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prienz Pte Ltd Order Form" sheetId="1" r:id="rId4"/>
    <sheet state="visible" name="Triple J Food Works Order Form" sheetId="2" r:id="rId5"/>
    <sheet state="visible" name="The Soul Kitchen by Big D Order" sheetId="3" r:id="rId6"/>
    <sheet state="visible" name="15 Five Pte Ltd Order Form" sheetId="4" r:id="rId7"/>
    <sheet state="visible" name="Fun Toast Pte Ltd Order Form" sheetId="5" r:id="rId8"/>
    <sheet state="visible" name="Rokus A.G.B. Pte Ltd. Order For" sheetId="6" r:id="rId9"/>
    <sheet state="visible" name="The Ship Restaurant &amp; Bar Order" sheetId="7" r:id="rId10"/>
    <sheet state="visible" name="Aston Food &amp; Beverage (The Ranc" sheetId="8" r:id="rId11"/>
    <sheet state="visible" name="Aston Food &amp; Beverage (BIZEN) O" sheetId="9" r:id="rId12"/>
    <sheet state="visible" name="Vismark Food Industries Order F" sheetId="10" r:id="rId13"/>
    <sheet state="visible" name="Hooters Order Form" sheetId="11" r:id="rId14"/>
    <sheet state="visible" name="Daruma Tavern Order Form" sheetId="12" r:id="rId15"/>
    <sheet state="visible" name="Gourmetz Pte Ltd Order Form" sheetId="13" r:id="rId16"/>
    <sheet state="visible" name="Singapore Fast Food PL Order Fo" sheetId="14" r:id="rId17"/>
    <sheet state="visible" name="Eatz Catering Services Order Fo" sheetId="15" r:id="rId18"/>
    <sheet state="visible" name="TC HOSPITALITY Order Form" sheetId="16" r:id="rId19"/>
    <sheet state="visible" name="FM Food Court Order Form" sheetId="17" r:id="rId20"/>
    <sheet state="visible" name="Jackson Bakery &amp; Confectionery " sheetId="18" r:id="rId21"/>
    <sheet state="visible" name="Antonio Ordering Form" sheetId="19" r:id="rId22"/>
    <sheet state="visible" name="Fifty Year Order Form" sheetId="20" r:id="rId23"/>
    <sheet state="visible" name="Tana Development Order Form" sheetId="21" r:id="rId24"/>
    <sheet state="visible" name="Food Republic Ordering Form" sheetId="22" r:id="rId25"/>
    <sheet state="visible" name="BREWERKZ Order Form" sheetId="23" r:id="rId26"/>
    <sheet state="visible" name="Hungry BoyGotoEat Order Form" sheetId="24" r:id="rId27"/>
    <sheet state="visible" name="Orchard Grand Court Order Form" sheetId="25" r:id="rId28"/>
    <sheet state="visible" name="Min Investments Order Form" sheetId="26" r:id="rId29"/>
    <sheet state="visible" name="Shokudo Concepts Order Form" sheetId="27" r:id="rId30"/>
    <sheet state="visible" name="Bighouse Pte Ltd Order Form" sheetId="28" r:id="rId31"/>
    <sheet state="visible" name="United Bakery Supplies Order Fo" sheetId="29" r:id="rId32"/>
    <sheet state="visible" name="Four Leaves Order Form" sheetId="30" r:id="rId33"/>
    <sheet state="visible" name="Sincere Culinary Development Or" sheetId="31" r:id="rId34"/>
    <sheet state="visible" name="Homies Bakery Order Form" sheetId="32" r:id="rId35"/>
    <sheet state="visible" name="Konditori Order Form" sheetId="33" r:id="rId36"/>
    <sheet state="visible" name="Liquid Chocolate Order Form" sheetId="34" r:id="rId37"/>
    <sheet state="visible" name="YL Food Ventures LLP Ordering F" sheetId="35" r:id="rId38"/>
    <sheet state="visible" name="Wheelers Estate Order Form" sheetId="36" r:id="rId39"/>
    <sheet state="visible" name="Garden Pastry &amp;amp; Cake Order " sheetId="37" r:id="rId40"/>
    <sheet state="visible" name="Super Tea (S) Order Form" sheetId="38" r:id="rId41"/>
    <sheet state="visible" name="Tash Tish Tosh (S) Order Form" sheetId="39" r:id="rId42"/>
    <sheet state="visible" name="Muyoo Order Form" sheetId="40" r:id="rId43"/>
    <sheet state="visible" name="Hansfort Order Form" sheetId="41" r:id="rId44"/>
    <sheet state="visible" name="Long Beach Order Form" sheetId="42" r:id="rId45"/>
    <sheet state="visible" name="The Ivy Order Form" sheetId="43" r:id="rId46"/>
    <sheet state="visible" name="ARCADE FISH SOUP Order Form" sheetId="44" r:id="rId47"/>
    <sheet state="visible" name="Lucky Cafes Order Form" sheetId="45" r:id="rId48"/>
    <sheet state="visible" name="Cafe De Muse Order Form" sheetId="46" r:id="rId49"/>
    <sheet state="visible" name="Yue Fan Order Form" sheetId="47" r:id="rId50"/>
    <sheet state="visible" name="Bosses Restaurant Order Form" sheetId="48" r:id="rId51"/>
    <sheet state="visible" name="Fatboys Concepts Order Form" sheetId="49" r:id="rId52"/>
    <sheet state="visible" name="Hajime Order Form" sheetId="50" r:id="rId53"/>
    <sheet state="visible" name="Tolido Enterprise Order Form" sheetId="51" r:id="rId54"/>
    <sheet state="visible" name="Teppan Master Order Form" sheetId="52" r:id="rId55"/>
    <sheet state="visible" name="The Carving Board Order Form" sheetId="53" r:id="rId56"/>
    <sheet state="visible" name="Pizza Arc Pte Ltd Order Form" sheetId="54" r:id="rId57"/>
    <sheet state="visible" name="SM017 Order Form" sheetId="55" r:id="rId58"/>
    <sheet state="visible" name="Fun Toast Pte Ltd Order Form (1" sheetId="56" r:id="rId59"/>
    <sheet state="visible" name="Hong Kaolin Liao Li" sheetId="57" r:id="rId60"/>
    <sheet state="visible" name="The Food Theory Group (Josh Gri" sheetId="58" r:id="rId61"/>
    <sheet state="visible" name="Ya Kun Supply Order Form" sheetId="59" r:id="rId62"/>
  </sheets>
  <definedNames/>
  <calcPr/>
</workbook>
</file>

<file path=xl/sharedStrings.xml><?xml version="1.0" encoding="utf-8"?>
<sst xmlns="http://schemas.openxmlformats.org/spreadsheetml/2006/main" count="2619" uniqueCount="1081">
  <si>
    <t>Submission Date</t>
  </si>
  <si>
    <t>Delivery Date 送货日期</t>
  </si>
  <si>
    <t>Outlet 地址</t>
  </si>
  <si>
    <t>Remark 注明</t>
  </si>
  <si>
    <t>My Products: Products</t>
  </si>
  <si>
    <t>Submission ID</t>
  </si>
  <si>
    <t>120583-234844--205A/207A New Bridge Road</t>
  </si>
  <si>
    <t>Corn Starch Johnnyson's 10x1kg- JOFLCORN1KG (Amount: 2.50 SGD, Quantity: 10, : PKT)
Anchor Prof Unsalted Butter 20x454g- ZF120642 (Amount: 121.28 SGD, Quantity: 2, : CT)
ANCHOR Cream Cheese 12 x 1kg- ZF121641 (Amount: 115.50 SGD, Quantity: 2, : CT)
Subtotal: 498.56
Tax: 44.87
Total: 543.43 SGD</t>
  </si>
  <si>
    <t>Anchor Prof Unsalted Butter 20x454g- ZF120642 (Amount: 128.79 SGD, Quantity: 2, : CT)
ANCHOR Cream Cheese 12 x 1kg- ZF121641 (Amount: 115.50 SGD, Quantity: 2, : CT)
Anchor Salted Butter 40x250g- ZF110580 (Amount: 146.51 SGD, Quantity: 1, : CT)
Subtotal: 635.09
Tax: 57.16
Total: 692.25 SGD</t>
  </si>
  <si>
    <t>UHT Full Cream Milk (G) Royal Miller 12x1ltr- RMMIMUHRM1000 (Amount: 23.40 SGD, Quantity: 4, : CT)
Glutinous Rice Flour Erawan 20x600g 三象牌糯米粉- FLRIGTH0600 (Amount: 1.80 SGD, Quantity: 10, : PKT)
Anchor Prof Unsalted Butter 20x454g- ZF120642 (Amount: 128.79 SGD, Quantity: 1, : CT)
ANCHOR Cream Cheese 12 x 1kg- ZF121641 (Amount: 115.50 SGD, Quantity: 2, : CT)
Subtotal: 471.39
Tax: 42.43
Total: 513.82 SGD</t>
  </si>
  <si>
    <t>93343-156638-- 604 Sembawang Road</t>
  </si>
  <si>
    <t>Tartar Sauce BestFood 4x3ltr- ZBTSABF3000 (Amount: 15.25 SGD, Quantity: 2, : TUB)
TC Nacho Cheese Sauce Tropic Choice 4x(3x1kg)- SATCNACHOCHE (Amount: 21.60 SGD, Quantity: 4, : TUB)
Best Foods Dressing Thousand Island 4x3L- ZB64301087 (Amount: 18.45 SGD, Quantity: 1, : TUB)
Potato Starch Johnnyson 10x1kg 薯粉- JOFLPOTSTA1KG (Amount: 3.40 SGD, Quantity: 3, : PKT)
UHT Full Cream Milk (G) Royal Miller 12x1ltr- RMMIMUHRM1000 (Amount: 19.80 SGD, Quantity: 1, : CT)
LIPTON YELLOW LABEL SKIPPY LJA 36X100X2G- XE69729312 (Amount: 5.20 SGD, Quantity: 1, : EAC)
Milo ActivGo Ready to Drink (TetraPack) Nestle 4x6x200ml- XN12400388 (Amount: 14.52 SGD, Quantity: 3, : CT)
Anchor Salted Butter 40x250g- ZF110580 (Amount: 3.38 SGD, Quantity: 15, : EA)
Subtotal: 264.81
Tax: 23.83
Total: 288.64 SGD</t>
  </si>
  <si>
    <t>TC Nacho Cheese Sauce Tropic Choice 4x(3x1kg)- SATCNACHOCHE (Amount: 21.60 SGD, Quantity: 4, : TUB)
Subtotal: 86.40
Tax: 7.78
Total: 94.18 SGD</t>
  </si>
  <si>
    <t>Anchor Processed Cheese Pale SOS 84's 10x1040g- ZF114494 (Amount: 11.75 SGD, Quantity: 2, : PKT)
Subtotal: 23.50
Tax: 2.12
Total: 25.62 SGD</t>
  </si>
  <si>
    <t>93343-166300-- Marina Square</t>
  </si>
  <si>
    <t>Tartar Sauce BestFood 4x3ltr- ZBTSABF3000 (Amount: 15.25 SGD, Quantity: 6, : TUB)
TC Nacho Cheese Sauce Tropic Choice 4x(3x1kg)- SATCNACHOCHE (Amount: 21.60 SGD, Quantity: 6, : TUB)
Best Foods Dressing Thousand Island 4x3L- ZB64301087 (Amount: 18.45 SGD, Quantity: 2, : TUB)
UHT Full Cream Milk (G) Royal Miller 12x1ltr- RMMIMUHRM1000 (Amount: 19.80 SGD, Quantity: 1, : CT)
MILO Liquid Concentrate BIB 2x5L- XN12569716 (Amount: 78.90 SGD, Quantity: 2, : CT)
SJORA Mango Peach Concentrated Reduced Sugar 2x4L- XN12496959 (Amount: 90.16 SGD, Quantity: 2, : CT)
Milo ActivGo Ready to Drink (TetraPack) Nestle 4x6x200ml- XN12400388 (Amount: 14.52 SGD, Quantity: 1, : CT)
Anchor Salted Butter 40x250g- ZF110580 (Amount: 133.19 SGD, Quantity: 1, : CT)
Subtotal: 763.63
Tax: 68.73
Total: 832.36 SGD</t>
  </si>
  <si>
    <t>Tartar Sauce BestFood 4x3ltr- ZBTSABF3000 (Amount: 15.25 SGD, Quantity: 3, : TUB)
TC Nacho Cheese Sauce Tropic Choice 4x(3x1kg)- SATCNACHOCHE (Amount: 21.60 SGD, Quantity: 4, : TUB)
MILO Liquid Concentrate BIB 2x5L- XN12569716 (Amount: 78.90 SGD, Quantity: 2, : CT)
SJORA Mango Peach Concentrated Reduced Sugar 2x4L- XN12496959 (Amount: 90.16 SGD, Quantity: 1, : CT)
Subtotal: 380.11
Tax: 34.21
Total: 414.32 SGD</t>
  </si>
  <si>
    <t>93343-346777-- Wood Square</t>
  </si>
  <si>
    <t>Tartar Sauce BestFood 4x3ltr- ZBTSABF3000 (Amount: 15.25 SGD, Quantity: 3, : TUB)
TC Nacho Cheese Sauce Tropic Choice 4x(3x1kg)- SATCNACHOCHE (Amount: 21.60 SGD, Quantity: 8, : TUB)
Best Foods Dressing Thousand Island 4x3L- ZB64301087 (Amount: 18.45 SGD, Quantity: 2, : TUB)
Potato Starch Johnnyson 10x1kg 薯粉- JOFLPOTSTA1KG (Amount: 3.40 SGD, Quantity: 3, : PKT)
Real Mayonnaise Best Food 4x3ltr- ZBMAYBF3000 (Amount: 16.41 SGD, Quantity: 1, : TUB)
NESCAFE High Roast 12x250g- XN12145355 (Amount: 16.75 SGD, Quantity: 3, : PKT)
Anchor Salted Butter 40x250g- ZF110580 (Amount: 3.38 SGD, Quantity: 6, : EA)
Anchor Processed Cheese Pale SOS 84's 10x1040g- ZF114494 (Amount: 11.75 SGD, Quantity: 1, : PKT)
Subtotal: 364.34
Tax: 32.79
Total: 397.13 SGD</t>
  </si>
  <si>
    <t>Tartar Sauce BestFood 4x3ltr- ZBTSABF3000 (Amount: 15.25 SGD, Quantity: 4, : TUB)
TC Nacho Cheese Sauce Tropic Choice 4x(3x1kg)- SATCNACHOCHE (Amount: 21.60 SGD, Quantity: 8, : TUB)
Best Foods Dressing Thousand Island 4x3L- ZB64301087 (Amount: 18.45 SGD, Quantity: 1, : TUB)
Potato Starch Johnnyson 10x1kg 薯粉- JOFLPOTSTA1KG (Amount: 3.40 SGD, Quantity: 3, : PKT)
UHT Full Cream Milk (G) Royal Miller 12x1ltr- RMMIMUHRM1000 (Amount: 19.80 SGD, Quantity: 1, : CT)
Chicken Powder Knorr 6x2.25kg- ZBCPOKN2250 (Amount: 25.20 SGD, Quantity: 1, : TUB)
Real Mayonnaise Best Food 4x3ltr- ZBMAYBF3000 (Amount: 16.41 SGD, Quantity: 1, : TUB)
MILO Liquid Concentrate BIB 2x5L- XN12569716 (Amount: 78.90 SGD, Quantity: 1, : CT)
SJORA Mango Peach Concentrated Reduced Sugar 2x4L- XN12496959 (Amount: 90.16 SGD, Quantity: 1, : CT)
Milo ActivGo Ready to Drink (TetraPack) Nestle 4x6x200ml- XN12400388 (Amount: 14.52 SGD, Quantity: 1, : CT)
Subtotal: 507.44
Tax: 45.67
Total: 553.11 SGD</t>
  </si>
  <si>
    <t>Tartar Sauce BestFood 4x3ltr- ZBTSABF3000 (Amount: 15.25 SGD, Quantity: 3, : TUB)
TC Nacho Cheese Sauce Tropic Choice 4x(3x1kg)- SATCNACHOCHE (Amount: 21.60 SGD, Quantity: 8, : TUB)
Best Foods Dressing Thousand Island 4x3L- ZB64301087 (Amount: 18.45 SGD, Quantity: 1, : TUB)
Potato Starch Johnnyson 10x1kg 薯粉- JOFLPOTSTA1KG (Amount: 3.40 SGD, Quantity: 2, : PKT)
White Sugar Sachets SIS 24x(100'sx5gm)- SUSFINWSI0005 (Amount: 2.30 SGD, Quantity: 1, : PKT)
Subtotal: 246.10
Tax: 22.15
Total: 268.25 SGD</t>
  </si>
  <si>
    <t>Tartar Sauce BestFood 4x3ltr- ZBTSABF3000 (Amount: 15.25 SGD, Quantity: 3, : TUB)
TC Nacho Cheese Sauce Tropic Choice 4x(3x1kg)- SATCNACHOCHE (Amount: 21.60 SGD, Quantity: 5, : TUB)
Best Foods Dressing Thousand Island 4x3L- ZB64301087 (Amount: 18.45 SGD, Quantity: 2, : TUB)
Potato Starch Johnnyson 10x1kg 薯粉- JOFLPOTSTA1KG (Amount: 3.40 SGD, Quantity: 3, : PKT)
UHT Full Cream Milk (G) Royal Miller 12x1ltr- RMMIMUHRM1000 (Amount: 19.80 SGD, Quantity: 1, : CT)
White Sugar Sachets SIS 24x(100'sx5gm)- SUSFINWSI0005 (Amount: 2.30 SGD, Quantity: 2, : PKT)
Cling Wrap 300m North Star 6x300mx45cm- NSNFCLIW300M (Amount: 8.40 SGD, Quantity: 1, : ROL)
Chicken Powder Knorr 6x2.25kg- ZBCPOKN2250 (Amount: 25.20 SGD, Quantity: 1, : TUB)
Fine GrainSugar SIS 10 x 2kg- SUSFIGRSU2000 (Amount: 3.20 SGD, Quantity: 1, : PKT)
SJORA Mango Peach Concentrated Reduced Sugar 2x4L- XN12496959 (Amount: 90.16 SGD, Quantity: 1, : CT)
Milo ActivGo Ready to Drink (TetraPack) Nestle 4x6x200ml- XN12400388 (Amount: 14.52 SGD, Quantity: 2, : CT)
NESCAFE High Roast 12x250g- XN12145355 (Amount: 16.75 SGD, Quantity: 4, : PKT)
Anchor Salted Butter 40x250g- ZF110580 (Amount: 3.38 SGD, Quantity: 12, : EA)
Subtotal: 488.81
Tax: 43.99
Total: 532.80 SGD</t>
  </si>
  <si>
    <t>MILO ACTIV GO Hot Mix Vending 12x1kg- XN12258140 (Amount: 11.54 SGD, Quantity: 3, : PKT)
Subtotal: 34.62
Tax: 3.12
Total: 37.74 SGD</t>
  </si>
  <si>
    <t>Tartar Sauce BestFood 4x3ltr- ZBTSABF3000 (Amount: 15.25 SGD, Quantity: 4, : TUB)
TC Nacho Cheese Sauce Tropic Choice 4x(3x1kg)- SATCNACHOCHE (Amount: 21.60 SGD, Quantity: 6, : TUB)
SJORA Mango Peach Concentrated Reduced Sugar 2x4L- XN12496959 (Amount: 90.16 SGD, Quantity: 1, : CT)
Milo ActivGo Ready to Drink (TetraPack) Nestle 4x6x200ml- XN12400388 (Amount: 14.52 SGD, Quantity: 2, : CT)
NESCAFE High Roast 12x250g- XN12145355 (Amount: 16.75 SGD, Quantity: 6, : PKT)
Dressing-Thousand Island BF 6x2.5L- ZBDTIBF2500 (Amount: 15.43 SGD, Quantity: 2, : TUB)
Subtotal: 441.16
Tax: 39.70
Total: 480.86 SGD</t>
  </si>
  <si>
    <t>TC Nacho Cheese Sauce Tropic Choice 4x(3x1kg)- SATCNACHOCHE (Amount: 21.60 SGD, Quantity: 6, : TUB)
Subtotal: 129.60
Tax: 11.66
Total: 141.26 SGD</t>
  </si>
  <si>
    <t>Tartar Sauce BestFood 4x3ltr- ZBTSABF3000 (Amount: 15.25 SGD, Quantity: 2, : TUB)
TC Nacho Cheese Sauce Tropic Choice 4x(3x1kg)- SATCNACHOCHE (Amount: 21.60 SGD, Quantity: 8, : TUB)
UHT Full Cream Milk (G) Royal Miller 12x1ltr- RMMIMUHRM1000 (Amount: 19.80 SGD, Quantity: 1, : CT)
LIPTON YELLOW LABEL SKIPPY LJA 36X100X2G- XE69729312 (Amount: 5.20 SGD, Quantity: 1, : EAC)
Chicken Powder Knorr 6x2.25kg- ZBCPOKN2250 (Amount: 25.20 SGD, Quantity: 1, : TUB)
MILO Liquid Concentrate BIB 2x5L- XN12569716 (Amount: 78.90 SGD, Quantity: 2, : CT)
SJORA Mango Peach Concentrated Reduced Sugar 2x4L- XN12496959 (Amount: 90.16 SGD, Quantity: 1, : CT)
Milo ActivGo Ready to Drink (TetraPack) Nestle 4x6x200ml- XN12400388 (Amount: 14.52 SGD, Quantity: 1, : CT)
Dressing-Thousand Island BF 6x2.5L- ZBDTIBF2500 (Amount: 15.43 SGD, Quantity: 1, : TUB)
Anchor Processed Cheese Pale SOS 84's 10x1040g- ZF114494 (Amount: 11.75 SGD, Quantity: 1, : PKT)
Subtotal: 543.16
Tax: 48.88
Total: 592.04 SGD</t>
  </si>
  <si>
    <t>Tartar Sauce BestFood 4x3ltr- ZBTSABF3000 (Amount: 15.25 SGD, Quantity: 1, : TUB)
TC Nacho Cheese Sauce Tropic Choice 4x(3x1kg)- SATCNACHOCHE (Amount: 21.60 SGD, Quantity: 4, : TUB)
Potato Starch Johnnyson 10x1kg 薯粉- JOFLPOTSTA1KG (Amount: 3.40 SGD, Quantity: 2, : PKT)
White Sugar Sachets SIS 24x(100'sx5gm)- SUSFINWSI0005 (Amount: 2.30 SGD, Quantity: 1, : PKT)
MILO Liquid Concentrate BIB 2x5L- XN12569716 (Amount: 78.90 SGD, Quantity: 2, : CT)
Milo ActivGo Ready to Drink (TetraPack) Nestle 4x6x200ml- XN12400388 (Amount: 14.52 SGD, Quantity: 3, : CT)
Subtotal: 312.11
Tax: 28.09
Total: 340.20 SGD</t>
  </si>
  <si>
    <t>TC Nacho Cheese Sauce Tropic Choice 4x(3x1kg)- SATCNACHOCHE (Amount: 21.60 SGD, Quantity: 8, : TUB)
Potato Starch Johnnyson 10x1kg 薯粉- JOFLPOTSTA1KG (Amount: 3.40 SGD, Quantity: 2, : PKT)
Cling Wrap 300m North Star 6x300mx45cm- NSNFCLIW300M (Amount: 8.40 SGD, Quantity: 1, : ROL)
Real Mayonnaise Best Food 4x3ltr- ZBMAYBF3000 (Amount: 16.41 SGD, Quantity: 2, : TUB)
Milo ActivGo Ready to Drink (TetraPack) Nestle 4x6x200ml- XN12400388 (Amount: 14.52 SGD, Quantity: 3, : CT)
Anchor Processed Cheese Pale SOS 84's 10x1040g- ZF114494 (Amount: 11.75 SGD, Quantity: 1, : PKT)
Subtotal: 276.13
Tax: 24.85
Total: 300.98 SGD</t>
  </si>
  <si>
    <t>Tartar Sauce BestFood 4x3ltr- ZBTSABF3000 (Amount: 15.25 SGD, Quantity: 4, : TUB)
TC Nacho Cheese Sauce Tropic Choice 4x(3x1kg)- SATCNACHOCHE (Amount: 21.60 SGD, Quantity: 3, : TUB)
Potato Starch Johnnyson 10x1kg 薯粉- JOFLPOTSTA1KG (Amount: 3.40 SGD, Quantity: 3, : PKT)
White Sugar Sachets SIS 24x(100'sx5gm)- SUSFINWSI0005 (Amount: 2.30 SGD, Quantity: 1, : PKT)
Cling Wrap 300m North Star 6x300mx45cm- NSNFCLIW300M (Amount: 8.40 SGD, Quantity: 1, : ROL)
Milo ActivGo Ready to Drink (TetraPack) Nestle 4x6x200ml- XN12400388 (Amount: 14.52 SGD, Quantity: 3, : CT)
MILO ACTIV GO Hot Mix Vending 12x1kg- XN12258140 (Amount: 11.54 SGD, Quantity: 2, : PKT)
Dressing-Thousand Island BF 6x2.5L- ZBDTIBF2500 (Amount: 15.43 SGD, Quantity: 2, : TUB)
Anchor Salted Butter 40x250g- ZF110580 (Amount: 3.38 SGD, Quantity: 8, : EA)
Anchor Processed Cheese Pale SOS 84's 10x1040g- ZF114494 (Amount: 11.75 SGD, Quantity: 1, : PKT)
Subtotal: 282.99
Tax: 25.47
Total: 308.46 SGD</t>
  </si>
  <si>
    <t>Tartar Sauce BestFood 4x3ltr- ZBTSABF3000 (Amount: 15.25 SGD, Quantity: 3, : TUB)
TC Nacho Cheese Sauce Tropic Choice 4x(3x1kg)- SATCNACHOCHE (Amount: 21.60 SGD, Quantity: 8, : TUB)
Potato Starch Johnnyson 10x1kg 薯粉- JOFLPOTSTA1KG (Amount: 3.40 SGD, Quantity: 2, : PKT)
UHT Full Cream Milk (G) Royal Miller 12x1ltr- RMMIMUHRM1000 (Amount: 19.80 SGD, Quantity: 1, : CT)
LIPTON YELLOW LABEL SKIPPY LJA 36X100X2G- XE69729312 (Amount: 5.20 SGD, Quantity: 1, : EAC)
White Sugar Sachets SIS 24x(100'sx5gm)- SUSFINWSI0005 (Amount: 2.30 SGD, Quantity: 1, : PKT)
MILO Liquid Concentrate BIB 2x5L- XN12569716 (Amount: 78.90 SGD, Quantity: 3, : CT)
Milo ActivGo Ready to Drink (TetraPack) Nestle 4x6x200ml- XN12400388 (Amount: 14.52 SGD, Quantity: 3, : CT)
Anchor Processed Cheese Pale SOS 84's 10x1040g- ZF114494 (Amount: 11.75 SGD, Quantity: 2, : PKT)
Subtotal: 556.41
Tax: 50.08
Total: 606.49 SGD</t>
  </si>
  <si>
    <t>Tartar Sauce BestFood 4x3ltr- ZBTSABF3000 (Amount: 15.25 SGD, Quantity: 1, : TUB)
TC Nacho Cheese Sauce Tropic Choice 4x(3x1kg)- SATCNACHOCHE (Amount: 21.60 SGD, Quantity: 3, : TUB)
Subtotal: 80.05
Tax: 7.20
Total: 87.25 SGD</t>
  </si>
  <si>
    <t>COFFEE MATE Coffee Creamer 12x1kg- XN12496028 (Amount: 4.41 SGD, Quantity: 2, : PKT)
Subtotal: 8.82
Tax: 0.79
Total: 9.61 SGD</t>
  </si>
  <si>
    <t>Tartar Sauce BestFood 4x3ltr- ZBTSABF3000 (Amount: 15.25 SGD, Quantity: 2, : TUB)
TC Nacho Cheese Sauce Tropic Choice 4x(3x1kg)- SATCNACHOCHE (Amount: 21.60 SGD, Quantity: 8, : TUB)
Potato Starch Johnnyson 10x1kg 薯粉- JOFLPOTSTA1KG (Amount: 3.40 SGD, Quantity: 5, : PKT)
Chicken Powder Knorr 6x2.25kg- ZBCPOKN2250 (Amount: 25.20 SGD, Quantity: 1, : TUB)
Fine GrainSugar SIS 10 x 2kg- SUSFIGRSU2000 (Amount: 3.20 SGD, Quantity: 1, : PKT)
Real Mayonnaise Best Food 4x3ltr- ZBMAYBF3000 (Amount: 16.41 SGD, Quantity: 2, : TUB)
Anchor Salted Butter 40x250g- ZF110580 (Amount: 3.38 SGD, Quantity: 10, : EA)
Anchor Processed Cheese Pale SOS 84's 10x1040g- ZF114494 (Amount: 11.75 SGD, Quantity: 1, : PKT)
Subtotal: 327.07
Tax: 29.44
Total: 356.51 SGD</t>
  </si>
  <si>
    <t>Tartar Sauce BestFood 4x3ltr- ZBTSABF3000 (Amount: 15.25 SGD, Quantity: 3, : TUB)
TC Nacho Cheese Sauce Tropic Choice 4x(3x1kg)- SATCNACHOCHE (Amount: 21.60 SGD, Quantity: 6, : TUB)
Potato Starch Johnnyson 10x1kg 薯粉- JOFLPOTSTA1KG (Amount: 3.40 SGD, Quantity: 2, : PKT)
UHT Full Cream Milk (G) Royal Miller 12x1ltr- RMMIMUHRM1000 (Amount: 19.80 SGD, Quantity: 1, : CT)
Real Mayonnaise Best Food 4x3ltr- ZBMAYBF3000 (Amount: 16.41 SGD, Quantity: 1, : TUB)
Milo ActivGo Ready to Drink (TetraPack) Nestle 4x6x200ml- XN12400388 (Amount: 14.52 SGD, Quantity: 1, : CT)
Dressing Thousand Island BF 6x2.5L- ZBDTIBF2500 (Amount: 15.43 SGD, Quantity: 1, : TUB)
Anchor Salted Butter 40x250g- ZF110580 (Amount: 3.38 SGD, Quantity: 6, : EA)
Anchor Processed Cheese Pale SOS 84's 10x1040g- ZF114494 (Amount: 11.75 SGD, Quantity: 1, : PKT)
Subtotal: 280.34
Tax: 25.23
Total: 305.57 SGD</t>
  </si>
  <si>
    <t>Tartar Sauce BestFood 4x3ltr- ZBTSABF3000 (Amount: 15.25 SGD, Quantity: 1, : TUB)
TC Nacho Cheese Sauce Tropic Choice 4x(3x1kg)- SATCNACHOCHE (Amount: 21.60 SGD, Quantity: 3, : TUB)
Cling Wrap 300m North Star 6x300mx45cm- NSNFCLIW300M (Amount: 8.40 SGD, Quantity: 1, : ROL)
Chicken Powder Knorr 6x2.25kg- ZBCPOKN2250 (Amount: 25.20 SGD, Quantity: 1, : TUB)
Fine GrainSugar SIS 10 x 2kg- SUSFIGRSU2000 (Amount: 3.20 SGD, Quantity: 1, : PKT)
Real Mayonnaise Best Food 4x3ltr- ZBMAYBF3000 (Amount: 16.41 SGD, Quantity: 1, : TUB)
Dressing Thousand Island BF 6x2.5L- ZBDTIBF2500 (Amount: 15.43 SGD, Quantity: 2, : TUB)
Subtotal: 164.12
Tax: 14.77
Total: 178.89 SGD</t>
  </si>
  <si>
    <t>Tartar Sauce BestFood 4x3ltr- ZBTSABF3000 (Amount: 15.25 SGD, Quantity: 2, : TUB)
TC Nacho Cheese Sauce Tropic Choice 4x(3x1kg)- SATCNACHOCHE (Amount: 21.60 SGD, Quantity: 4, : TUB)
LIPTON YELLOW LABEL SKIPPY LJA 36X100X2G- XE69729312 (Amount: 5.20 SGD, Quantity: 1, : EAC)
White Sugar Sachets SIS 24x(100'sx5gm)- SUSFINWSI0005 (Amount: 2.30 SGD, Quantity: 2, : PKT)
MILO Liquid Concentrate BIB 2x5L- XN12569716 (Amount: 78.90 SGD, Quantity: 1, : CT)
SJORA Mango Peach Concentrated Reduced Sugar 2x4L- XN12496959 (Amount: 90.16 SGD, Quantity: 1, : CT)
Milo ActivGo Ready to Drink (TetraPack) Nestle 4x6x200ml- XN12400388 (Amount: 14.52 SGD, Quantity: 2, : CT)
Dressing Thousand Island BF 6x2.5L- ZBDTIBF2500 (Amount: 15.43 SGD, Quantity: 2, : TUB)
Anchor Salted Butter 40x250g- ZF110580 (Amount: 3.38 SGD, Quantity: 6, : EA)
Anchor Processed Cheese Pale SOS 84's 10x1040g- ZF114494 (Amount: 11.75 SGD, Quantity: 2, : PKT)
Subtotal: 399.44
Tax: 35.95
Total: 435.39 SGD</t>
  </si>
  <si>
    <t>Tartar Sauce BestFood 4x3ltr- ZBTSABF3000 (Amount: 15.25 SGD, Quantity: 6, : TUB)
TC Nacho Cheese Sauce Tropic Choice 4x(3x1kg)- SATCNACHOCHE (Amount: 21.60 SGD, Quantity: 6, : TUB)
Potato Starch Johnnyson 10x1kg 薯粉- JOFLPOTSTA1KG (Amount: 3.40 SGD, Quantity: 3, : PKT)
Real Mayonnaise Best Food 4x3ltr- ZBMAYBF3000 (Amount: 16.41 SGD, Quantity: 1, : TUB)
Milo ActivGo Ready to Drink (TetraPack) Nestle 4x6x200ml- XN12400388 (Amount: 14.52 SGD, Quantity: 1, : CT)
Dressing Thousand Island BF 6x2.5L- ZBDTIBF2500 (Amount: 15.43 SGD, Quantity: 2, : TUB)
Anchor Processed Cheese Pale SOS 84's 10x1040g- ZF114494 (Amount: 11.75 SGD, Quantity: 2, : PKT)
Subtotal: 316.59
Tax: 28.49
Total: 345.08 SGD</t>
  </si>
  <si>
    <t>Tartar Sauce BestFood 4x3ltr- ZBTSABF3000 (Amount: 15.25 SGD, Quantity: 2, : TUB)
TC Nacho Cheese Sauce Tropic Choice 4x(3x1kg)- SATCNACHOCHE (Amount: 21.60 SGD, Quantity: 4, : TUB)
Potato Starch Johnnyson 10x1kg 薯粉- JOFLPOTSTA1KG (Amount: 3.40 SGD, Quantity: 2, : PKT)
Dressing Thousand Island BF 6x2.5L- ZBDTIBF2500 (Amount: 15.43 SGD, Quantity: 1, : TUB)
Subtotal: 139.13
Tax: 12.52
Total: 151.65 SGD</t>
  </si>
  <si>
    <t>200522-260152-- 70 Jellicoe Road</t>
  </si>
  <si>
    <t>NEW (12530353) Honey Stars Cereal Econopack Nestle 12x450g- CEN12530353 (Amount: 76.44 SGD, Quantity: 1, : CT)
(12432552) Corn Flakes Gold Econo Pack Nestle 14x500g- CEN12432552 (Amount: 64.26 SGD, Quantity: 1, : CT)
New (12566097) Koko Krunch Econopack Nestle 12x450g- CEN12530524 (Amount: 76.44 SGD, Quantity: 1, : CT)
Jam Apricot Portion Darbo 4 x 140's x 14gm- ZDA018978 (Amount: 106.40 SGD, Quantity: 1, : CT)
Jam Strawberry Portion Darbo 4 x 140's x 14gm- ZDA016875 (Amount: 106.40 SGD, Quantity: 1, : CT)
Jam Orange Portion Darbo 4 x 140's x 14gm- ZDA017926 (Amount: 106.40 SGD, Quantity: 1, : CT)
White Sugar Sticks SIS 24x(100'sx4g)- SUSFIWST0004 (Amount: 55.20 SGD, Quantity: 1, : CT)
UHT Full Cream Milk Royal Miller 12x1ltr- RMMIMUHRM1000 (Amount: 20.00 SGD, Quantity: 15, : CT)
Anchor Salted Butter Mcup 144x7gm- ZF121828 (Amount: 18.00 SGD, Quantity: 20, : CT)
Subtotal: 1,251.54
Tax: 112.64
Total: 1,364.18 SGD</t>
  </si>
  <si>
    <t>Roti Paratha Plain Promo Pack (20+2Pcs) Kawan 6x(22'sx65gm)- ZKF101KWM0102 (Amount: 33.80 SGD, Quantity: 2, : CT)
Kawan Chapatti 24 x 8s x 50g- ZKFC50G (Amount: 62.50 SGD, Quantity: 1, : CT)
Subtotal: 130.10
Tax: 11.71
Total: 141.81 SGD</t>
  </si>
  <si>
    <t>New (12566097) Koko Krunch Econopack Nestle 12x450g- CEN12530524 (Amount: 76.44 SGD, Quantity: 1, : CT)
UHT Full Cream Milk Royal Miller 12x1ltr- RMMIMUHRM1000 (Amount: 20.00 SGD, Quantity: 20, : CT)
Subtotal: 476.44
Tax: 42.88
Total: 519.32 SGD</t>
  </si>
  <si>
    <t>Anchor Salted Butter Mcup 144x7gm- ZF121828 (Amount: 18.00 SGD, Quantity: 10, : CT)
Subtotal: 180.00
Tax: 16.20
Total: 196.20 SGD</t>
  </si>
  <si>
    <t>(12432552) Corn Flakes Gold Econo Pack Nestle 14x500g- CEN12432552 (Amount: 64.26 SGD, Quantity: 2, : CT)
New (12566097) Koko Krunch Econopack Nestle 12x450g- CEN12530524 (Amount: 76.44 SGD, Quantity: 1, : CT)
UHT Full Cream Milk Royal Miller 12x1ltr- RMMIMUHRM1000 (Amount: 20.00 SGD, Quantity: 20, : CT)
Subtotal: 604.96
Tax: 54.45
Total: 659.41 SGD</t>
  </si>
  <si>
    <t>New (12566097) Koko Krunch Econopack Nestle 12x450g- CEN12530524 (Amount: 76.44 SGD, Quantity: 1, : CT)
(69610484) Lipton Tea Dust EK 1X10Kg- XE69610484 (Amount: 108.00 SGD, Quantity: 1, : TIN)
UHT Full Cream Milk Royal Miller 12x1ltr- RMMIMUHRM1000 (Amount: 20.00 SGD, Quantity: 15, : CT)
Anchor Salted Butter Mcup 144x7gm- ZF121828 (Amount: 18.00 SGD, Quantity: 15, : CT)
Subtotal: 754.44
Tax: 67.90
Total: 822.34 SGD</t>
  </si>
  <si>
    <t>NEW (12530353) Honey Stars Cereal Econopack Nestle 12x450g- CEN12530353 (Amount: 76.44 SGD, Quantity: 2, : CT)
(12432552) Corn Flakes Gold Econo Pack Nestle 14x500g- CEN12432552 (Amount: 64.26 SGD, Quantity: 1, : CT)
New (12566097) Koko Krunch Econopack Nestle 12x450g- CEN12530524 (Amount: 76.44 SGD, Quantity: 2, : CT)
White Sugar Sticks SIS 24x(100'sx4g)- SUSFIWST0004 (Amount: 55.20 SGD, Quantity: 1, : CT)
UHT Full Cream Milk Royal Miller 12x1ltr- RMMIMUHRM1000 (Amount: 20.00 SGD, Quantity: 20, : CT)
Subtotal: 825.22
Tax: 74.27
Total: 899.49 SGD</t>
  </si>
  <si>
    <t>(12432552) Corn Flakes Gold Econo Pack Nestle 14x500g- CEN12432552 (Amount: 64.26 SGD, Quantity: 1, : CT)
UHT Full Cream Milk Royal Miller 12x1ltr- RMMIMUHRM1000 (Amount: 20.00 SGD, Quantity: 15, : CT)
Anchor Salted Butter Mcup 144x7gm- ZF121828 (Amount: 18.00 SGD, Quantity: 15, : CT)
Subtotal: 634.26
Tax: 57.08
Total: 691.34 SGD</t>
  </si>
  <si>
    <t>UHT Full Cream Milk Royal Miller 12x1ltr- RMMIMUHRM1000 (Amount: 20.00 SGD, Quantity: 15, : CT)
Subtotal: 300.00
Tax: 27.00
Total: 327.00 SGD</t>
  </si>
  <si>
    <t>(12432552) Corn Flakes Gold Econo Pack Nestle 14x500g- CEN12432552 (Amount: 64.26 SGD, Quantity: 1, : CT)
New (12566097) Koko Krunch Econopack Nestle 12x450g- CEN12530524 (Amount: 76.44 SGD, Quantity: 1, : CT)
UHT Full Cream Milk Royal Miller 12x1ltr- RMMIMUHRM1000 (Amount: 20.00 SGD, Quantity: 20, : CT)
Subtotal: 540.70
Tax: 48.66
Total: 589.36 SGD</t>
  </si>
  <si>
    <t>Kawan Chapatti 24 x 8s x 50g- ZKFC50G (Amount: 62.50 SGD, Quantity: 2, : CT)
Subtotal: 125.00
Tax: 11.25
Total: 136.25 SGD</t>
  </si>
  <si>
    <t>180282-231746-- 1 Yuan Ching Rd</t>
  </si>
  <si>
    <t>Real Mayonnaise Best Food 4x3ltr- ZBMAYBF3000 (Amount: 17.23 SGD, Quantity: 3, : TUB)
Salt Fine 3 Eagle 20x1kg- SSSAFS1000 (Amount: 0.95 SGD, Quantity: 1, : PKT)
Chicken Seasoning Powder Knorr 6x1kg- ZBCPOKN1000 (Amount: 13.15 SGD, Quantity: 1, : TUB)
Chicken Gravy Knorr 6x1kg- ZBCHGKN1000 (Amount: 13.39 SGD, Quantity: 1, : TUB)
Fine Sugar SIS 20x1kg- SUSFINES1000 (Amount: 1.85 SGD, Quantity: 4, : PKT)
Worchester Sauce Lea&amp;Perrin 12x290ml- SAWORLE0290 (Amount: 4.20 SGD, Quantity: 2, : BTL)
Sesame Oil EastSun 4x5ltr- ESOISESBA5000 (Amount: 22.00 SGD, Quantity: 1, : TUB)
Plain Flour Johnnyson's 1kg/pkt- JOFLPLAPR1000 (Amount: 3.30 SGD, Quantity: 2, : PKT)
Garlic Powder Hela 9x700gtub- GSGARHE0700 (Amount: 25.10 SGD, Quantity: 1, : TUB)
Nutmeg Powder LSH 500gpkt- GSNULS1000 (Amount: 25.00 SGD, Quantity: 1, : PKT)
Panda Oyster Sauce LKK 6x2.20kg- XL1300660798 (Amount: 8.50 SGD, Quantity: 2, : EAC)
Pineapple Slice In Light Syrup Royal Miller 24x565g- RMCFPINSRM565 (Amount: 1.60 SGD, Quantity: 4, : TIN)
Pepper Sauce (Red) Tabasco 24x60ML- SAPERE0060 (Amount: 2.50 SGD, Quantity: 4, : BTL)
Whole Kernel Sweet Corn Royal Miller 24x425g- RMCVCWKRM0425 (Amount: 1.30 SGD, Quantity: 2, : TIN)
Baby Clam Palmdale 24x283g- CSBACSW0283 (Amount: 3.50 SGD, Quantity: 6, : TIN)
Bread Crumb Johnnyson's 10x1kg- JOMIBRCR1000 (Amount: 4.20 SGD, Quantity: 2, : PKT)
Bag Plastic Garbage  36"x48" North Star 10Pkt/Bag - NSNFGBB36X48 (Amount: 9.00 SGD, Quantity: 1, : PKT)
Self Raising Flour Johnnyson's 12x1kg- JOFLSLFRJ1000 (Amount: 3.25 SGD, Quantity: 4, : BOX)
Barley China LSH 1kg/pkt- CEBARCLS1000 (Amount: 8.00 SGD, Quantity: 2, : Kg)
Teriyaki Sauce Nihon Shokken 6x1.59L- JPSATE2000 (Amount: 24.75 SGD, Quantity: 1, : BTL)
Anchor TM Chefs Classic Whipping Cream 35.5% (New) 12x1ltr- ZF122389 (Amount: 85.68 SGD, Quantity: 1, : CT)
Perfect Italiano Parmesan Grated 4x1.5kg- ZF104120 (Amount: 45.50 SGD, Quantity: 1, : EAC)
Subtotal: 433.01
Tax: 38.97
Total: 471.98 SGD</t>
  </si>
  <si>
    <t>216204-284898-- Bishan Junction 8</t>
  </si>
  <si>
    <t>Fine Sugar Mitr Phol 10kg- SUSFINEMP10 (Amount: 15.00 SGD, Quantity: 5, : BAG)
Total: 75.00 SGD</t>
  </si>
  <si>
    <t>232285-310468-- Suntec City Mall</t>
  </si>
  <si>
    <t>Fine Sugar Mitr Phol 10kg- SUSFINEMP10 (Amount: 15.00 SGD, Quantity: 4, : BAG)
Subtotal: 60.00
Tax: 5.40
Total: 65.40 SGD</t>
  </si>
  <si>
    <t>179402-230326-- Parkway Parade</t>
  </si>
  <si>
    <t>Fine Sugar Mitr Phol 10kg- SUSFINEMP10 (Amount: 15.00 SGD, Quantity: 5, : BAG)
Subtotal: 75.00
Tax: 6.75
Total: 81.75 SGD</t>
  </si>
  <si>
    <t>93999-142472-- Kallang Wave Stadium</t>
  </si>
  <si>
    <t>Fine Sugar Mitr Phol 10kg- SUSFINEMP10 (Amount: 15.00 SGD, Quantity: 6, : BAG)
Subtotal: 90.00
Tax: 8.10
Total: 98.10 SGD</t>
  </si>
  <si>
    <t>93999-345621-- 1 Raffles Place</t>
  </si>
  <si>
    <t>Fine Sugar Mitr Phol 10kg- SUSFINEMP10 (Amount: 15.00 SGD, Quantity: 10, : BAG)
Subtotal: 150.00
Tax: 13.50
Total: 163.50 SGD</t>
  </si>
  <si>
    <t>171942-219426-- NorthPoint City</t>
  </si>
  <si>
    <t>93999-208576-- 277 Orchard Road Gateway</t>
  </si>
  <si>
    <t>Fine Sugar Mitr Phol 10kg- SUSFINEMP10 (Amount: 15.00 SGD, Quantity: 6, : BAG)
Total: 90.00 SGD</t>
  </si>
  <si>
    <t>1122495-360410-- Hougang One</t>
  </si>
  <si>
    <t>Fine Sugar Mitr Phol 10kg- SUSFINEMP10 (Amount: 15.00 SGD, Quantity: 4, : BAG)
Total: 60.00 SGD</t>
  </si>
  <si>
    <t>93999-152018-- Paya Lebar Square</t>
  </si>
  <si>
    <t>219424-290978-- Woods Square</t>
  </si>
  <si>
    <t>317310-332847-- Harbourfront Centre</t>
  </si>
  <si>
    <t>FUN Toast</t>
  </si>
  <si>
    <t>93999-171560-- 62 Collyer Quay, OUE Link</t>
  </si>
  <si>
    <t>168741-213984-- Singpost</t>
  </si>
  <si>
    <t>Fine Sugar Mitr Phol 10kg- SUSFINEMP10 (Amount: 15.00 SGD, Quantity: 7, : BAG)
Subtotal: 105.00
Tax: 9.45
Total: 114.45 SGD</t>
  </si>
  <si>
    <t>190129-245420-- Westgate Mall</t>
  </si>
  <si>
    <t>Westgate</t>
  </si>
  <si>
    <t>501385-340046-- Changi Business Park CBP</t>
  </si>
  <si>
    <t>Fine Sugar Mitr Phol 10kg- SUSFINEMP10 (Amount: 15.00 SGD, Quantity: 3, : BAG)
Subtotal: 45.00
Tax: 4.05
Total: 49.05 SGD</t>
  </si>
  <si>
    <t>93999-360413-- Chinatown</t>
  </si>
  <si>
    <t>848494-352255-- Elementum, 1 North Buona Vista</t>
  </si>
  <si>
    <t>Fine Sugar Mitr Phol 10kg- SUSFINEMP10 (Amount: 15.00 SGD, Quantity: 8, : BAG)
Subtotal: 120.00
Tax: 10.80
Total: 130.80 SGD</t>
  </si>
  <si>
    <t>176062-225346--Marina One</t>
  </si>
  <si>
    <t>Cash</t>
  </si>
  <si>
    <t>233405-311948-- Jurong Point</t>
  </si>
  <si>
    <t>93999-126898-- 1 Shenton Way #01-10</t>
  </si>
  <si>
    <t>194538-251470-- 302 Tiong Bahru</t>
  </si>
  <si>
    <t>218224-288758-- 79 Robinson Road</t>
  </si>
  <si>
    <t>Thursday delivery</t>
  </si>
  <si>
    <t>236785-317490-- Northshore Plaza</t>
  </si>
  <si>
    <t>Sugar</t>
  </si>
  <si>
    <t>1092493-359249-- Wee Cafe 2, City Square Mall</t>
  </si>
  <si>
    <t>317312-332851-- Bedok North</t>
  </si>
  <si>
    <t>93999-192864-- Junction 10</t>
  </si>
  <si>
    <t>209245-273418-- 820 Thomson Road</t>
  </si>
  <si>
    <t>185102-238526-- 111 Somerset Rd</t>
  </si>
  <si>
    <t>317308-332843-- 377 Hougang St B1-23</t>
  </si>
  <si>
    <t>1092495-359253-- 1B Science Park Drive, Geneo</t>
  </si>
  <si>
    <t>16980-146372-- 1 Scotts Road #03-16/18</t>
  </si>
  <si>
    <t>Bicarbonate Soda RORA 48x100g- MIBISORORA100G (Amount: 0.70 SGD, Quantity: 12, : BTL)
Total: 8.40 SGD</t>
  </si>
  <si>
    <t>Anchor UHT CHG Extra Yield Cream Latam 12x1ltr- ZF122338 (Amount: 74.75 SGD, Quantity: 3,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5, : TIN)
Cream Style Corn Royal Miller 24x425g- RMCVCSCRM0425 (Amount: 1.21 SGD, Quantity: 4, : TIN)
Olive Oil Pomace Royal Miller 4x5ltr 橄榄油- RMOIOLPRR5L (Amount: 41.00 SGD, Quantity: 1, : TIN)
Chicken Powder Knorr 6x2.25kg- ZBCPOKN2250 (Amount: 27.85 SGD, Quantity: 2, : TUB)
Tomato Ketchup Maggi 6x3.3kgtin- SATOMA3300 (Amount: 10.50 SGD, Quantity: 1, : TIN)
Fine Salt East Sun 48x500g- ESSSSAFES500 (Amount: 0.45 SGD, Quantity: 12, : PKT)
Tomato Pronto Knorr 6x2kg- ZBTPRKN2000 (Amount: 9.40 SGD, Quantity: 3, : TIN)
Italian Herb Paste Knorr 6x1.5kg- ZBITAKN1500 (Amount: 26.39 SGD, Quantity: 2, : TUB)
Chrysanthenum Flower 500gpkt- MLCHR0500 (Amount: 14.00 SGD, Quantity: 1, : PKT)
Caesar Dressing Best Food 4x3L- ZB64301089 (Amount: 25.20 SGD, Quantity: 2, : TUB)
Tomato Chopped Royal Miller 6x2.55kg- RMCVTOCRU2500 (Amount: 7.35 SGD, Quantity: 1, : TIN)
Tempura Ko Nissin 20x450g- JPTEM0500 (Amount: 5.00 SGD, Quantity: 2, : PKT)
Peach Halves Royal Miller 12x820g- RMCFPEARM820 (Amount: 2.40 SGD, Quantity: 3, : TIN)
Potato Flake Knorr 2kg- ZBPFPOTFL2KG (Amount: 24.07 SGD, Quantity: 1, : BOX)
Mixed Herbs Provencale Hela 12x500gpkt- HEWMIHE0500 (Amount: 15.50 SGD, Quantity: 1, : PKT)
Rock Coarse Salt 3E 5x3kgpkt- SSSAC3E3000 (Amount: 1.95 SGD, Quantity: 1, : PKT)
Ikan Bilis Peeled 1kgx10pkt 无骨江鱼仔- MLIKALS1000 (Amount: 11.00 SGD, Quantity: 1, : PKT)
Aromat Seasoning Knorr 6x2.25kg- ZBASEKN2250 (Amount: 21.66 SGD, Quantity: 1, : TUB)
White Pepper Powder GURUBAS 500gpkt 白胡椒粉- PEPWHPLS0500 (Amount: 4.00 SGD, Quantity: 5, : PKT)
Sardines in Tomato Sauce Ayam 36x425g- CSSADAY0425 (Amount: 4.05 SGD, Quantity: 6, : CAN)
Chicken Gravy Knorr 6x1kg- ZBCHGKN1000 (Amount: 13.39 SGD, Quantity: 1, : TUB)
Total: 766.19 SGD</t>
  </si>
  <si>
    <t>Anchor UHT CHG Extra Yield Cream Latam 12x1ltr- ZF122338 (Amount: 74.75 SGD, Quantity: 2, : CT)
Slice Mushroom Royal Miller 6x2840g- RMCUSMURM2840 (Amount: 7.20 SGD, Quantity: 3, : TIN)
Cream Style Corn Royal Miller 24x425g- RMCVCSCRM0425 (Amount: 1.21 SGD, Quantity: 5, : TIN)
Pineapple Slice In Light Syrup Royal Miller 24x565g- RMCFPINSRM565 (Amount: 1.60 SGD, Quantity: 2, : TIN)
Demi Glace Sauce Knorr 6x1kg- ZBDEMIKN1000 (Amount: 12.47 SGD, Quantity: 1, : TUB)
Beef Stock Paste Knorr 6x1.5kg- ZBBPAKN1500 (Amount: 20.26 SGD, Quantity: 1, : BTL)
Chilli Sauce Maggi 6x3.3kgtin- SACHIMAG3000 (Amount: 11.00 SGD, Quantity: 1, : TIN)
Preserved Salted Soy Bean Chung Hwa 12x380g 豆酱- PIBPSCH0380 (Amount: 2.00 SGD, Quantity: 1, : BTL)
Worchester Sauce Lea&amp;Perrin 12x290ml- SAWORLE0290 (Amount: 4.20 SGD, Quantity: 12, : BTL)
Luo Han Guo LSH 10s- HEALOHAG01 (Amount: 5.00 SGD, Quantity: 1, : PKT)
Peach Halves Royal Miller 12x820g- RMCFPEARM820 (Amount: 2.40 SGD, Quantity: 3, : TIN)
Potato Flake Knorr 2kg- ZBPFPOTFL2KG (Amount: 24.07 SGD, Quantity: 1, : BOX)
Barley East Sun 1kgpkt- ESCEBARLS1000 (Amount: 1.70 SGD, Quantity: 1, : PKT)
Ikan Bilis Peeled 1kgx10pkt 无骨江鱼仔- MLIKALS1000 (Amount: 11.00 SGD, Quantity: 1, : PKT)
Total: 325.45 SGD</t>
  </si>
  <si>
    <t>rock salt 1pkt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</si>
  <si>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6, : BAG)
Thai Rice Hom Mali Royal Miller 25kg- RMRITHARM2500 (Amount: 54.50 SGD, Quantity: 1, : BAG)
Baby Clam Palmdale 24x283g- CSBACSW0283 (Amount: 3.50 SGD, Quantity: 4, : TIN)
Cream Style Corn Royal Miller 24x425g- RMCVCSCRM0425 (Amount: 1.21 SGD, Quantity: 6, : TIN)
Pineapple Slice In Light Syrup Royal Miller 24x565g- RMCFPINSRM565 (Amount: 1.60 SGD, Quantity: 7, : TIN)
GFC Flour Mix TDF 20x1kgpkt- FLCHITD1000 (Amount: 4.70 SGD, Quantity: 3, : PKT)
Chicken Powder Knorr 6x2.25kg- ZBCPOKN2250 (Amount: 27.85 SGD, Quantity: 1, : TUB)
Tomato Ketchup Maggi 6x3.3kgtin- SATOMA3300 (Amount: 10.50 SGD, Quantity: 1, : TIN)
Chilli Sauce Maggi 6x3.3kgtin- SACHIMAG3000 (Amount: 11.00 SGD, Quantity: 1, : TIN)
Preserved Salted Soy Bean Chung Hwa 12x380g 豆酱- PIBPSCH0380 (Amount: 2.00 SGD, Quantity: 1, : BTL)
WH Plum Sauce Woh Hup 12x400g- ZW1103300065 (Amount: 3.80 SGD, Quantity: 1, : BTL)
Peach Halves Royal Miller 12x820g- RMCFPEARM820 (Amount: 2.40 SGD, Quantity: 2, : TIN)
Pitted Black Olives Royal Miller 10x1700g- RMPIOBP1700 (Amount: 8.70 SGD, Quantity: 1, : PKT)
Rock Sugar 5x3kg/pkt  冰糖- SUROCMAL3000 (Amount: 6.80 SGD, Quantity: 1, : PKT)
Total: 621.21 SGD</t>
  </si>
  <si>
    <t>cherry with syrup 1tubs（big），orange syrup 1btl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</si>
  <si>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4, : TIN)
Cream Style Corn Royal Miller 24x425g- RMCVCSCRM0425 (Amount: 1.21 SGD, Quantity: 4, : TIN)
Pineapple Slice In Light Syrup Royal Miller 24x565g- RMCFPINSRM565 (Amount: 1.60 SGD, Quantity: 4, : TIN)
Fine Salt East Sun 48x500g- ESSSSAFES500 (Amount: 0.45 SGD, Quantity: 12, : PKT)
Peach Halves Royal Miller 12x820g- RMCFPEARM820 (Amount: 2.40 SGD, Quantity: 2, : TIN)
Potato Flake Knorr 2kg- ZBPFPOTFL2KG (Amount: 24.07 SGD, Quantity: 1, : BOX)
Sardines in Tomato Sauce Ayam 36x425g- CSSADAY0425 (Amount: 4.05 SGD, Quantity: 6, : CAN)
Total: 338.51 SGD</t>
  </si>
  <si>
    <t>Anchor UHT CHG Extra Yield Cream Latam 12x1ltr- ZF122338 (Amount: 74.75 SGD, Quantity: 2, : CT)
Slice Mushroom Royal Miller 6x2840g- RMCUSMURM2840 (Amount: 7.20 SGD, Quantity: 3, : TIN)
Spaghetti  FTO 5 Royal Miller 24x500gm- RMPARMSPA500 (Amount: 45.60 SGD, Quantity: 1, : CT)
Thai Fine Sugar SIS 25kg- SUTHAIFS25KG (Amount: 38.00 SGD, Quantity: 1, : BAG)
Baby Clam Palmdale 24x283g- CSBACSW0283 (Amount: 3.50 SGD, Quantity: 3, : TIN)
Cream Style Corn Royal Miller 24x425g- RMCVCSCRM0425 (Amount: 1.21 SGD, Quantity: 7, : TIN)
Pineapple Slice In Light Syrup Royal Miller 24x565g- RMCFPINSRM565 (Amount: 1.60 SGD, Quantity: 4, : TIN)
Chicken Powder Knorr 6x2.25kg- ZBCPOKN2250 (Amount: 27.85 SGD, Quantity: 2, : TUB)
Demi Glace Sauce Knorr 6x1kg- ZBDEMIKN1000 (Amount: 12.47 SGD, Quantity: 1, : TUB)
Beef Stock Paste Knorr 6x1.5kg- ZBBPAKN1500 (Amount: 20.26 SGD, Quantity: 1, : BTL)
Tomato Ketchup Maggi 6x3.3kgtin- SATOMA3300 (Amount: 10.50 SGD, Quantity: 2, : TIN)
Chilli Sauce Maggi 6x3.3kgtin- SACHIMAG3000 (Amount: 11.00 SGD, Quantity: 1, : TIN)
Fine Salt East Sun 48x500g- ESSSSAFES500 (Amount: 0.45 SGD, Quantity: 12, : PKT)
Tomato Pronto Knorr 6x2kg- ZBTPRKN2000 (Amount: 9.40 SGD, Quantity: 3, : TIN)
Italian Herb Paste Knorr 6x1.5kg- ZBITAKN1500 (Amount: 26.39 SGD, Quantity: 2, : TUB)
Tomato Chopped Royal Miller 6x2.55kg- RMCVTOCRU2500 (Amount: 7.35 SGD, Quantity: 1, : TIN)
Peach Halves Royal Miller 12x820g- RMCFPEARM820 (Amount: 2.40 SGD, Quantity: 3, : TIN)
Potato Flake Knorr 2kg- ZBPFPOTFL2KG (Amount: 24.07 SGD, Quantity: 1, : BOX)
Rock Coarse Salt 3E 5x3kgpkt- SSSAC3E3000 (Amount: 1.95 SGD, Quantity: 1, : PKT)
White Pepper Powder GURUBAS 500gpkt 白胡椒粉- PEPWHPLS0500 (Amount: 4.00 SGD, Quantity: 3, : PKT)
Blackcurrant Syrup 6 x 1ltr Ribena- BEBLSRI1000 (Amount: 7.65 SGD, Quantity: 1, : BTL)
Golden Salted Egg Powder Knorr 6x800g- ZBGSEGGKN800 (Amount: 28.35 SGD, Quantity: 1, : PKT)
Rock Sugar 5x3kg/pkt  冰糖- SUROCMAL3000 (Amount: 6.80 SGD, Quantity: 1, : PKT)
UHT Coconut Cream Kara 30x200ml- MICOCKA0200 (Amount: 1.20 SGD, Quantity: 5, : PKT)
Orange Sunquick 6x700ml- SCSUNOR0840 (Amount: 5.90 SGD, Quantity: 1, : BTL)
Total: 594.15 SGD</t>
  </si>
  <si>
    <t>红烧扣肉5tins，豆豉鱼5tins</t>
  </si>
  <si>
    <t>Anchor UHT CHG Extra Yield Cream Latam 12x1ltr- ZF122338 (Amount: 74.75 SGD, Quantity: 3, : CT)
Slice Mushroom Royal Miller 6x2840g- RMCUSMURM2840 (Amount: 7.20 SGD, Quantity: 2, : TIN)
Spaghetti  FTO 5 Royal Miller 24x500gm- RMPARMSPA500 (Amount: 45.60 SGD, Quantity: 1, : CT)
Thai Fine Sugar SIS 25kg- SUTHAIFS25KG (Amount: 38.00 SGD, Quantity: 1, : BAG)
Baby Clam Palmdale 24x283g- CSBACSW0283 (Amount: 3.50 SGD, Quantity: 5, : TIN)
Cream Style Corn Royal Miller 24x425g- RMCVCSCRM0425 (Amount: 1.21 SGD, Quantity: 4, : TIN)
Beef Stock Paste Knorr 6x1.5kg- ZBBPAKN1500 (Amount: 20.26 SGD, Quantity: 1, : BTL)
Curry Powder Meat Baba's 10x1kg 咖喱粉肉- GSCUMBA1000 (Amount: 9.25 SGD, Quantity: 1, : PKT)
Tomato Pronto Knorr 6x2kg- ZBTPRKN2000 (Amount: 9.40 SGD, Quantity: 3, : TIN)
Luo Han Guo LSH 10s- HEALOHAG01 (Amount: 5.00 SGD, Quantity: 1, : PKT)
Tempura Ko Nissin 20x450g- JPTEM0500 (Amount: 5.00 SGD, Quantity: 2, : PKT)
Concentrated Chicken Stock Maggi 6x1.2kg- XN12170273 (Amount: 12.00 SGD, Quantity: 2, : BTL)
Peach Halves Royal Miller 12x820g- RMCFPEARM820 (Amount: 2.40 SGD, Quantity: 2, : TIN)
Rock Coarse Salt 3E 5x3kgpkt- SSSAC3E3000 (Amount: 1.95 SGD, Quantity: 1, : PKT)
Paprika Powder G.Chef 1kgpkt- GSPAPGC1000 (Amount: 14.50 SGD, Quantity: 1, : PKT)
Rock Sugar 5x3kg/pkt  冰糖- SUROCMAL3000 (Amount: 6.80 SGD, Quantity: 1, : PKT)
Sardines in Tomato Sauce Ayam 36x425g- CSSADAY0425 (Amount: 4.05 SGD, Quantity: 6, : CAN)
Total: 493.65 SGD</t>
  </si>
  <si>
    <t>7793-335646-- The Ranch, 12 Purvis Street</t>
  </si>
  <si>
    <t>1kg pinenut</t>
  </si>
  <si>
    <t>Corn Oil Royal Miller 6x3ltr- RMOICORRM3000 (Amount: 14.90 SGD, Quantity: 2, : TUB)
Fine Salt East Sun 48x500g- ESSSSAFES500 (Amount: 0.45 SGD, Quantity: 2, : PKT)
Linguine FTO 13 Royal Miller 24x500gm- RMPARMLIN0500 (Amount: 1.80 SGD, Quantity: 6, : PKT)
Soft Brown Sugar SIS 24x800g- SUSBRO0800 (Amount: 2.80 SGD, Quantity: 1, : PKT)
Gherkins Royal Miller 12x680g- RMPIGHEMR680 (Amount: 2.30 SGD, Quantity: 1, : BTL)
Worchester Sauce Lea&amp;Perrin 12x290ml- SAWORLE0290 (Amount: 3.50 SGD, Quantity: 1, : BTL)
Pepper Sauce (Red) Tabasco 24x60ML- SAPERE0060 (Amount: 2.50 SGD, Quantity: 4, : BTL)
UHT Coconut Cream Kara 30x200ml- MICOCKA0200 (Amount: 1.20 SGD, Quantity: 4, : PKT)
Subtotal: 64.90
Tax: 5.84
Total: 70.74 SGD</t>
  </si>
  <si>
    <t>Beef Stock Paste Knorr 6x1.5kg- ZBBPAKN1500 (Amount: 19.29 SGD, Quantity: 1, : BTL)
Real Mayonnaise Best Food 4x3ltr- ZBMAYBF3000 (Amount: 16.41 SGD, Quantity: 1, : TUB)
Corn Oil Royal Miller 6x3ltr- RMOICORRM3000 (Amount: 14.90 SGD, Quantity: 2, : TUB)
Fine Salt East Sun 48x500g- ESSSSAFES500 (Amount: 0.45 SGD, Quantity: 2, : PKT)
Linguine FTO 13 Royal Miller 24x500gm- RMPARMLIN0500 (Amount: 1.80 SGD, Quantity: 8, : PKT)
Tomato Pronto Knorr 6x2kg- ZBTPRKN2000 (Amount: 8.96 SGD, Quantity: 1, : TIN)
Tomato Ketchup Halal Heinz 24x300g- SATOHEI300 (Amount: 1.30 SGD, Quantity: 24, : BTL)
UHT Coconut Cream Kara 30x200ml- MICOCKA0200 (Amount: 1.20 SGD, Quantity: 4, : PKT)
Subtotal: 125.76
Tax: 11.32
Total: 137.08 SGD</t>
  </si>
  <si>
    <t>7793-254362-- BIZEN, Funan</t>
  </si>
  <si>
    <t>Demi Glace Sauce Knorr 6x1kg- ZBDEMIKN1000 (Amount: 11.87 SGD, Quantity: 3, : TUB)
Olive Oil Pomace Royal Miller 4x5ltr 橄榄油- RMOIOLPRR5L (Amount: 36.00 SGD, Quantity: 1, : TIN)
Pepper Sauce (Red) Tabasco 12x150ml- SAPEPTA0150 (Amount: 5.95 SGD, Quantity: 1, : BTL)
Subtotal: 77.56
Tax: 6.98
Total: 84.54 SGD</t>
  </si>
  <si>
    <t>1172-1384-- Blk 3017 Bedok North</t>
  </si>
  <si>
    <t>Tandoori Naan (Plain Oval Shape) Kawan 24x5'sx85gm- ZKF104KWM0100 (Amount: 69.60 SGD, Quantity: 5, : CT)
Spring Roll Pastry 8.5 215mm x 215mm KG 20x40'sx500gm- ZKF111KGM0309 (Amount: 40.00 SGD, Quantity: 3, : CT)
Subtotal: 468.00
Tax: 42.12
Total: 510.12 SGD</t>
  </si>
  <si>
    <t>Spring Roll Pastry 8.5 215mm x 215mm KG 20x40'sx500gm- ZKF111KGM0309 (Amount: 40.00 SGD, Quantity: 4, : CT)
Subtotal: 160.00
Tax: 14.40
Total: 174.40 SGD</t>
  </si>
  <si>
    <t>Tandoori Naan (Plain Oval Shape) Kawan 24x5'sx85gm- ZKF104KWM0100 (Amount: 69.60 SGD, Quantity: 5, : CT)
Subtotal: 348.00
Tax: 31.32
Total: 379.32 SGD</t>
  </si>
  <si>
    <t>18360-21939-- Clark Quay 3D #01-03</t>
  </si>
  <si>
    <t>Black Bean S&amp;W 12x425g- CVBBESW0425 (Amount: 24.00 SGD, Quantity: 2, : CT)
Chocolate Syrup Hershey 24x680g- SCSCHHE0680 (Amount: 3.95 SGD, Quantity: 2, : BTL)
Soft Brown Sugar SIS 24x800g- SUSBRO0800 (Amount: 3.25 SGD, Quantity: 3, : PKT)
Demi Glace Sauce Knorr 6x1kg- ZBDEMIKN1000 (Amount: 11.00 SGD, Quantity: 4, : TUB)
Pepper Sauce (Red) Tabasco 24x60ML- SAPERE0060 (Amount: 56.40 SGD, Quantity: 1, : CT)
Fine Salt East Sun 48x500g- ESSSSAFES500 (Amount: 0.45 SGD, Quantity: 12, : PKT)
Dressing Coleslaw Best Food 4x3ltr- ZBDRCBF3000 (Amount: 71.14 SGD, Quantity: 1, : CT)
Chilli Flake G.Chef 1kgpkt- GSCHIG1000 (Amount: 18.75 SGD, Quantity: 1, : PKT)
Corn Starch Johnnyson's 10kg- JOFLCORN1OKG (Amount: 20.00 SGD, Quantity: 1, : TIN)
Yellow Mustard Royal Miller 10x1kg- RMSAYMUST1KG (Amount: 6.00 SGD, Quantity: 2, : PKT)
KGO General Purpose Flour Orange KG 25kg- KGFL46025 (Amount: 29.00 SGD, Quantity: 1, : BAG)
Anchor UHT CHG Extra Yield Cream Latam 12x1ltr- ZF122338 (Amount: 71.19 SGD, Quantity: 1, : CT)
Anchor Coloured Cheddar SOS (84 slices) 10x1040g- ZF120999 (Amount: 111.93 SGD, Quantity: 1, : CT)
Anchor Processed Cheese Pale SOS 84's 10x1040g- ZF114494 (Amount: 111.93 SGD, Quantity: 1, : CT)
(378.002) Skin On Seasoned Jumbo Wedges 6x2000g Farm Frites- FF378002 (Amount: 8.40 SGD, Quantity: 3, : PKT)
Subtotal: 642.59
Tax: 57.83
Total: 700.42 SGD</t>
  </si>
  <si>
    <t>(8060) PreFormed Crumbed Onion Rings Simplot 8x908gm- FSIMOR8060 (Amount: 48.00 SGD, Quantity: 1, : CT)
(378.002) Skin On Seasoned Jumbo Wedges 6x2000g Farm Frites- FF378002 (Amount: 44.40 SGD, Quantity: 4, : CT)
Subtotal: 225.60
Tax: 20.30
Total: 245.90 SGD</t>
  </si>
  <si>
    <t>Anchor Salted Butter AMX K AFP 25kg- ZF121215 (Amount: 277.00 SGD, Quantity: 1, : CT)
(8060) PreFormed Crumbed Onion Rings Simplot 8x908gm- FSIMOR8060 (Amount: 48.00 SGD, Quantity: 1, : CT)
(378.002) Skin On Seasoned Jumbo Wedges 6x2000g Farm Frites- FF378002 (Amount: 44.40 SGD, Quantity: 4, : CT)
Subtotal: 502.60
Tax: 45.23
Total: 547.83 SGD</t>
  </si>
  <si>
    <t>(Sweet chilli sauce) Chicken Dipping Mae Pranom 12x980g- SACHIMP0980 (Amount: 3.45 SGD, Quantity: 5, : BTL)
Chutney Mango Sweet Midas 12x684g- PICMSMI0680 (Amount: 3.60 SGD, Quantity: 1, : BTL)
Mashed Potato Basic America 6x5.5lb- CVMASBAS2500 (Amount: 19.50 SGD, Quantity: 4, : BTL)
Anchor UHT CHG Extra Yield Cream Latam 12x1ltr- ZF122338 (Amount: 71.19 SGD, Quantity: 1, : CT)
(378.002) Skin On Seasoned Jumbo Wedges 6x2000g Farm Frites- FF378002 (Amount: 44.40 SGD, Quantity: 1, : CT)
Subtotal: 214.44
Tax: 19.30
Total: 233.74 SGD</t>
  </si>
  <si>
    <t>223405-298264-- 25 Springside Green</t>
  </si>
  <si>
    <t>Demi Glace Sauce Knorr 6x1kg- ZBDEMIKN1000 (Amount: 12.47 SGD, Quantity: 3, : TUB)
Cooking Caramel (Xiang Zhen) Elephant 6x3kg- ZASSDXI3000 (Amount: 13.50 SGD, Quantity: 2, : BTL)
Chicken Powder Knorr 6x2.25kg- ZBCPOKN2250 (Amount: 27.85 SGD, Quantity: 2, : TUB)
(435.002) Crispy Coated Fries 7mm Farm Frites 6x2000g-  FF435002 (Amount: 48.00 SGD, Quantity: 3, : CT)
Anchor UHT CHG Extra Yield Cream Latam 12x1ltr- ZF122338 (Amount: 6.60 SGD, Quantity: 3, : PKT)
Subtotal: 283.91
Tax: 25.55
Total: 309.46 SGD</t>
  </si>
  <si>
    <t>777499-350012-- 654A Punggol Drive</t>
  </si>
  <si>
    <t>Vegetable Stock Concentrated Maggi 6x1.2kg 斋汤- SAVEGMG1200 (Amount: 11.10 SGD, Quantity: 2, : BTL)
Demi Glace Sauce Knorr 6x1kg- ZBDEMIKN1000 (Amount: 12.47 SGD, Quantity: 1, : TUB)
Cooking Caramel (Xiang Zhen) Elephant 6x3kg- ZASSDXI3000 (Amount: 13.50 SGD, Quantity: 8, : BTL)
Chicken Powder Knorr 6x2.25kg- ZBCPOKN2250 (Amount: 27.85 SGD, Quantity: 1, : TUB)
Black Pepper Coarse(S18) LSH 500gpkt- PECRBLS0500 (Amount: 8.30 SGD, Quantity: 1, : PKT)
(435.002) Crispy Coated Fries 7mm Farm Frites 6x2000g-  FF435002 (Amount: 48.00 SGD, Quantity: 2, : CT)
Anchor UHT CHG Extra Yield Cream Latam 12x1ltr- ZF122338 (Amount: 71.19 SGD, Quantity: 1, : CT)
Anchor Salted Butter 40x250g- ZF110580 (Amount: 4.06 SGD, Quantity: 5, : EA)
Subtotal: 366.31
Tax: 32.97
Total: 399.28 SGD</t>
  </si>
  <si>
    <t>Garde D'Or Hollandaise Sauce Knorr 6x1L- ZBGARKN1000 (Amount: 14.05 SGD, Quantity: 2, : TUB)
(435.002) Crispy Coated Fries 7mm Farm Frites 6x2000g-  FF435002 (Amount: 48.00 SGD, Quantity: 2, : CT)
Anchor UHT CHG Extra Yield Cream Latam 12x1ltr- ZF122338 (Amount: 6.60 SGD, Quantity: 3, : PKT)
Anchor Salted Butter 40x250g- ZF110580 (Amount: 4.06 SGD, Quantity: 10, : EA)
Subtotal: 184.50
Tax: 16.61
Total: 201.11 SGD</t>
  </si>
  <si>
    <t>ZBGARKN1000-1 tub foc</t>
  </si>
  <si>
    <t>Garde D'Or Hollandaise Sauce Knorr 6x1L- ZBGARKN1000 (Amount: 14.05 SGD, Quantity: 1, : TUB)
(435.002) Crispy Coated Fries 7mm Farm Frites 6x2000g-  FF435002 (Amount: 48.00 SGD, Quantity: 2, : CT)
Anchor UHT CHG Extra Yield Cream Latam 12x1ltr- ZF122338 (Amount: 6.60 SGD, Quantity: 3, : PKT)
Anchor Salted Butter 40x250g- ZF110580 (Amount: 4.06 SGD, Quantity: 10, : EA)
Subtotal: 170.45
Tax: 15.34
Total: 185.79 SGD</t>
  </si>
  <si>
    <t>ZBGARKN1000 FOC 1UB</t>
  </si>
  <si>
    <t>Spaghetti  FTO 5 Royal Miller 24x500gm- RMPARMSPA500 (Amount: 45.60 SGD, Quantity: 1, : CT)
Rice Flour 3 Eagles 20x600g- FLRICTH0600 (Amount: 1.15 SGD, Quantity: 3, : PKT)
Demi Glace Sauce Knorr 6x1kg- ZBDEMIKN1000 (Amount: 12.47 SGD, Quantity: 2, : TUB)
Plain Flour Johnnyson's 1kg/pkt- JOFLPLAPR1000 (Amount: 3.30 SGD, Quantity: 1, : PKT)
Garde D'Or Hollandaise Sauce Knorr 6x1L- ZBGARKN1000 (Amount: 14.05 SGD, Quantity: 1, : TUB)
(435.002) Crispy Coated Fries 7mm Farm Frites 6x2000g-  FF435002 (Amount: 48.00 SGD, Quantity: 2, : CT)
Anchor UHT CHG Extra Yield Cream Latam 12x1ltr- ZF122338 (Amount: 71.19 SGD, Quantity: 1, : CT)
Anchor Salted Butter 40x250g- ZF110580 (Amount: 4.06 SGD, Quantity: 5, : EA)
Subtotal: 278.83
Tax: 25.09
Total: 303.92 SGD</t>
  </si>
  <si>
    <t>Vegetable Stock Concentrated Maggi 6x1.2kg 斋汤- XN7805925 (Amount: 10.50 SGD, Quantity: 2, : BTL)
Real Mayonnaise Best Food 4x3ltr- ZBMAYBF3000 (Amount: 17.23 SGD, Quantity: 2, : TUB)
Cooking Caramel (Xiang Zhen) Elephant 6x3kg- ZASSDXI3000 (Amount: 13.50 SGD, Quantity: 1, : BTL)
Black Pepper Coarse(S18) LSH 500gpkt- PECRBLS0500 (Amount: 8.30 SGD, Quantity: 1, : PKT)
(435.002) Crispy Coated Fries 7mm Farm Frites 6x2000g-  FF435002 (Amount: 48.00 SGD, Quantity: 2, : CT)
Anchor Salted Butter 40x250g- ZF110580 (Amount: 4.06 SGD, Quantity: 5, : EA)
Subtotal: 193.56
Tax: 17.42
Total: 210.98 SGD</t>
  </si>
  <si>
    <t>Spaghetti  FTO 5 Royal Miller 24x500gm- RMPARMSPA500 (Amount: 45.60 SGD, Quantity: 1, : CT)
Vegetable Stock Concentrated Maggi 6x1.2kg 斋汤- XN7805925 (Amount: 10.50 SGD, Quantity: 3, : BTL)
Italian Herb Paste Knorr 6x1.5kg- ZBITAKN1500 (Amount: 26.39 SGD, Quantity: 2, : TUB)
Black Pepper Coarse(S18) LSH 500gpkt- PECRBLS0500 (Amount: 8.30 SGD, Quantity: 3, : PKT)
(435.002) Crispy Coated Fries 7mm Farm Frites 6x2000g-  FF435002 (Amount: 48.00 SGD, Quantity: 2, : CT)
Subtotal: 250.78
Tax: 22.57
Total: 273.35 SGD</t>
  </si>
  <si>
    <t>Rice Flour 3 Eagles 20x600g- FLRICTH0600 (Amount: 1.15 SGD, Quantity: 3, : PKT)
Plain Flour Johnnyson's 1kg/pkt- JOFLPLAPR1000 (Amount: 3.30 SGD, Quantity: 2, : PKT)
(435.002) Crispy Coated Fries 7mm Farm Frites 6x2000g-  FF435002 (Amount: 48.00 SGD, Quantity: 3, : CT)
Anchor UHT CHG Extra Yield Cream Latam 12x1ltr- ZF122338 (Amount: 6.60 SGD, Quantity: 6, : PKT)
Anchor Salted Butter 40x250g- ZF110580 (Amount: 4.06 SGD, Quantity: 5, : EA)
Subtotal: 213.95
Tax: 19.26
Total: 233.21 SGD</t>
  </si>
  <si>
    <t>Vegetable Stock Concentrated Maggi 6x1.2kg 斋汤- XN7805925 (Amount: 10.50 SGD, Quantity: 1, : BTL)
Chicken Powder Knorr 6x2.25kg- ZBCPOKN2250 (Amount: 27.85 SGD, Quantity: 1, : TUB)
Black Pepper Coarse(S18) LSH 500gpkt- PECRBLS0500 (Amount: 8.30 SGD, Quantity: 2, : PKT)
(435.002) Crispy Coated Fries 7mm Farm Frites 6x2000g-  FF435002 (Amount: 48.00 SGD, Quantity: 2, : CT)
Anchor Salted Butter 40x250g- ZF110580 (Amount: 4.06 SGD, Quantity: 3, : EA)
Subtotal: 163.13
Tax: 14.68
Total: 177.81 SGD</t>
  </si>
  <si>
    <t>Cooking Caramel (Xiang Zhen) Elephant 6x3kg- ZASSDXI3000 (Amount: 13.50 SGD, Quantity: 8, : BTL)
(435.002) Crispy Coated Fries 7mm Farm Frites 6x2000g-  FF435002 (Amount: 48.00 SGD, Quantity: 1, : CT)
Anchor UHT CHG Extra Yield Cream Latam 12x1ltr- ZF122338 (Amount: 71.19 SGD, Quantity: 1, : CT)
Anchor Salted Butter 40x250g- ZF110580 (Amount: 4.06 SGD, Quantity: 5, : EA)
Subtotal: 247.49
Tax: 22.27
Total: 269.76 SGD</t>
  </si>
  <si>
    <t>Tartar Sauce BestFood 4x3ltr- ZBTSABF3000 (Amount: 17.51 SGD, Quantity: 2, : TUB)
(435.002) Crispy Coated Fries 7mm Farm Frites 6x2000g-  FF435002 (Amount: 48.00 SGD, Quantity: 2, : CT)
Anchor Salted Butter 40x250g- ZF110580 (Amount: 4.06 SGD, Quantity: 5, : EA)
Subtotal: 151.32
Tax: 13.62
Total: 164.94 SGD</t>
  </si>
  <si>
    <t>Vegetable Stock Concentrated Maggi 6x1.2kg 斋汤- XN7805925 (Amount: 10.50 SGD, Quantity: 2, : BTL)
Demi Glace Sauce Knorr 6x1kg- ZBDEMIKN1000 (Amount: 12.47 SGD, Quantity: 3, : TUB)
(435.002) Crispy Coated Fries 7mm Farm Frites 6x2000g-  FF435002 (Amount: 48.00 SGD, Quantity: 1, : CT)
Anchor UHT CHG Extra Yield Cream Latam 12x1ltr- ZF122338 (Amount: 6.60 SGD, Quantity: 6, : PKT)
Subtotal: 146.01
Tax: 13.14
Total: 159.15 SGD</t>
  </si>
  <si>
    <t>Rice Flour 3 Eagles 20x600g- FLRICTH0600 (Amount: 1.15 SGD, Quantity: 3, : PKT)
Vegetable Stock Concentrated Maggi 6x1.2kg 斋汤- XN7805925 (Amount: 10.50 SGD, Quantity: 1, : BTL)
Real Mayonnaise Best Food 4x3ltr- ZBMAYBF3000 (Amount: 17.23 SGD, Quantity: 1, : TUB)
Italian Herb Paste Knorr 6x1.5kg- ZBITAKN1500 (Amount: 26.39 SGD, Quantity: 1, : TUB)
Plain Flour Johnnyson's 1kg/pkt- JOFLPLAPR1000 (Amount: 3.30 SGD, Quantity: 2, : PKT)
(435.002) Crispy Coated Fries 7mm Farm Frites 6x2000g-  FF435002 (Amount: 48.00 SGD, Quantity: 1, : CT)
Anchor Salted Butter 40x250g- ZF110580 (Amount: 4.06 SGD, Quantity: 3, : EA)
Subtotal: 124.35
Tax: 11.19
Total: 135.54 SGD</t>
  </si>
  <si>
    <t>Spaghetti  FTO 5 Royal Miller 24x500gm- RMPARMSPA500 (Amount: 45.60 SGD, Quantity: 1, : CT)
Cooking Caramel (Xiang Zhen) Elephant 6x3kg- ZASSDXI3000 (Amount: 13.50 SGD, Quantity: 6, : BTL)
(435.002) Crispy Coated Fries 7mm Farm Frites 6x2000g-  FF435002 (Amount: 48.00 SGD, Quantity: 3, : CT)
Subtotal: 270.60
Tax: 24.35
Total: 294.95 SGD</t>
  </si>
  <si>
    <t>156857-197394-- 1 Enterprise Road Unit 1</t>
  </si>
  <si>
    <t>Sesame Seed White East Sun 1kg/pkt- ESMLSSWLS25KG (Amount: 5.50 SGD, Quantity: 6, : PKT)
Total: 33.00 SGD</t>
  </si>
  <si>
    <t>Whole Young Corn In Brine Royal Miller 6x2.9kg- RMCVCYSRM3000 (Amount: 30.00 SGD, Quantity: 2, : CT)
Total: 60.00 SGD</t>
  </si>
  <si>
    <t>Shallots Fried LM 10x1kg- MLSHFGQ1000 (Amount: 50.00 SGD, Quantity: 1, : CT)
Total: 50.00 SGD</t>
  </si>
  <si>
    <t>Bean Sticks LSH 3kg/pkt- MLBEZLSH3000 (Amount: 35.00 SGD, Quantity: 2, : PKT)
(HLF) Beancurd Skin Unsalted(32"x22") 50's/pkt- MLBEAUN001 (Amount: 50.00 SGD, Quantity: 2, : PKT)
Total: 170.00 SGD</t>
  </si>
  <si>
    <t>Dried Prawn MED 1kg- MLPRDIM1000 (Amount: 22.50 SGD, Quantity: 10, : PKT)
Total: 225.00 SGD</t>
  </si>
  <si>
    <t>Delivery Timing : Between 10am to 3pm (Avoid 12pm to 1pm Lunch Time)</t>
  </si>
  <si>
    <t>Anchor Processed Cheese Pale SOS 84's 10x1040g- ZF114494 (Amount: 111.93 SGD, Quantity: 1, : CT)
Total: 111.93 SGD</t>
  </si>
  <si>
    <t>Silver Fish 1kg- CHMLSFL1000 (Amount: 23.00 SGD, Quantity: 2, : PKT)
(12432552) Corn Flakes Gold Econo Pack Nestle 14x500g- CEN12432552 (Amount: 64.26 SGD, Quantity: 1, : CT)
Total: 110.26 SGD</t>
  </si>
  <si>
    <t>Bean Sticks LSH 3kg/pkt- MLBEZLSH3000 (Amount: 35.00 SGD, Quantity: 2, : PKT)
Total: 70.00 SGD</t>
  </si>
  <si>
    <t>Baked Beans In Tomato Sauce Royal Miller 6x2.6kg- RMCVBBERM2700 (Amount: 36.00 SGD, Quantity: 1, : CT)
Total: 36.00 SGD</t>
  </si>
  <si>
    <t>NESCAFE GOLD Jar 6x200g- XN12456954 (Amount: 15.00 SGD, Quantity: 1, : BTL)
Total: 15.00 SGD</t>
  </si>
  <si>
    <t>(12432552) Corn Flakes Gold Econo Pack Nestle 14x500g- CEN12432552 (Amount: 64.26 SGD, Quantity: 1, : CT)
Total: 64.26 SGD</t>
  </si>
  <si>
    <t>Chocolate Syrup Hershey 24x680g- SCSCHHE0680 (Amount: 4.35 SGD, Quantity: 8, : BTL)
Total: 34.80 SGD</t>
  </si>
  <si>
    <t>430333-339659-- 2 Rochester Road</t>
  </si>
  <si>
    <t>Pork Luncheon Meat Maling 24x397gm- CMPLUMA0397 (Amount: 78.00 SGD, Quantity: 2, : CT)
Subtotal: 156.00
Tax: 14.04
Total: 170.04 SGD</t>
  </si>
  <si>
    <t>Whole Young Corn In Brine Royal Miller 6x2.9kg- RMCVCYSRM3000 (Amount: 30.00 SGD, Quantity: 2, : CT)
Baked Beans In Tomato Sauce Royal Miller 6x2.6kg- RMCVBBERM2700 (Amount: 36.00 SGD, Quantity: 1, : CT)
Total: 96.00 SGD</t>
  </si>
  <si>
    <t>Sesame Seed White East Sun 1kg/pkt- ESMLSSWLS25KG (Amount: 5.50 SGD, Quantity: 5, : PKT)
Anchor Processed Cheese Pale SOS 84's 10x1040g- ZF114494 (Amount: 111.93 SGD, Quantity: 1, : CT)
Total: 139.43 SGD</t>
  </si>
  <si>
    <t>Silver Fish 1kg- CHMLSFL1000 (Amount: 23.00 SGD, Quantity: 2, : PKT)
Total: 46.00 SGD</t>
  </si>
  <si>
    <t>Whole Young Corn In Brine Royal Miller 6x2.9kg- RMCVCYSRM3000 (Amount: 30.00 SGD, Quantity: 5, : CT)
Total: 150.00 SGD</t>
  </si>
  <si>
    <t>Sardines in Tomato Sauce Ayam 36x425g- CSSADAY0425 (Amount: 145.80 SGD, Quantity: 1, : CT)
Total: 145.80 SGD</t>
  </si>
  <si>
    <t>(HLF) Beancurd Skin Unsalted(32"x22") 50's/pkt- MLBEAUN001 (Amount: 50.00 SGD, Quantity: 2, : PKT)
Total: 100.00 SGD</t>
  </si>
  <si>
    <t>Shallots Fried LM 10x1kg- MLSHFGQ1000 (Amount: 50.00 SGD, Quantity: 1, : CT)
Corn Oil Royal Miller 6x3ltr- RMOICORRM3000 (Amount: 87.00 SGD, Quantity: 1, : CT)
Total: 137.00 SGD</t>
  </si>
  <si>
    <t>430333-336956-- 7 The Oval</t>
  </si>
  <si>
    <t>Bay Leaves Hela 10x500g- HEWBYHE0500 (Amount: 21.50 SGD, Quantity: 1, : PKT)
Five Spices Powder Gurubas 500gpkt- GSFIVLS0500 (Amount: 5.50 SGD, Quantity: 3, : PKT)
(HLF) Adabi Rice Cube Economy 12x(6'sx130g)- MLADAYE0780 (Amount: 3.80 SGD, Quantity: 12, : PKT)
Total: 83.60 SGD</t>
  </si>
  <si>
    <t>(HLF) Adabi Rice Cube Economy 12x(6'sx130g)- MLADAYE0780 (Amount: 3.80 SGD, Quantity: 12, : PKT)
Total: 45.60 SGD</t>
  </si>
  <si>
    <t>Whole Young Corn In Brine Royal Miller 6x2.9kg- RMCVCYSRM3000 (Amount: 30.00 SGD, Quantity: 1, : CT)
Baked Beans In Tomato Sauce Royal Miller 6x2.6kg- RMCVBBERM2700 (Amount: 36.00 SGD, Quantity: 1, : CT)
Total: 66.00 SGD</t>
  </si>
  <si>
    <t>Whole Young Corn In Brine Royal Miller 6x2.9kg- RMCVCYSRM3000 (Amount: 30.00 SGD, Quantity: 1, : CT)
Total: 30.00 SGD</t>
  </si>
  <si>
    <t>Anchor Unsalted Butter minidish 144x7gm- ZF121781 (Amount: 20.16 SGD, Quantity: 2, : CT)
Anchor Processed Cheese Pale SOS 84's 10x1040g- ZF114494 (Amount: 111.93 SGD, Quantity: 1, : CT)
Total: 152.25 SGD</t>
  </si>
  <si>
    <t>Baked Beans In Tomato Sauce Royal Miller 6x2.6kg- RMCVBBERM2700 (Amount: 36.00 SGD, Quantity: 2, : CT)
Total: 72.00 SGD</t>
  </si>
  <si>
    <t>132795-182822-- Marrybrown IFLY, 43 Siloso Beach</t>
  </si>
  <si>
    <t>Real Mayonnaise Best Food 4x3ltr- ZBMAYBF3000 (Amount: 65.63 SGD, Quantity: 3, : CT)
Dressing Coleslaw Best Food 4x3ltr- ZBDRCBF3000 (Amount: 71.14 SGD, Quantity: 2, : CT)
Pineapple Tidbit In Light Syrup Royal Miller 6x3kg- RMCFPATB3000 (Amount: 50.00 SGD, Quantity: 1, : CT)
Fine Salt East Sun 48x500g- ESSSSAFES500 (Amount: 0.45 SGD, Quantity: 5, : PKT)
Washing Up Liquid Lemon North Star 4x5ltr- NSNFWASNS5000 (Amount: 19.00 SGD, Quantity: 1, : CT)
Cream Of Mushroom Knorr 6x1kg- ZBSMRKN1000 (Amount: 66.22 SGD, Quantity: 1, : CT)
TC Nacho Cheese Sauce Tropic Choice 4x3x1kg- SATCNACHOCHE (Amount: 85.00 SGD, Quantity: 1, : CT)
Bleach Local 6x1galtub- NFBLEL3400 (Amount: 2.60 SGD, Quantity: 1, : TUB)
KGO General Purpose Flour Orange KG 25kg- KGFL46025 (Amount: 29.00 SGD, Quantity: 2, : BAG)
Coconut Cream Sin Ind 12x1L- MICOCSIND1000 (Amount: 51.80 SGD, Quantity: 2, : CT)
MILO Liquid Concentrate BIB 2x5L- XN12569716 (Amount: 87.66 SGD, Quantity: 4, : CT)
NESTLE Milano Semi Skimmed Milk Powder 15.5% 10x500g-  XN12162251 (Amount: 16.30 SGD, Quantity: 5, : PKT)
Subtotal: 1,157.98
Tax: 104.22
Total: 1,262.20 SGD</t>
  </si>
  <si>
    <t>Condensed Milk Royal Miller 48x390g- RMMIMCORM0390 (Amount: 1.20 SGD, Quantity: 5, : TIN)
Real Mayonnaise Best Food 4x3ltr- ZBMAYBF3000 (Amount: 65.63 SGD, Quantity: 3, : CT)
Dressing Coleslaw Best Food 4x3ltr- ZBDRCBF3000 (Amount: 71.14 SGD, Quantity: 1, : CT)
Tartar Sauce BestFood 4x3ltr- ZBTSABF3000 (Amount: 66.72 SGD, Quantity: 1, : CT)
TC Nacho Cheese Sauce Tropic Choice 4x3x1kg- SATCNACHOCHE (Amount: 85.00 SGD, Quantity: 1, : CT)
Curry Powder Meat Baba's 10x1kg 咖喱粉肉- GSCUMBA1000 (Amount: 9.25 SGD, Quantity: 1, : PKT)
Sweet Soya Sauce Habhal's 12x645mlbtl- SASWSCK0640 (Amount: 4.75 SGD, Quantity: 1, : BTL)
KGO General Purpose Flour Orange KG 25kg- KGFL46025 (Amount: 29.00 SGD, Quantity: 2, : BAG)
Coconut Cream Sin Ind 12x1L- MICOCSIND1000 (Amount: 51.80 SGD, Quantity: 1, : CT)
Subtotal: 549.55
Tax: 49.46
Total: 599.01 SGD</t>
  </si>
  <si>
    <t>Real Mayonnaise Best Food 4x3ltr- ZBMAYBF3000 (Amount: 65.63 SGD, Quantity: 2, : CT)
Dressing Coleslaw Best Food 4x3ltr- ZBDRCBF3000 (Amount: 71.14 SGD, Quantity: 1, : CT)
Soap Powder UIC 3x5kg bag- NFSOPUI5000 (Amount: 10.50 SGD, Quantity: 1, : BAG)
Tartar Sauce BestFood 4x3ltr- ZBTSABF3000 (Amount: 66.72 SGD, Quantity: 1, : CT)
TC Nacho Cheese Sauce Tropic Choice 4x3x1kg- SATCNACHOCHE (Amount: 85.00 SGD, Quantity: 1, : CT)
KGO General Purpose Flour Orange KG 25kg- KGFL46025 (Amount: 29.00 SGD, Quantity: 2, : BAG)
Coconut Cream Sin Ind 12x1L- MICOCSIND1000 (Amount: 51.80 SGD, Quantity: 3, : CT)
MILO Liquid Concentrate BIB 2x5L- XN12569716 (Amount: 87.66 SGD, Quantity: 3, : CT)
SJORA Mango Peach Concentrated Reduced Sugar 2x4L- XN12496959 (Amount: 94.90 SGD, Quantity: 1, : CT)
NESTLE Milano Semi Skimmed Milk Powder 15.5% 10x500g-  XN12162251 (Amount: 16.30 SGD, Quantity: 3, : PKT)
Subtotal: 984.80
Tax: 88.63
Total: 1,073.43 SGD</t>
  </si>
  <si>
    <t>Real Mayonnaise Best Food 4x3ltr- ZBMAYBF3000 (Amount: 65.63 SGD, Quantity: 2, : CT)
Dressing Coleslaw Best Food 4x3ltr- ZBDRCBF3000 (Amount: 71.14 SGD, Quantity: 1, : CT)
Soap Powder UIC 3x5kg bag- NFSOPUI5000 (Amount: 10.50 SGD, Quantity: 1, : BAG)
Pineapple Tidbit In Light Syrup Royal Miller 6x3kg- RMCFPATB3000 (Amount: 50.00 SGD, Quantity: 1, : CT)
Fine Salt East Sun 48x500g- ESSSSAFES500 (Amount: 0.45 SGD, Quantity: 5, : PKT)
Tartar Sauce BestFood 4x3ltr- ZBTSABF3000 (Amount: 66.72 SGD, Quantity: 1, : CT)
Bleach Local 6x1galtub- NFBLEL3400 (Amount: 2.60 SGD, Quantity: 1, : TUB)
KGO General Purpose Flour Orange KG 25kg- KGFL46025 (Amount: 29.00 SGD, Quantity: 1, : BAG)
Coconut Cream Sin Ind 12x1L- MICOCSIND1000 (Amount: 51.80 SGD, Quantity: 2, : CT)
MILO Liquid Concentrate BIB 2x5L- XN12569716 (Amount: 87.66 SGD, Quantity: 2, : CT)
Anchor Processed Cheese Pale SOS 84's 10x1040g- ZF114494 (Amount: 111.93 SGD, Quantity: 1, : CT)
Subtotal: 754.32
Tax: 67.89
Total: 822.21 SGD</t>
  </si>
  <si>
    <t>UHT Coconut Cream Kara 12x1ltr- MICOCKA1000 (Amount: 62.40 SGD, Quantity: 2, : CT)
Dressing Coleslaw Best Food 4x3ltr- ZBDRCBF3000 (Amount: 71.14 SGD, Quantity: 2, : CT)
Washing Up Liquid Lemon North Star 4x5ltr- NSNFWASNS5000 (Amount: 19.00 SGD, Quantity: 1, : CT)
Cream Of Mushroom Knorr 6x1kg- ZBSMRKN1000 (Amount: 66.22 SGD, Quantity: 1, : CT)
Curry Powder Meat Baba's 10x1kg 咖喱粉肉- GSCUMBA1000 (Amount: 9.25 SGD, Quantity: 1, : PKT)
Bleach Local 6x1galtub- NFBLEL3400 (Amount: 2.60 SGD, Quantity: 1, : TUB)
KGO General Purpose Flour Orange KG 25kg- KGFL46025 (Amount: 29.00 SGD, Quantity: 2, : BAG)
MILO Liquid Concentrate BIB 2x5L- XN12569716 (Amount: 87.66 SGD, Quantity: 2, : CT)
SJORA Mango Peach Concentrated Reduced Sugar 2x4L- XN12496959 (Amount: 94.90 SGD, Quantity: 1, : CT)
Subtotal: 692.37
Tax: 62.31
Total: 754.68 SGD</t>
  </si>
  <si>
    <t>147389-212420-- 9 Jurong West Ave</t>
  </si>
  <si>
    <t>RedBull Kratingdaeng 24 x 250ml 红牛- ZHKTD (Amount: 14.70 SGD, Quantity: 7, : CT)
RedBull Kratingdaeng 24 x 250ml 红牛- ZHKTD (Amount: 0.00 SGD, Quantity: 1, : FOC)
Subtotal: 102.90
Tax: 9.26
Total: 112.16 SGD</t>
  </si>
  <si>
    <t>147389-195212-- 19 Serangoon North</t>
  </si>
  <si>
    <t>Anchor Salted Butter 40x250g有盐牛油- ZF110580 (Amount: 146.51 SGD, Quantity: 1, : CT)
Chicken Picnic Square Ham Sliced  12PKT X 1KG- FRCHPIHAM1KG (Amount: 8.20 SGD, Quantity: 4, : PKT)
Anchor Processed Cheese Pale SOS 84's 10x1040g- ZF114494 (Amount: 12.45 SGD, Quantity: 4, : PKT)
Subtotal: 229.11
Tax: 20.62
Total: 249.73 SGD</t>
  </si>
  <si>
    <t>147389-196676-- 115B Commonwealth Dr</t>
  </si>
  <si>
    <t>Anchor Salted Butter 40x250g有盐牛油- ZF110580 (Amount: 146.51 SGD, Quantity: 1, : CT)
RedBull Kratingdaeng 24 x 250ml 红牛- ZHKTD (Amount: 14.70 SGD, Quantity: 7, : CT)
RedBull Kratingdaeng 24 x 250ml 红牛- ZHKTD (Amount: 0.00 SGD, Quantity: 1, : FOC)
Subtotal: 249.41
Tax: 22.45
Total: 271.86 SGD</t>
  </si>
  <si>
    <t>147389-204312-- 3 Yuan Ching Road</t>
  </si>
  <si>
    <t>738465-348707-- 1010 Dover Road</t>
  </si>
  <si>
    <t>Fine Salt East Sun 48x500g- ESSSSAFES500 (Amount: 0.45 SGD, Quantity: 10, : PKT)
Pineapple Slice In Light Syrup Royal Miller 24x565g- RMCFPINSRM565 (Amount: 36.50 SGD, Quantity: 1, : CT)
Slice Mushroom Royal Miller 6x2840g- RMCUSMURM2840 (Amount: 41.00 SGD, Quantity: 2, : CT)
Tomato Ketchup Pouch Kimball 12x1kg- ZATOMKI1000 (Amount: 3.50 SGD, Quantity: 3, : PKT)
BBQ Sauce Hickory Knorr 6x1kg- ZBBSHKN1000 (Amount: 11.92 SGD, Quantity: 1, : TUB)
Total: 145.42 SGD</t>
  </si>
  <si>
    <t>740463-352985-- 504 Bishan</t>
  </si>
  <si>
    <t>Chilli Sauce Pouch Kimball 12x1kg- ZACHIKI1000 (Amount: 28.30 SGD, Quantity: 1, : CT)
Macaroni FTO 132 Royal Miller 24x500gm- RMPARMMAC500 (Amount: 1.80 SGD, Quantity: 1, : PKT)
Sliced Black Olives Royal Miller 10x1700g- RMPIOBS1700 (Amount: 8.90 SGD, Quantity: 1, : PKT)
Thai Lime Juice 6x1ltr- CJLIMTH1000 (Amount: 2.00 SGD, Quantity: 2, : BTL)
Onion Rings Breaded Farm Frites 10x1000g- FF924001 (Amount: 60.00 SGD, Quantity: 1, : CT)
Total: 103.00 SGD</t>
  </si>
  <si>
    <t>Chilli Sauce Pouch Kimball 12x1kg- ZACHIKI1000 (Amount: 3.93 SGD, Quantity: 5, : POU)
Macaroni FTO 132 Royal Miller 24x500gm- RMPARMMAC500 (Amount: 1.80 SGD, Quantity: 7, : PKT)
Worchester Sauce Lea&amp;Perrin 12x290ml- SAWORLE0290 (Amount: 4.20 SGD, Quantity: 1, : BTL)
Thai Lime Juice 6x1ltr- CJLIMTH1000 (Amount: 2.00 SGD, Quantity: 3, : BTL)
Onion Rings Breaded Farm Frites 10x1000g- FF924001 (Amount: 60.00 SGD, Quantity: 1, : CT)
Total: 102.45 SGD</t>
  </si>
  <si>
    <t>Macaroni FTO 132 Royal Miller 24x500gm- RMPARMMAC500 (Amount: 1.80 SGD, Quantity: 1, : PKT)
Pineapple Slice In Light Syrup Royal Miller 24x565g- RMCFPINSRM565 (Amount: 36.50 SGD, Quantity: 2, : CT)
Slice Mushroom Royal Miller 6x2840g- RMCUSMURM2840 (Amount: 41.00 SGD, Quantity: 1, : CT)
Tomato Ketchup Pouch Kimball 12x1kg- ZATOMKI1000 (Amount: 3.50 SGD, Quantity: 5, : PKT)
Total: 133.30 SGD</t>
  </si>
  <si>
    <t>Chilli Sauce Pouch Kimball 12x1kg- ZACHIKI1000 (Amount: 3.93 SGD, Quantity: 6, : POU)
Macaroni FTO 132 Royal Miller 24x500gm- RMPARMMAC500 (Amount: 1.80 SGD, Quantity: 5, : PKT)
Pineapple Slice In Light Syrup Royal Miller 24x565g- RMCFPINSRM565 (Amount: 1.65 SGD, Quantity: 1, : TIN)
Worchester Sauce Lea&amp;Perrin 12x290ml- SAWORLE0290 (Amount: 4.20 SGD, Quantity: 2, : BTL)
Thai Lime Juice 6x1ltr- CJLIMTH1000 (Amount: 12.00 SGD, Quantity: 1, : CT)
Onion Rings Breaded Farm Frites 10x1000g- FF924001 (Amount: 60.00 SGD, Quantity: 1, : CT)
Total: 114.63 SGD</t>
  </si>
  <si>
    <t>149409-185924-- 8A Admiralty Street #04-38</t>
  </si>
  <si>
    <t>CBS Bread Flour Crown &amp; Bee 25kg- KGFL18025 (Amount: 22.00 SGD, Quantity: 80, : BAG)
Total: 1,760.00 SGD</t>
  </si>
  <si>
    <t>Anchor TM Chefs Classic Whipping Cream 35.5% 12x1ltr- ZF122389 (Amount: 74.00 SGD, Quantity: 10, : CT)
Anchor Unsalted Butter Creamery 1x25kg- ZF121197 (Amount: 288.00 SGD, Quantity: 1, : CT)
Total: 1,028.00 SGD</t>
  </si>
  <si>
    <t>Anchor TM Chefs Classic Whipping Cream 35.5% 12x1ltr- ZF122389 (Amount: 74.00 SGD, Quantity: 10, : CT)
Total: 740.00 SGD</t>
  </si>
  <si>
    <t>CBS Bread Flour Crown &amp; Bee 25kg- KGFL18025 (Amount: 22.00 SGD, Quantity: 40, : BAG)
Total: 880.00 SGD</t>
  </si>
  <si>
    <t>199502-258554--Bugis +</t>
  </si>
  <si>
    <t>Whole Kernel Sweet Corn Royal Miller 24x425g- RMCVCWKRM0425 (Amount: 29.50 SGD, Quantity: 2, : CT)
Sweet Chilli Sauce Halal Heinz 24x310g- SACHILHEI310 (Amount: 1.90 SGD, Quantity: 2, : TIN)
Tomato Chopped Royal Miller 6x2.55kg- RMCVTOCRU2500 (Amount: 7.35 SGD, Quantity: 2, : TIN)
Fine Salt East Sun 48x500g- ESSSSAFES500 (Amount: 0.40 SGD, Quantity: 1, : PKT)
GoChuJang Hot Pepper Paste Sajo 20x500g- MLGHJ500G (Amount: 4.80 SGD, Quantity: 2, : TUB)
Mop Head Only 1- NFMOP0001 (Amount: 3.20 SGD, Quantity: 1, : EAC)
Knorr Mala Liquid Seasoning Sauce 6x468g- ZBSAMALISEKN (Amount: 24.90 SGD, Quantity: 1, : CT)
SJORA Mango Peach Concentrated Reduced Sugar 12x1L- XN12494262 (Amount: 129.00 SGD, Quantity: 1, : CT)
Subtotal: 244.60
Tax: 22.01
Total: 266.61 SGD</t>
  </si>
  <si>
    <t>199504-258562-- The Star Vista</t>
  </si>
  <si>
    <t>GoChuJang Hot Pepper Paste Sajo 20x500g- MLGHJ500G (Amount: 4.80 SGD, Quantity: 1, : TUB)
Olive Oil Ex Virgin Royal Miller 4x5ltr- RMOIOLIERM5000 (Amount: 71.00 SGD, Quantity: 1, : TIN)
Knorr Mala Liquid Seasoning Sauce 6x468g- ZBSAMALISEKN (Amount: 24.90 SGD, Quantity: 1, : CT)
Subtotal: 100.70
Tax: 9.06
Total: 109.76 SGD</t>
  </si>
  <si>
    <t>199503-258558-- Plaza Singapura</t>
  </si>
  <si>
    <t>Whole Kernel Sweet Corn Royal Miller 24x425g- RMCVCWKRM0425 (Amount: 29.50 SGD, Quantity: 1, : CT)
Black Pepper Coarse(S18) LSH 500gpkt- PECRBLS0500 (Amount: 8.30 SGD, Quantity: 1, : PKT)
Knorr Mala Liquid Seasoning Sauce 6x468g- ZBSAMALISEKN (Amount: 24.90 SGD, Quantity: 1, : CT)
Subtotal: 62.70
Tax: 5.64
Total: 68.34 SGD</t>
  </si>
  <si>
    <t>Whole Kernel Sweet Corn Royal Miller 24x425g- RMCVCWKRM0425 (Amount: 29.50 SGD, Quantity: 1, : CT)
Tomato Chopped Royal Miller 6x2.55kg- RMCVTOCRU2500 (Amount: 7.35 SGD, Quantity: 1, : TIN)
Fine Salt East Sun 48x500g- ESSSSAFES500 (Amount: 0.40 SGD, Quantity: 2, : PKT)
GoChuJang Hot Pepper Paste Sajo 20x500g- MLGHJ500G (Amount: 4.80 SGD, Quantity: 1, : TUB)
Tapioca Flour Flying Man 50x500g- FLTAPFL0500 (Amount: 0.85 SGD, Quantity: 1, : PKT)
Subtotal: 43.30
Tax: 3.90
Total: 47.20 SGD</t>
  </si>
  <si>
    <t>Whole Kernel Sweet Corn Royal Miller 24x425g- RMCVCWKRM0425 (Amount: 29.50 SGD, Quantity: 2, : CT)
Tomato Chopped Royal Miller 6x2.55kg- RMCVTOCRU2500 (Amount: 7.35 SGD, Quantity: 1, : TIN)
Fine Salt East Sun 48x500g- ESSSSAFES500 (Amount: 0.40 SGD, Quantity: 1, : PKT)
Knorr Mala Liquid Seasoning Sauce 6x468g- ZBSAMALISEKN (Amount: 24.90 SGD, Quantity: 1, : CT)
SJORA Mango Peach Concentrated Reduced Sugar 12x1L- XN12494262 (Amount: 129.00 SGD, Quantity: 1, : CT)
LKK Mala Red Oil Chilli Sauce  12 x 205g- XL1300370011 (Amount: 74.61 SGD, Quantity: 1, : CT)
Subtotal: 295.26
Tax: 26.57
Total: 321.83 SGD</t>
  </si>
  <si>
    <t>Whole Kernel Sweet Corn Royal Miller 24x425g- RMCVCWKRM0425 (Amount: 29.50 SGD, Quantity: 2, : CT)
Subtotal: 59.00
Tax: 5.31
Total: 64.31 SGD</t>
  </si>
  <si>
    <t>Whole Kernel Sweet Corn Royal Miller 24x425g- RMCVCWKRM0425 (Amount: 29.50 SGD, Quantity: 2, : CT)
GoChuJang Hot Pepper Paste Sajo 20x500g- MLGHJ500G (Amount: 4.80 SGD, Quantity: 2, : TUB)
Tapioca Flour Flying Man 50x500g- FLTAPFL0500 (Amount: 0.85 SGD, Quantity: 1, : PKT)
Black Pepper Coarse(S18) LSH 500gpkt- PECRBLS0500 (Amount: 8.30 SGD, Quantity: 1, : PKT)
Subtotal: 77.75
Tax: 7.00
Total: 84.75 SGD</t>
  </si>
  <si>
    <t>Whole Kernel Sweet Corn Royal Miller 24x425g- RMCVCWKRM0425 (Amount: 29.50 SGD, Quantity: 1, : CT)
Sweet Chilli Sauce Halal Heinz 24x310g- SACHILHEI310 (Amount: 1.90 SGD, Quantity: 2, : TIN)
Tomato Chopped Royal Miller 6x2.55kg- RMCVTOCRU2500 (Amount: 7.35 SGD, Quantity: 1, : TIN)
Tomato Ketchup Halal Heinz 24x300g- SATOHEI300 (Amount: 1.25 SGD, Quantity: 2, : BTL)
GoChuJang Hot Pepper Paste Sajo 20x500g- MLGHJ500G (Amount: 4.80 SGD, Quantity: 1, : TUB)
Knorr Mala Liquid Seasoning Sauce 6x468g- ZBSAMALISEKN (Amount: 24.90 SGD, Quantity: 1, : CT)
Subtotal: 72.85
Tax: 6.56
Total: 79.41 SGD</t>
  </si>
  <si>
    <t>337323-333658-- Orchard Rendezvous (OR)</t>
  </si>
  <si>
    <t>Rosti Hash Brown Round Farmchef 10x1kg- FRHASHBR1000 (Amount: 64.00 SGD, Quantity: 2, : CT)
Total: 128.00 SGD</t>
  </si>
  <si>
    <t>337321-333654-- One Fullerton (OF)</t>
  </si>
  <si>
    <t>Real Mayonnaise Best Food 4x3ltr- ZBMAYBF3000 (Amount: 17.23 SGD, Quantity: 2, : TUB)
Coated Fries 1/4" ShoeString Simplot 6 x 2.04kg- FSIMSS043416 (Amount: 55.20 SGD, Quantity: 3, : CT)
SIDEWINDERS Seasoned Junior Cut Fries Simplot 6x2.04kg- FSIMSW051145 (Amount: 13.00 SGD, Quantity: 2, : PKT)
Total: 226.06 SGD</t>
  </si>
  <si>
    <t>Captain Oats Beverage original (12 x 1L)- ZCBEVOR1L (Amount: 41.19 SGD, Quantity: 1, : CT)
Jam Honey Portion Darbo 4 x 140's x 14gm- ZDA018800 (Amount: 178.00 SGD, Quantity: 1, : CT)
Fitnesse Granola Honey Cereal 14x300g- CEN12336188 (Amount: 77.56 SGD, Quantity: 1, : CT)
Total: 296.75 SGD</t>
  </si>
  <si>
    <t>Urgent delivery on Monday</t>
  </si>
  <si>
    <t>Honey Mustard Dressing Best Food 6x2.5L- ZBHONMS2500 (Amount: 20.91 SGD, Quantity: 2, : TUB)
Real Mayonnaise Best Food 4x3ltr- ZBMAYBF3000 (Amount: 17.23 SGD, Quantity: 2, : TUB)
Golden Salted Egg Powder Knorr 6x800g- ZBGSEGGKN800 (Amount: 162.01 SGD, Quantity: 1, : CT)
Coated Fries 1/4" ShoeString Simplot 6 x 2.04kg- FSIMSS043416 (Amount: 55.20 SGD, Quantity: 3, : CT)
Total: 403.89 SGD</t>
  </si>
  <si>
    <t>Corn Flakes Gold Econo Pack Nestle 14x500g- CEN12432552 (Amount: 64.26 SGD, Quantity: 1, : CT)
Captain Oats Beverage original (12 x 1L)- ZCBEVOR1L (Amount: 41.19 SGD, Quantity: 3, : CT)
Fitnesse Granola Honey Cereal 14x300g- CEN12336188 (Amount: 77.56 SGD, Quantity: 1, : CT)
Total: 265.39 SGD</t>
  </si>
  <si>
    <t>Real Mayonnaise Best Food 4x3ltr- ZBMAYBF3000 (Amount: 17.23 SGD, Quantity: 2, : TUB)
Coated Fries 1/4" ShoeString Simplot 6 x 2.04kg- FSIMSS043416 (Amount: 55.20 SGD, Quantity: 3, : CT)
SIDEWINDERS Seasoned Junior Cut Fries Simplot 6x2.04kg- FSIMSW051145 (Amount: 13.00 SGD, Quantity: 6, : PKT)
Total: 278.06 SGD</t>
  </si>
  <si>
    <t>Honey Mustard Dressing Best Food 6x2.5L- ZBHONMS2500 (Amount: 20.91 SGD, Quantity: 2, : TUB)
Real Mayonnaise Best Food 4x3ltr- ZBMAYBF3000 (Amount: 17.23 SGD, Quantity: 2, : TUB)
Coated Fries 1/4" ShoeString Simplot 6 x 2.04kg- FSIMSS043416 (Amount: 55.20 SGD, Quantity: 3, : CT)
Total: 241.88 SGD</t>
  </si>
  <si>
    <t>Captain Oats Beverage original (12 x 1L)- ZCBEVOR1L (Amount: 41.19 SGD, Quantity: 1, : CT)
Jam Honey Portion Darbo 4 x 140's x 14gm- ZDA018800 (Amount: 178.00 SGD, Quantity: 1, : CT)
Fitnesse Granola Honey Cereal 14x300g- CEN12336188 (Amount: 82.32 SGD, Quantity: 1, : CT)
Total: 301.51 SGD</t>
  </si>
  <si>
    <t>Real Mayonnaise Best Food 4x3ltr- ZBMAYBF3000 (Amount: 65.63 SGD, Quantity: 1, : CT)
Coated Fries 1/4" ShoeString Simplot 6 x 2.04kg- FSIMSS043416 (Amount: 55.20 SGD, Quantity: 3, : CT)
SIDEWINDERS Seasoned Junior Cut Fries Simplot 6x2.04kg- FSIMSW051145 (Amount: 13.00 SGD, Quantity: 6, : PKT)
Total: 309.23 SGD</t>
  </si>
  <si>
    <t>Koko Krunch Econopack Nestle 12x450g- CEN12530524 (Amount: 76.44 SGD, Quantity: 1, : CT)
Fitnesse Granola Honey Cereal 14x300g- CEN12336188 (Amount: 82.32 SGD, Quantity: 1, : CT)
Total: 158.76 SGD</t>
  </si>
  <si>
    <t>Honey Mustard Dressing Best Food 6x2.5L- ZBHONMS2500 (Amount: 20.91 SGD, Quantity: 2, : TUB)
Coated Fries 1/4" ShoeString Simplot 6 x 2.04kg- FSIMSS043416 (Amount: 55.20 SGD, Quantity: 3, : CT)
SIDEWINDERS Seasoned Junior Cut Fries Simplot 6x2.04kg- FSIMSW051145 (Amount: 13.00 SGD, Quantity: 2, : PKT)
Total: 233.42 SGD</t>
  </si>
  <si>
    <t>Captain Oats Beverage original (12 x 1L)- ZCBEVOR1L (Amount: 41.19 SGD, Quantity: 2, : CT)
Total: 82.38 SGD</t>
  </si>
  <si>
    <t>Honey Mustard Dressing Best Food 6x2.5L- ZBHONMS2500 (Amount: 20.91 SGD, Quantity: 2, : TUB)
Real Mayonnaise Best Food 4x3ltr- ZBMAYBF3000 (Amount: 17.23 SGD, Quantity: 2, : TUB)
Coated Fries 1/4" ShoeString Simplot 6 x 2.04kg- FSIMSS043416 (Amount: 55.20 SGD, Quantity: 2, : CT)
Total: 186.68 SGD</t>
  </si>
  <si>
    <t>Corn Flakes Gold Econo Pack Nestle 14x500g- CEN12432552 (Amount: 64.26 SGD, Quantity: 1, : CT)
Koko Krunch Econopack Nestle 12x450g- CEN12530524 (Amount: 76.44 SGD, Quantity: 1, : CT)
Captain Oats Beverage original (12 x 1L)- ZCBEVOR1L (Amount: 41.19 SGD, Quantity: 1, : CT)
Total: 181.89 SGD</t>
  </si>
  <si>
    <t>518410-340835-- 15 Anamalai Ave</t>
  </si>
  <si>
    <t>Vegetable Cooking Oil Royal Miller 17kg/tin- RMOICOORM17KG (Amount: 33.00 SGD, Quantity: 1, : TIN)
UHT Full Cream Milk Royal Miller 12x1ltr- RMMIMUHRM1000 (Amount: 18.00 SGD, Quantity: 1, : CT)
IQF Broccoli 40/60mm Royal Miller 10X1kg- RMVEBRCOLI (Amount: 25.00 SGD, Quantity: 1, : CT)
Total: 76.00 SGD</t>
  </si>
  <si>
    <t>518414-342229-- 78A Telok Blangah Street 32</t>
  </si>
  <si>
    <t>Vegetable Cooking Oil Royal Miller 17kg/tin- RMOICOORM17KG (Amount: 33.00 SGD, Quantity: 2, : TIN)
Concentrated Chicken Stock Knorr 6x1kg- ZBCNCHSKN1000 (Amount: 11.50 SGD, Quantity: 1, : BTL)
Cream Of Mushroom Knorr 6x1kg- ZBSMRKN1000 (Amount: 11.59 SGD, Quantity: 1, : PKT)
Chilli Sauce Pouch Kimball 12x1kg- ZACHIKI1000 (Amount: 28.30 SGD, Quantity: 1, : CT)
Total: 117.39 SGD</t>
  </si>
  <si>
    <t>122824-276264-- 151 Serangoon North</t>
  </si>
  <si>
    <t>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Total: 107.00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</si>
  <si>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Total: 107.67 SGD</t>
  </si>
  <si>
    <t>518414-357187-- 146 Jalan Bukit Merah</t>
  </si>
  <si>
    <t>Dressing Coleslaw Best Food 4x3ltr- ZBDRCBF3000 (Amount: 18.67 SGD, Quantity: 2, : TUB)
Vegetable Cooking Oil Royal Miller 17kg/tin- RMOICOORM17KG (Amount: 33.00 SGD, Quantity: 2, : TIN)
Mayo Magic Best Food 4x3L- ZBMAMGBF3000 (Amount: 39.25 SGD, Quantity: 1, : CT)
Chilli Sauce Pouch Kimball 12x1kg- ZACHIKI1000 (Amount: 28.30 SGD, Quantity: 1, : CT)
IQF Broccoli 40/60mm Royal Miller 10X1kg- RMVEBRCOLI (Amount: 2.50 SGD, Quantity: 4, : PKT)
Total: 180.89 SGD</t>
  </si>
  <si>
    <t>Concentrated Chicken Stock Knorr 6x1kg- ZBCNCHSKN1000 (Amount: 11.50 SGD, Quantity: 1, : BTL)
UHT Full Cream Milk Royal Miller 12x1ltr- RMMIMUHRM1000 (Amount: 18.00 SGD, Quantity: 1, : CT)
IQF Broccoli 40/60mm Royal Miller 10X1kg- RMVEBRCOLI (Amount: 25.00 SGD, Quantity: 1, : CT)
Total: 54.50 SGD</t>
  </si>
  <si>
    <t>Dressing Coleslaw Best Food 4x3ltr- ZBDRCBF3000 (Amount: 18.67 SGD, Quantity: 1, : TUB)
Vegetable Cooking Oil Royal Miller 17kg/tin- RMOICOORM17KG (Amount: 33.00 SGD, Quantity: 2, : TIN)
IQF Broccoli 40/60mm Royal Miller 10X1kg- RMVEBRCOLI (Amount: 25.00 SGD, Quantity: 1, : CT)
Total: 109.67 SGD</t>
  </si>
  <si>
    <t>Dressing Coleslaw Best Food 4x3ltr- ZBDRCBF3000 (Amount: 18.67 SGD, Quantity: 1, : TUB)
Concentrated Chicken Stock Knorr 6x1kg- ZBCNCHSKN1000 (Amount: 11.50 SGD, Quantity: 2, : BTL)
Demi Glace Sauce Knorr 6x1kg- ZBDEMIKN1000 (Amount: 12.47 SGD, Quantity: 1, : TUB)
UHT Full Cream Milk Royal Miller 12x1ltr- RMMIMUHRM1000 (Amount: 18.00 SGD, Quantity: 1, : CT)
Total: 72.14 SGD</t>
  </si>
  <si>
    <t>518404-340831-- 205D Compassvale Lane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</si>
  <si>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IQF Broccoli 40/60mm Royal Miller 10X1kg- RMVEBRCOLI (Amount: 2.50 SGD, Quantity: 6, : PKT)
Total: 140.67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</si>
  <si>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Cream Of Mushroom Knorr 6x1kg- ZBSMRKN1000 (Amount: 11.59 SGD, Quantity: 1, : PKT)
IQF Broccoli 40/60mm Royal Miller 10X1kg- RMVEBRCOLI (Amount: 2.50 SGD, Quantity: 5, : PKT)
Total: 131.76 SGD</t>
  </si>
  <si>
    <t>Dressing Coleslaw Best Food 4x3ltr- ZBDRCBF3000 (Amount: 18.67 SGD, Quantity: 1, : TUB)
Total: 18.67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</si>
  <si>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Mayo Magic Best Food 4x3L- ZBMAMGBF3000 (Amount: 39.25 SGD, Quantity: 1, : CT)
Total: 113.25 SGD</t>
  </si>
  <si>
    <t>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1, : CT)
Total: 132.00 SGD</t>
  </si>
  <si>
    <t>Vegetable Cooking Oil Royal Miller 17kg/tin- RMOICOORM17KG (Amount: 33.00 SGD, Quantity: 1, : TIN)
Concentrated Chicken Stock Knorr 6x1kg- ZBCNCHSKN1000 (Amount: 11.50 SGD, Quantity: 2, : BTL)
Total: 56.00 SGD</t>
  </si>
  <si>
    <t>Pride 1/4 Shoestring Fries 6x6mm Simplot 12 x 1kg- FSIMSS053347 (Amount: 30.00 SGD, Quantity: 1, : CT)
Total: 30.00 SGD</t>
  </si>
  <si>
    <t>IQF Broccoli 40/60mm Royal Miller 10X1kg- RMVEBRCOLI (Amount: 25.00 SGD, Quantity: 1, : CT)
Pride 1/4 Shoestring Fries 6x6mm Simplot 12 x 1kg- FSIMSS053347 (Amount: 30.00 SGD, Quantity: 1, : CT)
Total: 55.00 SGD</t>
  </si>
  <si>
    <t>Vegetable Cooking Oil Royal Miller 17kg/tin- RMOICOORM17KG (Amount: 33.00 SGD, Quantity: 2, : TIN)
Mayo Magic Best Food 4x3L- ZBMAMGBF3000 (Amount: 39.25 SGD, Quantity: 1, : CT)
Total: 105.25 SGD</t>
  </si>
  <si>
    <t>Dressing Coleslaw Best Food 4x3ltr- ZBDRCBF3000 (Amount: 18.67 SGD, Quantity: 1, : TUB)
Concentrated Chicken Stock Knorr 6x1kg- ZBCNCHSKN1000 (Amount: 11.50 SGD, Quantity: 2, : BTL)
IQF Broccoli 40/60mm Royal Miller 10X1kg- RMVEBRCOLI (Amount: 25.00 SGD, Quantity: 2, : CT)
Total: 91.67 SGD</t>
  </si>
  <si>
    <t>Vegetable Cooking Oil Royal Miller 17kg/tin- RMOICOORM17KG (Amount: 33.00 SGD, Quantity: 2, : TIN)
Concentrated Chicken Stock Knorr 6x1kg- ZBCNCHSKN1000 (Amount: 11.50 SGD, Quantity: 1, : BTL)
IQF Broccoli 40/60mm Royal Miller 10X1kg- RMVEBRCOLI (Amount: 25.00 SGD, Quantity: 1, : CT)
Pride 1/4 Shoestring Fries 6x6mm Simplot 12 x 1kg- FSIMSS053347 (Amount: 30.00 SGD, Quantity: 1, : CT)
Total: 132.50 SGD</t>
  </si>
  <si>
    <t>Dressing Coleslaw Best Food 4x3ltr- ZBDRCBF3000 (Amount: 18.67 SGD, Quantity: 1, : TUB)
Vegetable Cooking Oil Royal Miller 17kg/tin- RMOICOORM17KG (Amount: 33.00 SGD, Quantity: 3, : TIN)
Concentrated Chicken Stock Knorr 6x1kg- ZBCNCHSKN1000 (Amount: 11.50 SGD, Quantity: 1, : BTL)
UHT Full Cream Milk Royal Miller 12x1ltr- RMMIMUHRM1000 (Amount: 18.00 SGD, Quantity: 1, : CT)
Total: 147.17 SGD</t>
  </si>
  <si>
    <t>Vegetable Cooking Oil Royal Miller 17kg/tin- RMOICOORM17KG (Amount: 33.00 SGD, Quantity: 1, : TIN)
Concentrated Chicken Stock Knorr 6x1kg- ZBCNCHSKN1000 (Amount: 11.50 SGD, Quantity: 1, : BTL)
Total: 44.50 SGD</t>
  </si>
  <si>
    <t>+</t>
  </si>
  <si>
    <t>Vegetable Cooking Oil Royal Miller 17kg/tin- RMOICOORM17KG (Amount: 33.00 SGD, Quantity: 2, : TIN)
Concentrated Chicken Stock Knorr 6x1kg- ZBCNCHSKN1000 (Amount: 11.50 SGD, Quantity: 4, : BTL)
UHT Full Cream Milk Royal Miller 12x1ltr- RMMIMUHRM1000 (Amount: 18.00 SGD, Quantity: 1, : CT)
IQF Broccoli 40/60mm Royal Miller 10X1kg- RMVEBRCOLI (Amount: 25.00 SGD, Quantity: 2, : CT)
Perfect Italiano Parmesan Grated 4x1.5kg- ZF104120 (Amount: 45.50 SGD, Quantity: 1, : EAC)
Total: 225.50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</si>
  <si>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1, : BTL)
Demi Glace Sauce Knorr 6x1kg- ZBDEMIKN1000 (Amount: 12.47 SGD, Quantity: 1, : TUB)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200.31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</si>
  <si>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2, : CT)
Total: 188.14 SGD</t>
  </si>
  <si>
    <t>Vegetable Cooking Oil Royal Miller 17kg/tin- RMOICOORM17KG (Amount: 33.00 SGD, Quantity: 1, : TIN)
Pesto Herb Paste Knorr 2x340g- ZBPSEKN0340 (Amount: 33.23 SGD, Quantity: 1, : CT)
Total: 66.23 SGD</t>
  </si>
  <si>
    <t>Dressing Coleslaw Best Food 4x3ltr- ZBDRCBF3000 (Amount: 18.67 SGD, Quantity: 3,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246.01 SGD</t>
  </si>
  <si>
    <t>Dressing Coleslaw Best Food 4x3ltr- ZBDRCBF3000 (Amount: 18.67 SGD, Quantity: 2, : TUB)
Vegetable Cooking Oil Royal Miller 17kg/tin- RMOICOORM17KG (Amount: 33.00 SGD, Quantity: 2, : TIN)
UHT Full Cream Milk Royal Miller 12x1ltr- RMMIMUHRM1000 (Amount: 18.00 SGD, Quantity: 1, : CT)
Total: 121.34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</si>
  <si>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2, : BTL)
Cream Of Mushroom Knorr 6x1kg- ZBSMRKN1000 (Amount: 11.59 SGD, Quantity: 1, : PKT)
IQF Broccoli 40/60mm Royal Miller 10X1kg- RMVEBRCOLI (Amount: 25.00 SGD, Quantity: 1, : CT)
Pride 1/4 Shoestring Fries 6x6mm Simplot 12 x 1kg- FSIMSS053347 (Amount: 30.00 SGD, Quantity: 1, : CT)
Total: 174.26 SGD</t>
  </si>
  <si>
    <t>Vegetable Cooking Oil Royal Miller 17kg/tin- RMOICOORM17KG (Amount: 33.00 SGD, Quantity: 2, : TIN)
Concentrated Chicken Stock Knorr 6x1kg- ZBCNCHSKN1000 (Amount: 11.50 SGD, Quantity: 2, : BTL)
Mayo Magic Best Food 4x3L- ZBMAMGBF3000 (Amount: 39.25 SGD, Quantity: 1, : CT)
Total: 128.25 SGD</t>
  </si>
  <si>
    <t>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2, : CT)
Total: 169.47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</si>
  <si>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1, : BTL)
Demi Glace Sauce Knorr 6x1kg- ZBDEMIKN1000 (Amount: 12.47 SGD, Quantity: 1, : TUB)
UHT Full Cream Milk Royal Miller 12x1ltr- RMMIMUHRM1000 (Amount: 18.00 SGD, Quantity: 1, : CT)
Total: 93.64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</si>
  <si>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3, : BTL)
UHT Full Cream Milk Royal Miller 12x1ltr- RMMIMUHRM1000 (Amount: 18.00 SGD, Quantity: 1, : CT)
Mayo Magic Best Food 4x3L- ZBMAMGBF3000 (Amount: 39.25 SGD, Quantity: 1, : CT)
IQF Broccoli 40/60mm Royal Miller 10X1kg- RMVEBRCOLI (Amount: 25.00 SGD, Quantity: 2, : CT)
Total: 226.42 SGD</t>
  </si>
  <si>
    <t>Dressing Coleslaw Best Food 4x3ltr- ZBDRCBF3000 (Amount: 18.67 SGD, Quantity: 1, : TUB)
Vegetable Cooking Oil Royal Miller 17kg/tin- RMOICOORM17KG (Amount: 33.00 SGD, Quantity: 4, : TIN)
Concentrated Chicken Stock Knorr 6x1kg- ZBCNCHSKN1000 (Amount: 11.50 SGD, Quantity: 3, : BTL)
UHT Full Cream Milk Royal Miller 12x1ltr- RMMIMUHRM1000 (Amount: 18.00 SGD, Quantity: 1, : CT)
Cream Of Mushroom Knorr 6x1kg- ZBSMRKN1000 (Amount: 11.59 SGD, Quantity: 1, : PKT)
Chilli Sauce Pouch Kimball 12x1kg- ZACHIKI1000 (Amount: 28.30 SGD, Quantity: 1, : CT)
IQF Broccoli 40/60mm Royal Miller 10X1kg- RMVEBRCOLI (Amount: 25.00 SGD, Quantity: 2, : CT)
Total: 293.06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</si>
  <si>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147.67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</si>
  <si>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2, : BTL)
Total: 126.34 SGD</t>
  </si>
  <si>
    <t>Vegetable Cooking Oil Royal Miller 17kg/tin- RMOICOORM17KG (Amount: 33.00 SGD, Quantity: 1, : TIN)
Concentrated Chicken Stock Knorr 6x1kg- ZBCNCHSKN1000 (Amount: 11.50 SGD, Quantity: 1, : BTL)
UHT Full Cream Milk Royal Miller 12x1ltr- RMMIMUHRM1000 (Amount: 18.00 SGD, Quantity: 1, : CT)
Total: 62.50 SGD</t>
  </si>
  <si>
    <t>Vegetable Cooking Oil Royal Miller 17kg/tin- RMOICOORM17KG (Amount: 33.00 SGD, Quantity: 2, : TIN)
Concentrated Chicken Stock Knorr 6x1kg- ZBCNCHSKN1000 (Amount: 11.50 SGD, Quantity: 1, : BTL)
Total: 77.50 SGD</t>
  </si>
  <si>
    <t>Dressing Coleslaw Best Food 4x3ltr- ZBDRCBF3000 (Amount: 18.67 SGD, Quantity: 1, : TUB)
Vegetable Cooking Oil Royal Miller 17kg/tin- RMOICOORM17KG (Amount: 33.00 SGD, Quantity: 2, : TIN)
Concentrated Chicken Stock Knorr 6x1kg- ZBCNCHSKN1000 (Amount: 11.50 SGD, Quantity: 1, : BTL)
UHT Full Cream Milk Royal Miller 12x1ltr- RMMIMUHRM1000 (Amount: 18.00 SGD, Quantity: 1, : CT)
Total: 114.17 SGD</t>
  </si>
  <si>
    <t>Dressing Coleslaw Best Food 4x3ltr- ZBDRCBF3000 (Amount: 18.67 SGD, Quantity: 2,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Mayo Magic Best Food 4x3L- ZBMAMGBF3000 (Amount: 39.25 SGD, Quantity: 1, : CT)
Pesto Herb Paste Knorr 2x340g- ZBPSEKN0340 (Amount: 33.23 SGD, Quantity: 1, : CT)
IQF Broccoli 40/60mm Royal Miller 10X1kg- RMVEBRCOLI (Amount: 25.00 SGD, Quantity: 2, : CT)
Total: 299.82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</si>
  <si>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1, : BTL)
IQF Broccoli 40/60mm Royal Miller 10X1kg- RMVEBRCOLI (Amount: 25.00 SGD, Quantity: 1, : CT)
Pride 1/4 Shoestring Fries 6x6mm Simplot 12 x 1kg- FSIMSS053347 (Amount: 30.00 SGD, Quantity: 1, : CT)
Total: 118.17 SGD</t>
  </si>
  <si>
    <t>Vegetable Cooking Oil Royal Miller 17kg/tin- RMOICOORM17KG (Amount: 33.00 SGD, Quantity: 2, : TIN)
Concentrated Chicken Stock Knorr 6x1kg- ZBCNCHSKN1000 (Amount: 11.50 SGD, Quantity: 1, : BTL)
UHT Full Cream Milk Royal Miller 12x1ltr- RMMIMUHRM1000 (Amount: 18.00 SGD, Quantity: 1, : CT)
Total: 95.50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</si>
  <si>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4, : BTL)
Demi Glace Sauce Knorr 6x1kg- ZBDEMIKN1000 (Amount: 12.47 SGD, Quantity: 1, : TUB)
UHT Full Cream Milk Royal Miller 12x1ltr- RMMIMUHRM1000 (Amount: 18.00 SGD, Quantity: 1, : CT)
Total: 179.81 SGD</t>
  </si>
  <si>
    <t>IQF Broccoli 40/60mm Royal Miller 10X1kg- RMVEBRCOLI (Amount: 25.00 SGD, Quantity: 2, : CT)
Total: 50.00 SGD</t>
  </si>
  <si>
    <t>Vegetable Cooking Oil Royal Miller 17kg/tin- RMOICOORM17KG (Amount: 33.00 SGD, Quantity: 2, : TIN)
Total: 66.00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</si>
  <si>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124.00 SGD</t>
  </si>
  <si>
    <t>Dressing Coleslaw Best Food 4x3ltr- ZBDRCBF3000 (Amount: 18.67 SGD, Quantity: 1,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Total: 158.67 SGD</t>
  </si>
  <si>
    <t>Dressing Coleslaw Best Food 4x3ltr- ZBDRCBF3000 (Amount: 18.67 SGD, Quantity: 1, : TUB)
Concentrated Chicken Stock Knorr 6x1kg- ZBCNCHSKN1000 (Amount: 11.50 SGD, Quantity: 1, : BTL)
Demi Glace Sauce Knorr 6x1kg- ZBDEMIKN1000 (Amount: 12.47 SGD, Quantity: 1, : TUB)
IQF Broccoli 40/60mm Royal Miller 10X1kg- RMVEBRCOLI (Amount: 25.00 SGD, Quantity: 2, : CT)
Total: 92.64 SGD</t>
  </si>
  <si>
    <t>Vegetable Cooking Oil Royal Miller 17kg/tin- RMOICOORM17KG (Amount: 33.00 SGD, Quantity: 2,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Total: 119.47 SGD</t>
  </si>
  <si>
    <t>Vegetable Cooking Oil Royal Miller 17kg/tin- RMOICOORM17KG (Amount: 33.00 SGD, Quantity: 1, : TIN)
Concentrated Chicken Stock Knorr 6x1kg- ZBCNCHSKN1000 (Amount: 11.50 SGD, Quantity: 2, : BTL)
UHT Full Cream Milk Royal Miller 12x1ltr- RMMIMUHRM1000 (Amount: 18.00 SGD, Quantity: 1, : CT)
Total: 74.00 SGD</t>
  </si>
  <si>
    <t>Vegetable Cooking Oil Royal Miller 17kg/tin- RMOICOORM17KG (Amount: 33.00 SGD, Quantity: 2, : TIN)
Concentrated Chicken Stock Knorr 6x1kg- ZBCNCHSKN1000 (Amount: 11.50 SGD, Quantity: 2, : BTL)
Total: 89.00 SGD</t>
  </si>
  <si>
    <t>Dressing Coleslaw Best Food 4x3ltr- ZBDRCBF3000 (Amount: 18.67 SGD, Quantity: 1, : TUB)
Vegetable Cooking Oil Royal Miller 17kg/tin- RMOICOORM17KG (Amount: 33.00 SGD, Quantity: 3, : TIN)
UHT Full Cream Milk Royal Miller 12x1ltr- RMMIMUHRM1000 (Amount: 18.00 SGD, Quantity: 1, : CT)
Total: 135.67 SGD</t>
  </si>
  <si>
    <t>Dressing Coleslaw Best Food 4x3ltr- ZBDRCBF3000 (Amount: 18.67 SGD, Quantity: 1, : TUB)
Vegetable Cooking Oil Royal Miller 17kg/tin- RMOICOORM17KG (Amount: 33.00 SGD, Quantity: 1, : TIN)
Concentrated Chicken Stock Knorr 6x1kg- ZBCNCHSKN1000 (Amount: 11.50 SGD, Quantity: 3, : BTL)
UHT Full Cream Milk Royal Miller 12x1ltr- RMMIMUHRM1000 (Amount: 18.00 SGD, Quantity: 1, : CT)
Total: 104.17 SGD</t>
  </si>
  <si>
    <t>Dressing Coleslaw Best Food 4x3ltr- ZBDRCBF3000 (Amount: 18.67 SGD, Quantity: 2, : TUB)
Vegetable Cooking Oil Royal Miller 17kg/tin- RMOICOORM17KG (Amount: 33.00 SGD, Quantity: 3, : TIN)
Concentrated Chicken Stock Knorr 6x1kg- ZBCNCHSKN1000 (Amount: 11.50 SGD, Quantity: 2, : BTL)
UHT Full Cream Milk Royal Miller 12x1ltr- RMMIMUHRM1000 (Amount: 18.00 SGD, Quantity: 1, : CT)
IQF Broccoli 40/60mm Royal Miller 10X1kg- RMVEBRCOLI (Amount: 25.00 SGD, Quantity: 2, : CT)
Total: 227.34 SGD</t>
  </si>
  <si>
    <t>Vegetable Cooking Oil Royal Miller 17kg/tin- RMOICOORM17KG (Amount: 33.00 SGD, Quantity: 1, : TIN)
Concentrated Chicken Stock Knorr 6x1kg- ZBCNCHSKN1000 (Amount: 11.50 SGD, Quantity: 2, : BTL)
Demi Glace Sauce Knorr 6x1kg- ZBDEMIKN1000 (Amount: 12.47 SGD, Quantity: 1, : TUB)
UHT Full Cream Milk Royal Miller 12x1ltr- RMMIMUHRM1000 (Amount: 18.00 SGD, Quantity: 1, : CT)
IQF Broccoli 40/60mm Royal Miller 10X1kg- RMVEBRCOLI (Amount: 25.00 SGD, Quantity: 1, : CT)
Pride 1/4 Shoestring Fries 6x6mm Simplot 12 x 1kg- FSIMSS053347 (Amount: 30.00 SGD, Quantity: 1, : CT)
Total: 141.47 SGD</t>
  </si>
  <si>
    <t>Vegetable Cooking Oil Royal Miller 17kg/tin- RMOICOORM17KG (Amount: 33.00 SGD, Quantity: 2, : TIN)
Concentrated Chicken Stock Knorr 6x1kg- ZBCNCHSKN1000 (Amount: 11.50 SGD, Quantity: 3, : BTL)
IQF Broccoli 40/60mm Royal Miller 10X1kg- RMVEBRCOLI (Amount: 25.00 SGD, Quantity: 2, : CT)
Total: 150.50 SGD</t>
  </si>
  <si>
    <t>Dressing Coleslaw Best Food 4x3ltr- ZBDRCBF3000 (Amount: 18.67 SGD, Quantity: 2, : TUB)
Vegetable Cooking Oil Royal Miller 17kg/tin- RMOICOORM17KG (Amount: 33.00 SGD, Quantity: 2, : TIN)
Concentrated Chicken Stock Knorr 6x1kg- ZBCNCHSKN1000 (Amount: 11.50 SGD, Quantity: 2, : BTL)
UHT Full Cream Milk Royal Miller 12x1ltr- RMMIMUHRM1000 (Amount: 18.00 SGD, Quantity: 1, : CT)
Total: 144.34 SGD</t>
  </si>
  <si>
    <t>Pesto Herb Paste Knorr 2x340g- ZBPSEKN0340 (Amount: 17.45 SGD, Quantity: 1, : BTL)
Total: 17.45 SGD</t>
  </si>
  <si>
    <t>Dressing Coleslaw Best Food 4x3ltr- ZBDRCBF3000 (Amount: 18.67 SGD, Quantity: 1, : TUB)
Vegetable Cooking Oil Royal Miller 17kg/tin- RMOICOORM17KG (Amount: 33.00 SGD, Quantity: 1, : TIN)
Cream Of Mushroom Knorr 6x1kg- ZBSMRKN1000 (Amount: 11.59 SGD, Quantity: 1, : PKT)
Total: 63.26 SGD</t>
  </si>
  <si>
    <t>161117-203494--131 Killiney Road</t>
  </si>
  <si>
    <t>Barley East Sun 1kg/pkt- ESCEBARLS1000 (Amount: 1.70 SGD, Quantity: 5, : PKT)
Green Beans East Sun 25x1kg- ESMLBEGLS30KG (Amount: 3.50 SGD, Quantity: 4, : KG)
Ikan Bilis Peeled 1kgx10pkt 江鱼仔 - MLIKALS1000 (Amount: 11.00 SGD, Quantity: 4, : PKT)
Lychee In Syrup Royal Miller 12x567g- RMCFLYCHEE567 (Amount: 28.80 SGD, Quantity: 1, : CT)
Margarine Planta 6x2.5kg- MARPL2500 (Amount: 15.50 SGD, Quantity: 1, : TIN)
EVERYDAY Milk Powder Softpack 10x1.2kg- XN12301983 (Amount: 19.75 SGD, Quantity: 1, : PKT)
NESTUM All Family Cereal Original 6x1kg- XN12210460 (Amount: 7.00 SGD, Quantity: 1, : PKT)
Panda Oyster Sauce  LKK 6x2.20kg- SAOYPLKK2200 (Amount: 8.50 SGD, Quantity: 1, : TIN)
Pickled Lettuce Mili 48x180g- PILETNA0198 (Amount: 36.50 SGD, Quantity: 1, : CT)
Poku Mushroom Slice Royal Miller 12x850g- RMCUMPSL850 (Amount: 25.10 SGD, Quantity: 1, : CT)
Sago (Small) East Sun 1kg/pkt- ESMLSASLS30KG (Amount: 2.65 SGD, Quantity: 1, : PKT)
Red Bean East Sun 25x1kg- ESMLBERLS25KG (Amount: 4.50 SGD, Quantity: 5, : KG)
Thai Rice Hom Mali Royal Miller 25kg- RMRITHARM2500 (Amount: 54.00 SGD, Quantity: 2, : BAG)
Vegetable Cooking Oil Royal Miller 17kg/tin- RMOICOORM17KG (Amount: 33.00 SGD, Quantity: 6, : TIN)
Washing Up Liquid Lemon North Star 4x5ltr- NSNFWASNS5000 (Amount: 4.90 SGD, Quantity: 1, : TUB)
WH White Vinegar Woh Hup 4x5L- ZW1506300040 (Amount: 4.50 SGD, Quantity: 2, : TUB)
White Nut Ginko Mili 24x397g- CFWNUGB0397 (Amount: 1.40 SGD, Quantity: 6, : TIN)
Black Glutinous Rice East Sun 1kg/pkt- ESRIBLGLS25KG (Amount: 4.60 SGD, Quantity: 4, : PKT)
Bleach Local 6x1galtub- NFBLEL3400 (Amount: 2.60 SGD, Quantity: 1, : TUB)
Braised Peanut Mili 12x850g- CVPEAGB0850 (Amount: 31.80 SGD, Quantity: 2, : CT)
Chicken Powder Knorr 6x2.25kg- ZBCPOKN2250 (Amount: 26.52 SGD, Quantity: 1, : TUB)
Cincalok Rombang 24x300gm- MLCINCA0300 (Amount: 1.85 SGD, Quantity: 4, : BTL)
Concentrated Chicken Stock Knorr 6x1kg- ZBCNCHSKN1000 (Amount: 10.96 SGD, Quantity: 3, : BTL)
Baked Beans In Tomato Sauce Royal Miller 6x2.55kg- RMCVBBERM2700 (Amount: 36.00 SGD, Quantity: 1, : CT)
Red Dates Seedless China 1kgpkt- HEARDC1000 (Amount: 6.50 SGD, Quantity: 1, : PKT)
(HLF) Licorice Sliced LSH 1kg- HEALICO1000 (Amount: 15.00 SGD, Quantity: 1, : Kg)
Sea Coconut In Honey Chef's Choice 6x3.2kg- CFHONCF3200 (Amount: 20.85 SGD, Quantity: 1, : TIN)
Brazil Corned Beef Mili 24x340g- CMCBEMI0340 (Amount: 4.20 SGD, Quantity: 5, : TIN)
Teriyaki Sauce Nihon Shokken 6x1.59L- JPSATE2000 (Amount: 24.75 SGD, Quantity: 2, : BTL)
Cream Of Mushroom Knorr 6x1kg- ZBSMRKN1000 (Amount: 11.04 SGD, Quantity: 1, : PKT)
Kikkoman Soy Sauce 12x1Ltr Non Halal- JPKKM00007 (Amount: 6.20 SGD, Quantity: 1, : BTL)
*HLF* Fish Maw Tube 1kg- MLFIMAW1000 (Amount: 62.50 SGD, Quantity: 1, : PKT)
Scallops (S)Dried China LSH 1kg- MLSCACH1000 (Amount: 80.00 SGD, Quantity: 1, : Kg)
Thyme Leaves Shredded Hela 12x500gpkt- HEWTHHE0500 (Amount: 14.00 SGD, Quantity: 1, : PKT)
Honey Royal Miller 6x1kg- RMSCHONRM1000L (Amount: 5.00 SGD, Quantity: 1, : TUB)
Condensed Milk Royal Miller 48x380g- RMMIMCORM0390 (Amount: 1.00 SGD, Quantity: 1, : TIN)
Tuna Chunk In Oil Royal Miller 6x1.88kg- RMCSTUCRM1880 (Amount: 17.50 SGD, Quantity: 1, : TIN)
Total: 1,058.59 SGD</t>
  </si>
  <si>
    <t>Ikan Bilis Peeled 1kgx10pkt 江鱼仔 - MLIKALS1000 (Amount: 11.00 SGD, Quantity: 3, : PKT)
Lychee In Syrup Royal Miller 12x567g- RMCFLYCHEE567 (Amount: 28.80 SGD, Quantity: 1, : CT)
EVERYDAY Milk Powder Softpack 10x1.2kg- XN12301983 (Amount: 19.75 SGD, Quantity: 1, : PKT)
NESTUM All Family Cereal Original 6x1kg- XN12210460 (Amount: 7.00 SGD, Quantity: 1, : PKT)
Panda Oyster Sauce  LKK 6x2.20kg- SAOYPLKK2200 (Amount: 8.50 SGD, Quantity: 1, : TIN)
Poku Mushroom Slice Royal Miller 12x850g- RMCUMPSL850 (Amount: 25.10 SGD, Quantity: 1, : CT)
Preserved Olive Vegetable PengSheng 48x180g- PIPOVEG0180 (Amount: 62.40 SGD, Quantity: 1, : CT)
Poku Mushroom Whole Royal Miller 12x850g- RMCUMPWH850 (Amount: 21.60 SGD, Quantity: 1, : CT)
Sago (Small) East Sun 1kg/pkt- ESMLSASLS30KG (Amount: 2.65 SGD, Quantity: 1, : PKT)
Spaghetti  FTO 5 Royal Miller 24x500gm- RMPARMSPA500 (Amount: 43.20 SGD, Quantity: 1, : CT)
Thai Rice Hom Mali Royal Miller 25kg- RMRITHARM2500 (Amount: 54.00 SGD, Quantity: 2, : BAG)
Vegetable Cooking Oil Royal Miller 17kg/tin- RMOICOORM17KG (Amount: 33.00 SGD, Quantity: 7, : TIN)
Washing Up Liquid Lemon North Star 4x5ltr- NSNFWASNS5000 (Amount: 4.90 SGD, Quantity: 1, : TUB)
WH White Vinegar Woh Hup 4x5L- ZW1506300040 (Amount: 4.50 SGD, Quantity: 1, : TUB)
White Nut Ginko Mili 24x397g- CFWNUGB0397 (Amount: 1.40 SGD, Quantity: 6, : TIN)
Wine Mei Kwei Lu Tian Jin G/Flower12x750ml- WSWMKCH0640 (Amount: 14.70 SGD, Quantity: 3, : BTL)
(HLF) Yellow Lump Rock Sugar Zheng Feng 50x(400g/box)-  SUYLWLRS400G (Amount: 1.50 SGD, Quantity: 1, : BOX)
Black Pepper Coarse(S18) LSH 500gpkt- PECRBLS0500 (Amount: 8.30 SGD, Quantity: 1, : PKT)
Black Raisins Johnnyson's 1kgpkt- JODFRABLS25LB (Amount: 9.00 SGD, Quantity: 1, : PKT)
Bleach Local 6x1galtub- NFBLEL3400 (Amount: 2.60 SGD, Quantity: 1, : TUB)
Braised Peanut Mili 12x850g- CVPEAGB0850 (Amount: 31.80 SGD, Quantity: 2, : CT)
Char Siu Sauce LKK 12x240g- SACHALKK240 (Amount: 4.20 SGD, Quantity: 12, : BTL)
Chicken Powder Knorr 6x2.25kg- ZBCPOKN2250 (Amount: 26.52 SGD, Quantity: 1, : TUB)
Cincalok Rombang 24x300gm- MLCINCA0300 (Amount: 1.85 SGD, Quantity: 4, : BTL)
Concentrated Chicken Stock Knorr 6x1kg- ZBCNCHSKN1000 (Amount: 10.96 SGD, Quantity: 1, : BTL)
Corn Oil Royal Miller 6x3ltr- RMOICORRM3000 (Amount: 14.90 SGD, Quantity: 3, : TUB)
Fine Sugar Johnnyson's 12 x 2kg- JOSUSFINE2000 (Amount: 3.50 SGD, Quantity: 8, : PKT)
Fine Salt East Sun 48x500g- ESSSSAFES500 (Amount: 0.45 SGD, Quantity: 1, : PKT)
Baked Beans In Tomato Sauce Royal Miller 6x2.55kg- RMCVBBERM2700 (Amount: 36.00 SGD, Quantity: 1, : CT)
Milo (Tin) Nestle 6x1.8kg- XN12285909 (Amount: 15.15 SGD, Quantity: 1, : TIN)
Royal Baking Powder 12x450g- K109898 (Amount: 5.80 SGD, Quantity: 4, : TIN)
Brazil Corned Beef Mili 24x340g- CMCBEMI0340 (Amount: 4.20 SGD, Quantity: 8, : TIN)
(HLF) Egg Yellow Colour 500g/btl- SCHCEYC500 (Amount: 3.00 SGD, Quantity: 1, : BTL)
Shallots Fried LM 10x1kg- MLSHFGQ1000 (Amount: 5.20 SGD, Quantity: 1, : PKT)
Chilli Sauce Maggi 6x3.3kgtin- SACHIMAG3000 (Amount: 11.00 SGD, Quantity: 1, : TIN)
Chicken Dipping (Thai Chiili Sauce) Mae Pranom 3x5ltr- SACHIMP5000 (Amount: 18.75 SGD, Quantity: 1, : TUB)
Hoisin Sauce LKK 6x2.20kg- SAHOILKK2200 (Amount: 9.50 SGD, Quantity: 1, : TUB)
Total: 1,061.73 SGD</t>
  </si>
  <si>
    <t>(HLF) Yellow Lump Rock Sugar Zheng Feng 50x(400g/box)-  SUYLWLRS400G (Amount: 1.50 SGD, Quantity: 1, : BOX)
(HLF) Egg Yellow Colour 500g/btl- SCHCEYC500 (Amount: 3.00 SGD, Quantity: 1, : BTL)
Total: 4.50 SGD</t>
  </si>
  <si>
    <t>(chilled) Emmi Yoghurt  Plain 6x1kg- CHYOPLA1000 (Amount: 10.50 SGD, Quantity: 12, : TUB)
Corn Flakes Gold Econo Pack Nestle 14x500g- CEN12432552 (Amount: 4.82 SGD, Quantity: 3, : EAC)
Green Beans East Sun 25x1kg- ESMLBEGLS30KG (Amount: 3.50 SGD, Quantity: 4, : KG)
Hua Tiao Chew Bao Ding 12x640ml- WSHTWBA0640 (Amount: 2.55 SGD, Quantity: 8, : BTL)
Icing Sugar SIS 24x500g- SUSICISI0500 (Amount: 1.80 SGD, Quantity: 1, : PKT)
Ikan Bilis Peeled 1kgx10pkt 江鱼仔 - MLIKALS1000 (Amount: 11.00 SGD, Quantity: 3, : PKT)
Light Soya Sauce (Chen Nian) KCT 12x640ml- SASSLKW0640 (Amount: 4.20 SGD, Quantity: 6, : BTL)
Lychee In Syrup Royal Miller 12x567g- RMCFLYCHEE567 (Amount: 28.80 SGD, Quantity: 1, : CT)
EVERYDAY Milk Powder Softpack 10x1.2kg- XN12301983 (Amount: 19.75 SGD, Quantity: 1, : PKT)
MSG / Ajinomoto 20x1kg- SSMSGAJM01000 (Amount: 5.50 SGD, Quantity: 5, : PKT)
Koko Krunch Econopack Nestle 12x450g- CEN12530524 (Amount: 6.69 SGD, Quantity: 3, : PKT)
Panda Oyster Sauce  LKK 6x2.20kg- SAOYPLKK2200 (Amount: 8.50 SGD, Quantity: 2, : TIN)
Pickled Lettuce Mili 48x180g- PILETNA0198 (Amount: 36.50 SGD, Quantity: 1, : CT)
Sago (Small) East Sun 1kg/pkt- ESMLSASLS30KG (Amount: 2.65 SGD, Quantity: 1, : PKT)
Split Green Mung Bean (Tow Suan) East Sun 1kg- ESMLTOWLS30KG (Amount: 4.00 SGD, Quantity: 3, : Kg)
Straw Mushroom Whole  Royal Miller 24x425g- RMCUSTRRM0425 (Amount: 24.00 SGD, Quantity: 1, : CT)
Thai Rice Hom Mali Royal Miller 25kg- RMRITHARM2500 (Amount: 54.00 SGD, Quantity: 2, : BAG)
Vegetable Cooking Oil Royal Miller 17kg/tin- RMOICOORM17KG (Amount: 33.00 SGD, Quantity: 5, : TIN)
Washing Up Liquid Lemon North Star 4x5ltr- NSNFWASNS5000 (Amount: 4.90 SGD, Quantity: 1, : TUB)
WH White Vinegar Woh Hup 4x5L- ZW1506300040 (Amount: 4.50 SGD, Quantity: 1, : TUB)
Bei Qi (pak kee) 600g- MLBEIQI600G (Amount: 16.80 SGD, Quantity: 1, : PKT)
Black Raisins Johnnyson's 1kgpkt- JODFRABLS25LB (Amount: 9.00 SGD, Quantity: 1, : PKT)
Bleach Local 6x1galtub- NFBLEL3400 (Amount: 2.60 SGD, Quantity: 1, : TUB)
Braised Peanut Mili 12x850g- CVPEAGB0850 (Amount: 31.80 SGD, Quantity: 1, : CT)
Caesar Dressing Best Food 4x3L- ZB64301089 (Amount: 24.00 SGD, Quantity: 1, : TUB)
Cardamom Black (Cao Guo) LSH 1kg/pkt- HEACABLS1000 (Amount: 50.00 SGD, Quantity: 1, : PKT)
Chilli Oil Koon Yick  24x550ml- OICHIWH0640 (Amount: 15.00 SGD, Quantity: 2, : BTL)
Concentrated Chicken Stock Knorr 6x1kg- ZBCNCHSKN1000 (Amount: 10.96 SGD, Quantity: 2, : BTL)
Fish Gravy Thai Tiparus 12x700ml- SAFISTI750 (Amount: 1.75 SGD, Quantity: 4, : BTL)
Tomato Pronto Knorr 6x2kg- ZBTPRKN2000 (Amount: 8.96 SGD, Quantity: 2, : TIN)
(HLF) Licorice Sliced LSH 1kg- HEALICO1000 (Amount: 15.00 SGD, Quantity: 1, : Kg)
Shrimp Paste Shrimp &amp; Boy 12x8'sx230g/bot- MLSHRPA0230 (Amount: 1.80 SGD, Quantity: 3, : BTL)
Shallots Fried LM 10x1kg- MLSHFGQ1000 (Amount: 5.20 SGD, Quantity: 1, : PKT)
Teriyaki Sauce Nihon Shokken 6x1.59L- JPSATE2000 (Amount: 24.75 SGD, Quantity: 1, : BTL)
Peanut Butter CREAMY Skippy 12x462g- MIPBCRSK0500 (Amount: 6.20 SGD, Quantity: 3, : BTL)
Hoisin Sauce LKK 6x2.20kg- SAHOILKK2200 (Amount: 9.50 SGD, Quantity: 2, : TUB)
Honey Royal Miller 6x1kg- RMSCHONRM1000L (Amount: 5.00 SGD, Quantity: 2, : TUB)
Total: 1,014.52 SGD</t>
  </si>
  <si>
    <t>Hua Tiao Chew Bao Ding 12x640ml- WSHTWBA0640 (Amount: 2.55 SGD, Quantity: 4, : BTL)
Ikan Bilis Peeled 1kgx10pkt 江鱼仔 - MLIKALS1000 (Amount: 11.00 SGD, Quantity: 3, : PKT)
Kei Chi (Wolfberry) 500g/pkt- HEKEICHI500G (Amount: 10.00 SGD, Quantity: 1, : PKT)
Light Soya Sauce (Chen Nian) KCT 12x640ml- SASSLKW0640 (Amount: 4.20 SGD, Quantity: 4, : BTL)
Lychee In Syrup Royal Miller 12x567g- RMCFLYCHEE567 (Amount: 28.80 SGD, Quantity: 1, : CT)
MSG / Ajinomoto 20x1kg- SSMSGAJM01000 (Amount: 5.50 SGD, Quantity: 4, : PKT)
Panda Oyster Sauce  LKK 6x2.20kg- SAOYPLKK2200 (Amount: 8.50 SGD, Quantity: 1, : TIN)
Pickled Lettuce Mili 48x180g- PILETNA0198 (Amount: 36.50 SGD, Quantity: 1, : CT)
Poku Mushroom Slice Royal Miller 12x850g- RMCUMPSL850 (Amount: 25.10 SGD, Quantity: 1, : CT)
Poku Mushroom Whole Royal Miller 12x850g- RMCUMPWH850 (Amount: 21.60 SGD, Quantity: 1, : CT)
Sago (Small) East Sun 1kg/pkt- ESMLSASLS30KG (Amount: 2.65 SGD, Quantity: 1, : PKT)
Red Bean East Sun 25x1kg- ESMLBERLS25KG (Amount: 4.50 SGD, Quantity: 4, : KG)
Szechuan Pepper Corn LSH 1kgpkt 川椒- PEPSZLS1000 (Amount: 14.00 SGD, Quantity: 1, : Kg)
Thai Rice Hom Mali Royal Miller 25kg- RMRITHARM2500 (Amount: 54.00 SGD, Quantity: 3, : BAG)
Vegetable Cooking Oil Royal Miller 17kg/tin- RMOICOORM17KG (Amount: 33.00 SGD, Quantity: 5, : TIN)
White Rice Wine Golden Boy Golden Champ 12x640ml- WSWRWCH0640 (Amount: 31.80 SGD, Quantity: 1, : CT)
(HLF) Yellow Lump Rock Sugar Zheng Feng 50x(400g/box)-  SUYLWLRS400G (Amount: 1.50 SGD, Quantity: 3, : BOX)
Bleach Local 6x1galtub- NFBLEL3400 (Amount: 2.60 SGD, Quantity: 1, : TUB)
Braised Peanut Mili 12x850g- CVPEAGB0850 (Amount: 31.80 SGD, Quantity: 2, : CT)
Chicken Powder Knorr 6x2.25kg- ZBCPOKN2250 (Amount: 26.52 SGD, Quantity: 1, : TUB)
Concentrated Chicken Stock Knorr 6x1kg- ZBCNCHSKN1000 (Amount: 10.96 SGD, Quantity: 2, : BTL)
Best Foods Dressing Thousand Island 4x3L- ZB64301087 (Amount: 18.45 SGD, Quantity: 1, : TUB)
Fancy Raisins Golden 1kgpkt- DFRAGLS1360 (Amount: 10.00 SGD, Quantity: 1, : PKT)
Fine Sugar Johnnyson's 12 x 2kg- JOSUSFINE2000 (Amount: 3.50 SGD, Quantity: 10, : PKT)
Fine Salt East Sun 48x500g- ESSSSAFES500 (Amount: 0.45 SGD, Quantity: 12, : PKT)
Baked Beans In Tomato Sauce Royal Miller 6x2.55kg- RMCVBBERM2700 (Amount: 36.00 SGD, Quantity: 1, : CT)
Tomato Pronto Knorr 6x2kg- ZBTPRKN2000 (Amount: 8.96 SGD, Quantity: 1, : TIN)
Rock Sugar Honey Sauce Knorr 4x3kg- ZBRSUHS3000 (Amount: 26.99 SGD, Quantity: 1, : TUB)
Teriyaki Sauce Nihon Shokken 6x1.59L- JPSATE2000 (Amount: 24.75 SGD, Quantity: 2, : BTL)
Hoisin Sauce LKK 6x2.20kg- SAHOILKK2200 (Amount: 9.50 SGD, Quantity: 1, : TUB)
Total: 924.89 SGD</t>
  </si>
  <si>
    <t>(chilled) Emmi Yoghurt  Plain 6x1kg- CHYOPLA1000 (Amount: 10.50 SGD, Quantity: 15, : TUB)
Total: 157.50 SGD</t>
  </si>
  <si>
    <t>Corn Flakes Gold Econo Pack Nestle 14x500g- CEN12432552 (Amount: 4.82 SGD, Quantity: 3, : EAC)
Fungus White LSH 10x1kgpkt- MLFUNWLS1000 (Amount: 18.80 SGD, Quantity: 1, : Kg)
Hua Tiao Chew Bao Ding 12x640ml- WSHTWBA0640 (Amount: 2.55 SGD, Quantity: 5, : BTL)
Huai Shan 1kg/pkt- HEHUAISHAN1KG (Amount: 12.50 SGD, Quantity: 1, : PKT)
Icing Sugar SIS 24x500g- SUSICISI0500 (Amount: 1.80 SGD, Quantity: 1, : PKT)
Ikan Bilis Peeled 1kgx10pkt 江鱼仔 - MLIKALS1000 (Amount: 11.00 SGD, Quantity: 3, : PKT)
Light Soya Sauce (Chen Nian) KCT 12x640ml- SASSLKW0640 (Amount: 4.20 SGD, Quantity: 3, : BTL)
Longan in Syrup Royal Miller 24x565g- RMCFLONRM567 (Amount: 57.60 SGD, Quantity: 1, : CT)
Margarine Planta 6x2.5kg- MARPL2500 (Amount: 15.50 SGD, Quantity: 1, : TIN)
Koko Krunch Econopack Nestle 12x450g- CEN12530524 (Amount: 6.69 SGD, Quantity: 3, : PKT)
NESTUM All Family Cereal Original 6x1kg- XN12210460 (Amount: 7.00 SGD, Quantity: 1, : PKT)
Olive Oil Pomace Royal Miller 4x5ltr- RMOIOLPRR5L (Amount: 45.00 SGD, Quantity: 1, : TIN)
Panda Oyster Sauce  LKK 6x2.20kg- SAOYPLKK2200 (Amount: 8.50 SGD, Quantity: 1, : TIN)
Pickled Lettuce Mili 48x180g- PILETNA0198 (Amount: 36.50 SGD, Quantity: 1, : CT)
Poku Mushroom Slice Royal Miller 12x850g- RMCUMPSL850 (Amount: 25.10 SGD, Quantity: 1, : CT)
Preserved Olive Vegetable PengSheng 48x180g- PIPOVEG0180 (Amount: 62.40 SGD, Quantity: 1, : CT)
Poku Mushroom Whole Royal Miller 12x850g- RMCUMPWH850 (Amount: 21.60 SGD, Quantity: 1, : CT)
Salted Fish LSH 500gpkt- MLFSALS0500 (Amount: 13.00 SGD, Quantity: 2, : PKT)
Thai Rice Hom Mali Royal Miller 25kg- RMRITHARM2500 (Amount: 54.00 SGD, Quantity: 2, : BAG)
Vegetable Cooking Oil Royal Miller 17kg/tin- RMOICOORM17KG (Amount: 33.00 SGD, Quantity: 5, : TIN)
Washing Up Liquid Lemon North Star 4x5ltr- NSNFWASNS5000 (Amount: 4.90 SGD, Quantity: 1, : TUB)
WH White Vinegar Woh Hup 4x5L- ZW1506300040 (Amount: 4.50 SGD, Quantity: 1, : TUB)
Whole Young Corn In Brine Royal Miller 24x425g-  RMCVCYSRM0425 (Amount: 33.00 SGD, Quantity: 1, : CT)
(HLF) Yellow Lump Rock Sugar Zheng Feng 50x(400g/box)-  SUYLWLRS400G (Amount: 1.50 SGD, Quantity: 3, : BOX)
Bleach Local 6x1galtub- NFBLEL3400 (Amount: 2.60 SGD, Quantity: 1, : TUB)
Braised Peanut Mili 12x850g- CVPEAGB0850 (Amount: 31.80 SGD, Quantity: 1, : CT)
Caesar Dressing Best Food 4x3L- ZB64301089 (Amount: 24.00 SGD, Quantity: 1, : TUB)
Concentrated Chicken Stock Knorr 6x1kg- ZBCNCHSKN1000 (Amount: 10.96 SGD, Quantity: 2, : BTL)
Corn Oil Royal Miller 6x3ltr- RMOICORRM3000 (Amount: 14.90 SGD, Quantity: 3, : TUB)
Fine Sugar Johnnyson's 12 x 2kg- JOSUSFINE2000 (Amount: 3.50 SGD, Quantity: 8, : PKT)
Fish Gravy Thai Tiparus 12x700ml- SAFISTI750 (Amount: 1.75 SGD, Quantity: 3, : BTL)
Longan Meat Dried 1kgpkt- DFLONLS1000 (Amount: 15.70 SGD, Quantity: 1, : KG)
Royal Baking Powder 12x450g- K109898 (Amount: 5.80 SGD, Quantity: 6, : TIN)
Shallots Fried LM 10x1kg- MLSHFGQ1000 (Amount: 5.20 SGD, Quantity: 2, : PKT)
Fine Shrimp Sauce LKK 12x227g- SASHRLKK227 (Amount: 4.65 SGD, Quantity: 10, : BTL)
Cinnamon Sticks LSH 1kgpkt- HEWCILS100 (Amount: 12.50 SGD, Quantity: 1, : PKT)
Hoisin Sauce LKK 6x2.20kg- SAHOILKK2200 (Amount: 9.50 SGD, Quantity: 1, : TUB)
Total: 1,038.75 SGD</t>
  </si>
  <si>
    <t>Panda Oyster Sauce  LKK 6x2.20kg- XL1300660798 (Amount: 7.70 SGD, Quantity: 1, : EAC)
(HLF) Yellow Lump Rock Sugar Zheng Feng 50x(400g/box)-  SUYLWLRS400G (Amount: 1.50 SGD, Quantity: 3, : BOX)
Fine Shrimp Sauce LKK 12x227g- XL1300700098 (Amount: 4.40 SGD, Quantity: 10, : EAC)
Total: 56.20 SGD</t>
  </si>
  <si>
    <t>(chilled) Emmi Yoghurt  Plain 6x1kg- CHYOPLA1000 (Amount: 10.50 SGD, Quantity: 12, : TUB)
Corn Flakes Gold Econo Pack Nestle 14x500g- CEN12432552 (Amount: 4.82 SGD, Quantity: 3, : EAC)
Barley East Sun 1kg/pkt- ESCEBARLS1000 (Amount: 1.70 SGD, Quantity: 3, : PKT)
Hua Tiao Chew Bao Ding 12x640ml- WSHTWBA0640 (Amount: 2.55 SGD, Quantity: 5, : BTL)
Icing Sugar SIS 24x500g- SUSICISI0500 (Amount: 1.80 SGD, Quantity: 1, : PKT)
Ikan Bilis Peeled 1kgx10pkt 江鱼仔 - MLIKALS1000 (Amount: 11.00 SGD, Quantity: 3, : PKT)
Lychee In Syrup Royal Miller 12x567g- RMCFLYCHEE567 (Amount: 28.80 SGD, Quantity: 1, : CT)
MSG / Ajinomoto 20x1kg- SSMSGAJM01000 (Amount: 5.50 SGD, Quantity: 5, : PKT)
MSG Vetsin Buddha Hand 6x2.25kg- SSMSGBH2270 (Amount: 32.00 SGD, Quantity: 1, : TIN)
Koko Krunch Econopack Nestle 12x450g- CEN12530524 (Amount: 6.75 SGD, Quantity: 3, : PKT)
Olive Oil Pomace Royal Miller 4x5ltr- RMOIOLPRR5L (Amount: 45.00 SGD, Quantity: 2, : TIN)
Panda Oyster Sauce  LKK 6x2.20kg- XL1300660798 (Amount: 7.70 SGD, Quantity: 2, : EAC)
Sago (Small) East Sun 1kg/pkt- ESMLSASLS30KG (Amount: 2.65 SGD, Quantity: 1, : PKT)
Red Bean East Sun 25x1kg- ESMLBERLS25KG (Amount: 4.50 SGD, Quantity: 5, : KG)
Thai Rice Hom Mali Royal Miller 25kg- RMRITHARM2500 (Amount: 54.00 SGD, Quantity: 2, : BAG)
Vegetable Cooking Oil Royal Miller 17kg/tin- RMOICOORM17KG (Amount: 33.00 SGD, Quantity: 6, : TIN)
WH White Vinegar Woh Hup 4x5L- ZW1506300040 (Amount: 4.50 SGD, Quantity: 1, : TUB)
White Nut Ginko Mili 24x397g- CFWNUGB0397 (Amount: 1.40 SGD, Quantity: 6, : TIN)
White Rice Wine Golden Boy Golden Champ 12x640ml- WSWRWCH0640 (Amount: 31.80 SGD, Quantity: 1, : CT)
Bleach Local 6x1galtub- NFBLEL3400 (Amount: 2.60 SGD, Quantity: 1, : TUB)
Braised Peanut Mili 12x850g- CVPEAGB0850 (Amount: 31.80 SGD, Quantity: 1, : CT)
Chicken Powder Knorr 6x2.25kg- ZBCPOKN2250 (Amount: 26.52 SGD, Quantity: 1, : TUB)
Concentrated Chicken Stock Knorr 6x1kg- ZBCNCHSKN1000 (Amount: 10.96 SGD, Quantity: 1, : BTL)
Fancy Raisins Golden 1kgpkt- DFRAGLS1360 (Amount: 10.00 SGD, Quantity: 1, : PKT)
Fine Sugar Johnnyson's 12 x 2kg- JOSUSFINE2000 (Amount: 3.50 SGD, Quantity: 8, : PKT)
Baked Beans In Tomato Sauce Royal Miller 6x2.55kg- RMCVBBERM2700 (Amount: 36.00 SGD, Quantity: 1, : CT)
Longan Meat Dried 1kgpkt- DFLONLS1000 (Amount: 15.70 SGD, Quantity: 1, : KG)
Bicarbonate Soda RORA 48x100g- MIBISORORA100G (Amount: 0.70 SGD, Quantity: 12, : BTL)
Star Anise Seed LSH 1kgpkt- HEASSTLS10KG (Amount: 21.80 SGD, Quantity: 1, : PKT)
(HLF) Licorice Sliced LSH 1kg- HEALICO1000 (Amount: 15.00 SGD, Quantity: 1, : Kg)
Tomato Ketchup Maggi 6x3.3kgtin- SATOMA3300 (Amount: 10.50 SGD, Quantity: 3, : TIN)
Total: 1,021.19 SGD</t>
  </si>
  <si>
    <t>Bean Curd White w/Chilli FuLuShou 24x130g- PIBCCME0130 (Amount: 1.35 SGD, Quantity: 48, : BTL)
Total: 64.80 SGD</t>
  </si>
  <si>
    <t>Fancy Raisins Golden 1kgpkt- DFRAGLS1360 (Amount: 10.00 SGD, Quantity: 1, : PKT)
(HLF) Licorice Sliced LSH 1kg- HEALICO1000 (Amount: 15.00 SGD, Quantity: 1, : Kg)
Total: 25.00 SGD</t>
  </si>
  <si>
    <t>Corn Flakes Gold Econo Pack Nestle 14x500g- CEN12432552 (Amount: 4.82 SGD, Quantity: 3, : EAC)
Hua Tiao Chew Bao Ding 12x640ml- WSHTWBA0640 (Amount: 2.55 SGD, Quantity: 4, : BTL)
Ikan Bilis Peeled 1kgx10pkt 江鱼仔 - MLIKALS1000 (Amount: 11.00 SGD, Quantity: 3, : PKT)
Log Cabin Syrup Country Kitchen 12x24oz- SCSLCCK0680 (Amount: 5.50 SGD, Quantity: 2, : BTL)
Lychee In Syrup Royal Miller 12x567g- RMCFLYCHEE567 (Amount: 28.80 SGD, Quantity: 1, : CT)
MSG / Ajinomoto 20x1kg- SSMSGAJM01000 (Amount: 5.50 SGD, Quantity: 4, : PKT)
Koko Krunch Econopack Nestle 12x450g- CEN12530524 (Amount: 6.75 SGD, Quantity: 3, : PKT)
NESTUM All Family Cereal Original 6x1kg- XN12210460 (Amount: 7.00 SGD, Quantity: 1, : PKT)
Panda Oyster Sauce  LKK 6x2.20kg- XL1300660798 (Amount: 7.70 SGD, Quantity: 2, : EAC)
Pickled Lettuce Mili 48x180g- PILETNA0198 (Amount: 36.50 SGD, Quantity: 2, : CT)
Poku Mushroom Slice Royal Miller 12x850g- RMCUMPSL850 (Amount: 25.10 SGD, Quantity: 1, : CT)
Sago (Small) East Sun 1kg/pkt- ESMLSASLS30KG (Amount: 2.65 SGD, Quantity: 1, : PKT)
Straw Mushroom Whole  Royal Miller 24x425g- RMCUSTRRM0425 (Amount: 24.00 SGD, Quantity: 1, : CT)
Sweet Sauce ABC 12x620ml- SASWSAB0625 (Amount: 4.20 SGD, Quantity: 2, : BTL)
Thai Rice Hom Mali Royal Miller 25kg- RMRITHARM2500 (Amount: 54.00 SGD, Quantity: 2, : BAG)
Vegetable Cooking Oil Royal Miller 17kg/tin- RMOICOORM17KG (Amount: 33.00 SGD, Quantity: 4, : TIN)
Washing Up Liquid Lemon North Star 4x5ltr- NSNFWASNS5000 (Amount: 4.90 SGD, Quantity: 1, : TUB)
WH White Vinegar Woh Hup 4x5L- ZW1506300040 (Amount: 4.50 SGD, Quantity: 1, : TUB)
White Nut Ginko Mili 24x397g- CFWNUGB0397 (Amount: 1.40 SGD, Quantity: 5, : TIN)
(HLF) Yellow Lump Rock Sugar Zheng Feng 50x(400g/box)-  SUYLWLRS400G (Amount: 1.50 SGD, Quantity: 3, : BOX)
Bei Qi (pak kee) 600g- MLBEIQI600G (Amount: 16.80 SGD, Quantity: 1, : PKT)
Bleach Local 6x1galtub- NFBLEL3400 (Amount: 2.60 SGD, Quantity: 1, : TUB)
Braised Peanut Mili 12x850g- CVPEAGB0850 (Amount: 31.80 SGD, Quantity: 2, : CT)
Cardamom Black (Cao Guo) LSH 1kg/pkt- HEACABLS1000 (Amount: 50.00 SGD, Quantity: 1, : PKT)
Char Siu Sauce LKK 12x240g- SACHALKK240 (Amount: 4.20 SGD, Quantity: 12, : BTL)
Chilli Oil Koon Yick  24x550ml- OICHIWH0640 (Amount: 15.00 SGD, Quantity: 2, : BTL)
Concentrated Chicken Stock Knorr 6x1kg- ZBCNCHSKN1000 (Amount: 10.96 SGD, Quantity: 1, : BTL)
Fine Sugar Johnnyson's 12 x 2kg- JOSUSFINE2000 (Amount: 3.50 SGD, Quantity: 8, : PKT)
Baked Beans In Tomato Sauce Royal Miller 6x2.55kg- RMCVBBERM2700 (Amount: 36.00 SGD, Quantity: 1, : CT)
Tomato Pronto Knorr 6x2kg- ZBTPRKN2000 (Amount: 8.96 SGD, Quantity: 1, : TIN)
Balsamic Vinegar Royal Miller 12x500m- RMVIWSBA0500 (Amount: 4.45 SGD, Quantity: 1, : BTL)
Sea Coconut In Honey Chef's Choice 6x3.2kg- CFHONCF3200 (Amount: 20.85 SGD, Quantity: 1, : TIN)
Brazil Corned Beef Mili 24x340g- CMCBEMI0340 (Amount: 4.20 SGD, Quantity: 4, : TIN)
Shallots Fried LM 10x1kg- MLSHFGQ1000 (Amount: 5.20 SGD, Quantity: 1, : PKT)
Fine Shrimp Sauce LKK 12x227g- XL1300700098 (Amount: 4.40 SGD, Quantity: 12, : EAC)
Teriyaki Sauce Nihon Shokken 6x1.59L- JPSATE2000 (Amount: 24.75 SGD, Quantity: 1, : BTL)
Cinnamon Sticks LSH 1kgpkt- HEWCILS100 (Amount: 12.50 SGD, Quantity: 1, : PKT)
Pork Luncheon Meat Mili 24x397g- CMPLUMI0397 (Amount: 2.40 SGD, Quantity: 1, : TIN)
Real Mayonnaise Best Food 4x3ltr- ZBMAYBF3000 (Amount: 16.41 SGD, Quantity: 2, : TUB)
Evaporated Creamer Royal Miller 48x390g- RMMIMECRM0390 (Amount: 1.20 SGD, Quantity: 6, : TIN)
Condensed Milk Royal Miller 48x380g- RMMIMCORM0390 (Amount: 1.00 SGD, Quantity: 6, : TIN)
Tuna Chunk In Oil Royal Miller 6x1.88kg- RMCSTUCRM1880 (Amount: 17.50 SGD, Quantity: 1, : TIN)
Total: 1,056.75 SGD</t>
  </si>
  <si>
    <t>(HLF) Yellow Lump Rock Sugar Zheng Feng 50x(400g/box)-  SUYLWLRS400G (Amount: 1.50 SGD, Quantity: 3, : BOX)
LKK Char Siu Sauce  12 x 240g- XL1300060240 (Amount: 3.40 SGD, Quantity: 6, : EAC)
Chilli Oil Koon Yick  24x550ml- OICHIWH0640 (Amount: 15.00 SGD, Quantity: 2, : BTL)
Total: 54.90 SGD</t>
  </si>
  <si>
    <t>Barley East Sun 1kg/pkt- ESCEBARLS1000 (Amount: 1.70 SGD, Quantity: 4, : PKT)
Hua Tiao Chew Bao Ding 12x640ml- WSHTWBA0640 (Amount: 2.55 SGD, Quantity: 5, : BTL)
Ikan Bilis Peeled 1kgx10pkt 江鱼仔 - MLIKALS1000 (Amount: 11.00 SGD, Quantity: 3, : PKT)
Light Soya Sauce (Chen Nian) KCT 12x640ml- SASSLKW0640 (Amount: 4.20 SGD, Quantity: 5, : BTL)
Log Cabin Syrup Country Kitchen 12x24oz- SCSLCCK0680 (Amount: 5.50 SGD, Quantity: 2, : BTL)
Lychee In Syrup Royal Miller 12x567g- RMCFLYCHEE567 (Amount: 28.80 SGD, Quantity: 1, : CT)
MSG / Ajinomoto 20x1kg- SSMSGAJM01000 (Amount: 5.50 SGD, Quantity: 4, : PKT)
Panda Oyster Sauce  LKK 6x2.20kg- XL1300660798 (Amount: 7.70 SGD, Quantity: 2, : EAC)
Pickled Lettuce Mili 48x180g- PILETNA0198 (Amount: 36.50 SGD, Quantity: 2, : CT)
Preserved Olive Vegetable PengSheng 48x180g- PIPOVEG0180 (Amount: 62.40 SGD, Quantity: 1, : CT)
Sago (Small) East Sun 1kg/pkt- ESMLSASLS30KG (Amount: 2.65 SGD, Quantity: 1, : PKT)
Red Bean East Sun 25x1kg- ESMLBERLS25KG (Amount: 4.50 SGD, Quantity: 4, : KG)
Spaghetti  FTO 5 Royal Miller 24x500gm- RMPARMSPA500 (Amount: 43.20 SGD, Quantity: 1, : CT)
Thai Rice Hom Mali Royal Miller 25kg- RMRITHARM2500 (Amount: 54.00 SGD, Quantity: 2, : BAG)
Vegetable Cooking Oil Royal Miller 17kg/tin- RMOICOORM17KG (Amount: 33.00 SGD, Quantity: 5, : TIN)
White Nut Ginko Mili 24x397g- CFWNUGB0397 (Amount: 1.40 SGD, Quantity: 5, : TIN)
(HLF) Yellow Lump Rock Sugar Zheng Feng 50x(400g/box)-  SUYLWLRS400G (Amount: 1.50 SGD, Quantity: 4, : BOX)
Black Glutinous Rice East Sun 1kg/pkt- ESRIBLGLS25KG (Amount: 4.60 SGD, Quantity: 3, : PKT)
Bleach Local 6x1galtub- NFBLEL3400 (Amount: 2.60 SGD, Quantity: 1, : TUB)
Braised Peanut Mili 12x850g- CVPEAGB0850 (Amount: 31.80 SGD, Quantity: 2, : CT)
Caesar Dressing Best Food 4x3L- ZB64301089 (Amount: 24.00 SGD, Quantity: 1, : TUB)
Concentrated Chicken Stock Knorr 6x1kg- ZBCNCHSKN1000 (Amount: 10.96 SGD, Quantity: 3, : BTL)
Corn Oil Royal Miller 6x3ltr- RMOICORRM3000 (Amount: 14.90 SGD, Quantity: 4, : TUB)
Best Foods Dressing Thousand Island 4x3L- ZB64301087 (Amount: 18.45 SGD, Quantity: 1, : TUB)
Dried Beancurd Skin (For Dessert) CHB 40x150gm- MLSBEA0150 (Amount: 2.20 SGD, Quantity: 10, : PKT)
Fine Sugar Johnnyson's 12 x 2kg- JOSUSFINE2000 (Amount: 3.50 SGD, Quantity: 10, : PKT)
Baked Beans In Tomato Sauce Royal Miller 6x2.55kg- RMCVBBERM2700 (Amount: 36.00 SGD, Quantity: 1, : CT)
Milo (Tin) Nestle 6x1.8kg- XN12285909 (Amount: 15.15 SGD, Quantity: 1, : TIN)
Teriyaki Sauce Nihon Shokken 6x1.59L- JPSATE2000 (Amount: 24.75 SGD, Quantity: 1, : BTL)
*HLF* Beancurd Skin Unsalted(32"x22") 50's/pkt- MLBEAUN001 (Amount: 50.00 SGD, Quantity: 2, : PKT)
LKK Hosin Sauce  6 x 2.27kg- XL1300720439 (Amount: 8.85 SGD, Quantity: 3, : EAC)
Total: 1,110.38 SGD</t>
  </si>
  <si>
    <t>(chilled) Emmi Yoghurt  Plain 6x1kg- CHYOPLA1000 (Amount: 10.50 SGD, Quantity: 15, : TUB)
Corn Flakes Gold Econo Pack Nestle 14x500g- CEN12432552 (Amount: 4.85 SGD, Quantity: 3, : EAC)
Barley East Sun 1kg/pkt- ESCEBARLS1000 (Amount: 1.70 SGD, Quantity: 3, : PKT)
Hua Tiao Chew Bao Ding 12x640ml- WSHTWBA0640 (Amount: 2.55 SGD, Quantity: 5, : BTL)
Icing Sugar SIS 24x500g- SUSICISI0500 (Amount: 1.80 SGD, Quantity: 1, : PKT)
Lychee In Syrup Royal Miller 12x567g- RMCFLYCHEE567 (Amount: 28.80 SGD, Quantity: 1, : CT)
Koko Krunch Econopack Nestle 12x450g- CEN12530524 (Amount: 6.75 SGD, Quantity: 3, : PKT)
Panda Oyster Sauce  LKK 6x2.20kg- XL1300660798 (Amount: 7.70 SGD, Quantity: 2, : EAC)
Pickled Lettuce Mili 48x180g- PILETNA0198 (Amount: 36.50 SGD, Quantity: 1, : CT)
Plain Flour  Johnnyson's 1kg/pkt- JOFLPLAPR1000 (Amount: 3.30 SGD, Quantity: 3, : PKT)
Poku Mushroom Slice Royal Miller 12x850g- RMCUMPSL850 (Amount: 25.10 SGD, Quantity: 1, : CT)
Sago (Small) East Sun 1kg/pkt- ESMLSASLS30KG (Amount: 2.65 SGD, Quantity: 1, : PKT)
Red Bean East Sun 25x1kg- ESMLBERLS25KG (Amount: 4.50 SGD, Quantity: 3, : KG)
Salted Fish LSH 500gpkt- MLFSALS0500 (Amount: 13.00 SGD, Quantity: 1, : PKT)
Split Green Mung Bean (Tow Suan) East Sun 1kg- ESMLTOWLS30KG (Amount: 4.00 SGD, Quantity: 3, : Kg)
Straw Mushroom Whole  Royal Miller 24x425g- RMCUSTRRM0425 (Amount: 24.00 SGD, Quantity: 1, : CT)
Thai Rice Hom Mali Royal Miller 25kg- RMRITHARM2500 (Amount: 54.00 SGD, Quantity: 2, : BAG)
Vegetable Cooking Oil Royal Miller 17kg/tin- RMOICOORM17KG (Amount: 33.00 SGD, Quantity: 4, : TIN)
White Nut Ginko Mili 24x397g- CFWNUGB0397 (Amount: 1.40 SGD, Quantity: 5, : TIN)
White Rice Wine Golden Boy Golden Champ 12x640ml- WSWRWCH0640 (Amount: 31.80 SGD, Quantity: 1, : CT)
Whole Mushroom Royal Miller  24x425g- RMCUWMURM0425 (Amount: 24.00 SGD, Quantity: 1, : CT)
(HLF) Yellow Lump Rock Sugar Zheng Feng 50x(400g/box)-  SUYLWLRS400G (Amount: 1.50 SGD, Quantity: 5, : BOX)
Black Glutinous Rice East Sun 1kg/pkt- ESRIBLGLS25KG (Amount: 4.60 SGD, Quantity: 1, : PKT)
Black Pepper Coarse(S18) LSH 500gpkt- PECRBLS0500 (Amount: 8.30 SGD, Quantity: 1, : PKT)
Black Raisins Johnnyson's 1kgpkt- JODFRABLS25LB (Amount: 9.00 SGD, Quantity: 1, : PKT)
Braised Peanut Mili 12x850g- CVPEAGB0850 (Amount: 31.80 SGD, Quantity: 2, : CT)
Chicken Powder Knorr 6x2.25kg- ZBCPOKN2250 (Amount: 26.52 SGD, Quantity: 1, : TUB)
Cincalok Rombang 24x300gm- MLCINCA0300 (Amount: 1.85 SGD, Quantity: 4, : BTL)
Concentrated Chicken Stock Knorr 6x1kg- ZBCNCHSKN1000 (Amount: 10.96 SGD, Quantity: 2, : BTL)
Best Foods Dressing Thousand Island 4x3L- ZB64301087 (Amount: 18.45 SGD, Quantity: 1, : TUB)
Dried Beancurd Skin (For Dessert) CHB 40x150gm- MLSBEA0150 (Amount: 2.20 SGD, Quantity: 10, : PKT)
Fine Sugar Johnnyson's 12 x 2kg- JOSUSFINE2000 (Amount: 3.50 SGD, Quantity: 8, : PKT)
Baked Beans In Tomato Sauce Royal Miller 6x2.55kg- RMCVBBERM2700 (Amount: 36.00 SGD, Quantity: 1, : CT)
Star Anise Seed LSH 1kgpkt- HEASSTLS10KG (Amount: 21.80 SGD, Quantity: 1, : PKT)
Royal Baking Powder 12x450g- K109898 (Amount: 5.80 SGD, Quantity: 3, : TIN)
(HLF) Licorice Sliced LSH 1kg- HEALICO1000 (Amount: 15.00 SGD, Quantity: 1, : Kg)
Teriyaki Sauce Nihon Shokken 6x1.59L- JPSATE2000 (Amount: 24.75 SGD, Quantity: 2, : BTL)
LKK Hosin Sauce  6 x 2.27kg- XL1300720439 (Amount: 8.85 SGD, Quantity: 2, : EAC)
Vinegar (CK) Great Wall 12x600ml- VIBLACK0600 (Amount: 1.80 SGD, Quantity: 3, : BTL)
Coconut Cream Sin Ind 12x1L- MICOCSIND1000 (Amount: 51.80 SGD, Quantity: 1, : CT)
Total: 1,127.49 SGD</t>
  </si>
  <si>
    <t>SUROCMAL3000-2pkt</t>
  </si>
  <si>
    <t>Bean Curd White w/Chilli FuLuShou 24x130g- PIBCCME0130 (Amount: 1.35 SGD, Quantity: 96, : BTL)
Total: 129.60 SGD</t>
  </si>
  <si>
    <t>UHT Coconut Cream Kara 12x1ltr- MICOCKA1000 (Amount: 62.40 SGD, Quantity: 1, : CT)
(HLF) Yellow Lump Rock Sugar Zheng Feng 50x(400g/box)-  SUYLWLRS400G (Amount: 1.50 SGD, Quantity: 5, : BOX)
(HLF) Licorice Sliced LSH 1kg- HEALICO1000 (Amount: 15.00 SGD, Quantity: 1, : Kg)
Dressing Thousand Island BF 6x2.5L- ZBDTIBF2500 (Amount: 15.43 SGD, Quantity: 1, : TUB)
Total: 100.33 SGD</t>
  </si>
  <si>
    <t>(chilled) Emmi Yoghurt  Plain 6x1kg- CHYOPLA1000 (Amount: 10.50 SGD, Quantity: 10, : TUB)
Dried Sole Fish 40x600gm- CHMLSOF0600 (Amount: 24.00 SGD, Quantity: 1, : PKT)
Corn Flakes Gold Econo Pack Nestle 14x500g- CEN12432552 (Amount: 4.85 SGD, Quantity: 3, : EAC)
Green Beans East Sun 25x1kg- ESMLBEGLS30KG (Amount: 3.50 SGD, Quantity: 4, : KG)
Hua Tiao Chew Bao Ding 12x640ml- WSHTWBA0640 (Amount: 2.55 SGD, Quantity: 5, : BTL)
Icing Sugar SIS 24x500g- SUSICISI0500 (Amount: 1.80 SGD, Quantity: 1, : PKT)
Ikan Bilis Peeled 1kgx10pkt 江鱼仔 - MLIKALS1000 (Amount: 11.00 SGD, Quantity: 3, : PKT)
Light Soya Sauce (Chen Nian) KCT 12x640ml- SASSLKW0640 (Amount: 4.20 SGD, Quantity: 4, : BTL)
Koko Krunch Econopack Nestle 12x450g- CEN12530524 (Amount: 6.75 SGD, Quantity: 3, : PKT)
Panda Oyster Sauce  LKK 6x2.20kg- XL1300660798 (Amount: 7.70 SGD, Quantity: 2, : EAC)
Pineapple Slice In Light Syrup Royal Miller 24x565g- RMCFPINSRM565 (Amount: 37.20 SGD, Quantity: 1, : CT)
Plain Flour  Johnnyson's 1kg/pkt- JOFLPLAPR1000 (Amount: 3.30 SGD, Quantity: 2, : PKT)
Sago (Small) East Sun 1kg/pkt- ESMLSASLS30KG (Amount: 2.65 SGD, Quantity: 1, : PKT)
Salted Fish LSH 500gpkt- MLFSALS0500 (Amount: 13.00 SGD, Quantity: 1, : PKT)
Thai Rice Hom Mali Royal Miller 25kg- RMRITHARM2500 (Amount: 54.00 SGD, Quantity: 2, : BAG)
Vegetable Cooking Oil Royal Miller 17kg/tin- RMOICOORM17KG (Amount: 33.00 SGD, Quantity: 4, : TIN)
WH White Vinegar Woh Hup 4x5L- ZW1506300040 (Amount: 4.50 SGD, Quantity: 1, : TUB)
White Rice Wine Golden Boy Golden Champ 12x640ml- WSWRWCH0640 (Amount: 31.80 SGD, Quantity: 1, : CT)
(HLF) Yellow Lump Rock Sugar Zheng Feng 50x(400g/box)-  SUYLWLRS400G (Amount: 1.50 SGD, Quantity: 3, : BOX)
Black Glutinous Rice East Sun 1kg/pkt- ESRIBLGLS25KG (Amount: 4.60 SGD, Quantity: 4, : PKT)
Black Raisins Johnnyson's 1kgpkt- JODFRABLS25LB (Amount: 9.00 SGD, Quantity: 1, : PKT)
Braised Peanut Mili 12x850g- CVPEAGB0850 (Amount: 31.80 SGD, Quantity: 2, : CT)
Caesar Dressing Best Food 4x3L- ZB64301089 (Amount: 24.00 SGD, Quantity: 1, : TUB)
Concentrated Chicken Stock Knorr 6x1kg- ZBCNCHSKN1000 (Amount: 10.96 SGD, Quantity: 3, : BTL)
Fancy Raisins Golden 1kgpkt- DFRAGLS1360 (Amount: 10.00 SGD, Quantity: 1, : PKT)
Fine Sugar Johnnyson's 12 x 2kg- JOSUSFINE2000 (Amount: 3.50 SGD, Quantity: 8, : PKT)
Baked Beans In Tomato Sauce Royal Miller 6x2.55kg- RMCVBBERM2700 (Amount: 36.00 SGD, Quantity: 1, : CT)
Longan Meat Dried 1kgpkt- DFLONLS1000 (Amount: 15.70 SGD, Quantity: 1, : KG)
Tomato Pronto Knorr 6x2kg- ZBTPRKN2000 (Amount: 8.96 SGD, Quantity: 1, : TIN)
Milo (Tin) Nestle 6x1.8kg- XN12285909 (Amount: 15.15 SGD, Quantity: 1, : TIN)
Shallots Fried LM 10x1kg- MLSHFGQ1000 (Amount: 5.20 SGD, Quantity: 1, : PKT)
LKK Hosin Sauce  6 x 2.27kg- XL1300720439 (Amount: 8.85 SGD, Quantity: 3, : EAC)
Evaporated Creamer Royal Miller 48x390g- RMMIMECRM0390 (Amount: 1.20 SGD, Quantity: 3, : TIN)
Condensed Milk Royal Miller 48x380g- RMMIMCORM0390 (Amount: 1.00 SGD, Quantity: 3, : TIN)
Dressing Thousand Island BF 6x2.5L- ZBDTIBF2500 (Amount: 15.43 SGD, Quantity: 1, : TUB)
Total: 913.27 SGD</t>
  </si>
  <si>
    <t>ZBDEMIKN1000-2tub</t>
  </si>
  <si>
    <t>*HLF* Beancurd Skin Unsalted(32"x22") 50's/pkt- MLBEAUN001 (Amount: 50.00 SGD, Quantity: 2, : PKT)
Cream Of Mushroom Knorr 6x1kg- ZBSMRKN1000 (Amount: 11.59 SGD, Quantity: 1, : PKT)
Total: 111.59 SGD</t>
  </si>
  <si>
    <t>(HLF) Yellow Lump Rock Sugar Zheng Feng 50x(400g/box)-  SUYLWLRS400G (Amount: 1.50 SGD, Quantity: 3, : BOX)
*HLF* Beancurd Skin Unsalted(32"x22") 50's/pkt- MLBEAUN001 (Amount: 50.00 SGD, Quantity: 2, : PKT)
Total: 104.50 SGD</t>
  </si>
  <si>
    <t>Dried Sole Fish 40x600gm- CHMLSOF0600 (Amount: 24.00 SGD, Quantity: 1, : PKT)
Hua Tiao Chew Bao Ding 12x640ml- WSHTWBA0640 (Amount: 2.55 SGD, Quantity: 4, : BTL)
Lychee In Syrup Royal Miller 12x567g- RMCFLYCHEE567 (Amount: 28.80 SGD, Quantity: 1, : CT)
MSG / Ajinomoto 20x1kg- SSMSGAJM01000 (Amount: 5.50 SGD, Quantity: 4, : PKT)
NESTUM All Family Cereal Original 6x1kg- XN12210460 (Amount: 7.00 SGD, Quantity: 1, : PKT)
Panda Oyster Sauce  LKK 6x2.20kg- XL1300660798 (Amount: 7.70 SGD, Quantity: 1, : EAC)
Pickled Lettuce Mili 48x180g- PILETNA0198 (Amount: 36.50 SGD, Quantity: 1, : CT)
Poku Mushroom Slice Royal Miller 12x850g- RMCUMPSL850 (Amount: 25.10 SGD, Quantity: 1, : CT)
Preserved Olive Vegetable PengSheng 48x180g- PIPOVEG0180 (Amount: 62.40 SGD, Quantity: 1, : CT)
Sago (Small) East Sun 1kg/pkt- ESMLSASLS30KG (Amount: 2.65 SGD, Quantity: 1, : PKT)
Thai Rice Hom Mali Royal Miller 25kg- RMRITHARM2500 (Amount: 54.00 SGD, Quantity: 2, : BAG)
UHT Coconut Cream Kara 12x1ltr- MICOCKA1000 (Amount: 62.40 SGD, Quantity: 1, : CT)
Vegetable Cooking Oil Royal Miller 17kg/tin- RMOICOORM17KG (Amount: 33.00 SGD, Quantity: 5, : TIN)
WH White Vinegar Woh Hup 4x5L- ZW1506300040 (Amount: 4.50 SGD, Quantity: 1, : TUB)
White Nut Ginko Mili 24x397g- CFWNUGB0397 (Amount: 1.40 SGD, Quantity: 5, : TIN)
Wine Mei Kwei Lu Tian Jin G/Flower12x750ml- WSWMKCH0640 (Amount: 14.70 SGD, Quantity: 3, : BTL)
(HLF) Yellow Lump Rock Sugar Zheng Feng 50x(400g/box)-  SUYLWLRS400G (Amount: 1.50 SGD, Quantity: 3, : BOX)
Black Glutinous Rice East Sun 1kg/pkt- ESRIBLGLS25KG (Amount: 4.60 SGD, Quantity: 4, : PKT)
Bleach Local 6x1galtub- NFBLEL3400 (Amount: 2.60 SGD, Quantity: 1, : TUB)
Braised Peanut Mili 12x850g- CVPEAGB0850 (Amount: 31.80 SGD, Quantity: 1, : CT)
Cardamom Black (Cao Guo) LSH 1kg/pkt- HEACABLS1000 (Amount: 50.00 SGD, Quantity: 1, : PKT)
Concentrated Chicken Stock Knorr 6x1kg- ZBCNCHSKN1000 (Amount: 10.96 SGD, Quantity: 2, : BTL)
Fancy Raisins Golden 1kgpkt- DFRAGLS1360 (Amount: 10.00 SGD, Quantity: 1, : PKT)
Fine Sugar Johnnyson's 12 x 2kg- JOSUSFINE2000 (Amount: 3.50 SGD, Quantity: 6, : PKT)
Baked Beans In Tomato Sauce Royal Miller 6x2.55kg- RMCVBBERM2700 (Amount: 36.00 SGD, Quantity: 1, : CT)
Longan Meat Dried 1kgpkt- DFLONLS1000 (Amount: 15.70 SGD, Quantity: 1, : KG)
Brazil Corned Beef Mili 24x340g- CMCBEMI0340 (Amount: 4.20 SGD, Quantity: 5, : TIN)
Shrimp Paste Shrimp &amp; Boy 12x8'sx230g/bot- MLSHRPA0230 (Amount: 1.80 SGD, Quantity: 5, : BTL)
Shallots Fried LM 10x1kg- MLSHFGQ1000 (Amount: 5.20 SGD, Quantity: 1, : PKT)
Teriyaki Sauce Nihon Shokken 6x1.59L- JPSATE2000 (Amount: 24.75 SGD, Quantity: 1, : BTL)
LKK Hosin Sauce  6 x 2.27kg- XL1300720439 (Amount: 8.85 SGD, Quantity: 1, : EAC)
Tuna Chunk In Oil Royal Miller 6x1.88kg- RMCSTUCRM1880 (Amount: 17.50 SGD, Quantity: 1, : TIN)
Tomato Ketchup Maggi 6x3.3kgtin- SATOMA3300 (Amount: 10.50 SGD, Quantity: 1, : TIN)
Rock Sugar (Malaysia) 5x3kg- SUROCMAL3000 (Amount: 0.00 SGD, Quantity: 1, : PKT)
Total: 926.07 SGD</t>
  </si>
  <si>
    <t>Corn Flakes Gold Econo Pack Nestle 14x500g- CEN12432552 (Amount: 4.85 SGD, Quantity: 3, : EAC)
Green Beans East Sun 25x1kg- ESMLBEGLS30KG (Amount: 3.50 SGD, Quantity: 4, : KG)
Hua Tiao Chew Bao Ding 12x640ml- WSHTWBA0640 (Amount: 2.55 SGD, Quantity: 4, : BTL)
Ikan Bilis Peeled 1kgx10pkt 江鱼仔 - MLIKALS1000 (Amount: 11.00 SGD, Quantity: 3, : PKT)
Margarine Planta 6x2.5kg- MARPL2500 (Amount: 15.50 SGD, Quantity: 1, : TIN)
MSG / Ajinomoto 20x1kg- SSMSGAJM01000 (Amount: 5.50 SGD, Quantity: 5, : PKT)
MSG Vetsin Buddha Hand 6x2.25kg- SSMSGBH2270 (Amount: 32.00 SGD, Quantity: 1, : TIN)
Koko Krunch Econopack Nestle 12x450g- CEN12530524 (Amount: 6.75 SGD, Quantity: 3, : PKT)
NESTUM All Family Cereal Original 6x1kg- XN12210460 (Amount: 7.00 SGD, Quantity: 1, : PKT)
Panda Oyster Sauce  LKK 6x2.20kg- XL1300660798 (Amount: 7.70 SGD, Quantity: 1, : EAC)
Pickled Lettuce Mili 48x180g- PILETNA0198 (Amount: 36.50 SGD, Quantity: 1, : CT)
Red Bean Curd 250gm/bot- PIBCRCH0250 (Amount: 2.05 SGD, Quantity: 3, : BTL)
Sago (Small) East Sun 1kg/pkt- ESMLSASLS30KG (Amount: 2.65 SGD, Quantity: 1, : PKT)
Thai Rice Hom Mali Royal Miller 25kg- RMRITHARM2500 (Amount: 54.00 SGD, Quantity: 2, : BAG)
Vegetable Cooking Oil Royal Miller 17kg/tin- RMOICOORM17KG (Amount: 33.00 SGD, Quantity: 5, : TIN)
White Rice Wine Golden Boy Golden Champ 12x640ml- WSWRWCH0640 (Amount: 31.80 SGD, Quantity: 1, : CT)
(HLF) Yellow Lump Rock Sugar Zheng Feng 50x(400g/box)-  SUYLWLRS400G (Amount: 1.50 SGD, Quantity: 4, : BOX)
Bei Qi (pak kee) 600g- MLBEIQI600G (Amount: 16.80 SGD, Quantity: 1, : PKT)
Black Glutinous Rice East Sun 1kg/pkt- ESRIBLGLS25KG (Amount: 4.60 SGD, Quantity: 2, : PKT)
Braised Peanut Mili 12x850g- CVPEAGB0850 (Amount: 31.80 SGD, Quantity: 1, : CT)
Caesar Dressing Best Food 4x3L- ZB64301089 (Amount: 24.00 SGD, Quantity: 1, : TUB)
Chicken Powder Knorr 6x2.25kg- ZBCPOKN2250 (Amount: 26.52 SGD, Quantity: 1, : TUB)
Concentrated Chicken Stock Knorr 6x1kg- ZBCNCHSKN1000 (Amount: 10.96 SGD, Quantity: 2, : BTL)
Corn Oil Royal Miller 6x3ltr- RMOICORRM3000 (Amount: 14.90 SGD, Quantity: 2, : TUB)
Curry Powder Fish Baba's 10x1kg- GSCUFBA1000 (Amount: 9.25 SGD, Quantity: 5, : PKT)
Curry Powder Meat Baba's 10x1kg- GSCUMBA1000 (Amount: 9.25 SGD, Quantity: 5, : PKT)
Fine Sugar Johnnyson's 12 x 2kg- JOSUSFINE2000 (Amount: 3.50 SGD, Quantity: 10, : PKT)
Tomato Pronto Knorr 6x2kg- ZBTPRKN2000 (Amount: 8.96 SGD, Quantity: 1, : TIN)
WH Garlic Chilli Sauce 12x460g- ZW1104000352 (Amount: 2.30 SGD, Quantity: 3, : BTL)
A1 Sauce Brand's 24x240ml- SAA1SA10240 (Amount: 3.20 SGD, Quantity: 3, : BTL)
Dressing Thousand Island BF 6x2.5L- ZBDTIBF2500 (Amount: 15.43 SGD, Quantity: 1, : TUB)
Total: 866.23 SGD</t>
  </si>
  <si>
    <t>Bean Curd White w/Chilli FuLuShou 24x130g- PIBCCME0130 (Amount: 1.35 SGD, Quantity: 72, : BTL)
Total: 97.20 SGD</t>
  </si>
  <si>
    <t>933493-354589-- 32 Maxwell Rd #01-07</t>
  </si>
  <si>
    <t>Harvest Fresh Avocados Western Guacamole 6/3 Simplot 6x1.36kg-  FSIMGUA029830 (Amount: 18.00 SGD, Quantity: 2, : PKT)
Mozzarella Cheese Sticks Breaded 9pktsx1kg- FRMOCHSTB1000 (Amount: 15.80 SGD, Quantity: 2, : PKT)
Chicken Crispy Mid Joint Wing 10x1Kg- FRCTMK22012 (Amount: 14.00 SGD, Quantity: 4, : PKT)
Frozen Broccoli 40/60mm Royal Miller 10X1kg- RMVEBRCOLI (Amount: 3.00 SGD, Quantity: 6, : PKT)
Anchor Mozzarella Shredded Cheese IQF 6x2kg- ZF123066 (Amount: 21.00 SGD, Quantity: 1, : PKT)
Total: 162.60 SGD</t>
  </si>
  <si>
    <t>Black Pepper Coarse LSH 500gpkt- PECRBLS0500 (Amount: 8.30 SGD, Quantity: 2, : PKT)
Corn Oil Royal Miller 6x3ltr- RMOICORRM3000 (Amount: 14.20 SGD, Quantity: 3, : TUB)
Frozen Chicken Boneless Whole Leg Skin On 220/240g PERDIGAO 6x2kg- FRCBWLSO2KG (Amount: 7.20 SGD, Quantity: 6, : PKT)
Battered Thunder Crunch Fries 3/8" StraightCut Simplot 6 x 2.27kg-  FSIMSC027515 (Amount: 13.00 SGD, Quantity: 6, : PKT)
Minced Beef  (70/30) Farmland 12x1kg- FRMIBE70301K (Amount: 9.50 SGD, Quantity: 4, : PKT)
Frozen Broccoli 40/60mm Royal Miller 10X1kg- RMVEBRCOLI (Amount: 3.00 SGD, Quantity: 4, : PKT)
Total: 230.40 SGD</t>
  </si>
  <si>
    <t>Additional order</t>
  </si>
  <si>
    <t>Perfect Italiano Parmesan Shredded 6x1kg- ZF3001213 (Amount: 19.45 SGD, Quantity: 2, : EAC)
Total: 38.90 SGD</t>
  </si>
  <si>
    <t>Black Pepper Sauce Knorr 6x1.2kg- ZBBPSKN1200 (Amount: 10.56 SGD, Quantity: 2, : TUB)
Honey Royal Miller 6x1kg- RMSCHONRM1000L (Amount: 5.00 SGD, Quantity: 2, : TUB)
Olive Oil Pomace Royal Miller 4x5ltr- RMOIOLPRR5L (Amount: 45.00 SGD, Quantity: 1, : TIN)
Red Cooking Wine 11%vol Royal Miller 6x750ML- RMWSRCO0750 (Amount: 10.00 SGD, Quantity: 2, : BTL)
Apple Cider Vinegar Heinz 12x32oz- VIAPPHE32OZ (Amount: 5.50 SGD, Quantity: 1, : BTL)
Anchor Prof Unsalted Butter 20x454g- ZF120642 (Amount: 6.45 SGD, Quantity: 4, : EAC)
NewMulti Spicy Popcorn Chicken 10x800g- FRCSTAYPOP750G (Amount: 10.00 SGD, Quantity: 7, : PKT)
Total: 197.42 SGD</t>
  </si>
  <si>
    <t>Vegetable Cooking Oil Royal Miller 17kg/tin- RMOICOORM17KG (Amount: 35.00 SGD, Quantity: 1, : TIN)
White Cooking Wine 11%vol Royal Miller 6x750ml- RMWSWCO0750 (Amount: 10.00 SGD, Quantity: 3, : BTL)
Spaghetti  FTO 5 Royal Miller 24x500gm- RMPARMSPA500 (Amount: 38.40 SGD, Quantity: 1, : CT)
Frozen Chicken Boneless Whole Leg Skin On 220/240g PERDIGAO 6x2kg- FRCBWLSO2KG (Amount: 7.20 SGD, Quantity: 6, : PKT)
Anchor Prof Unsalted Butter 20x454g- ZF120642 (Amount: 6.45 SGD, Quantity: 4, : EAC)
Total: 172.40 SGD</t>
  </si>
  <si>
    <t>BBQ Sauce Kimball 12x1kg- ZASABBQS1000 (Amount: 3.50 SGD, Quantity: 5, : PKT)
Chicken Gravy Knorr 6x1kg- ZBCHGKN1000 (Amount: 12.75 SGD, Quantity: 2, : TUB)
Real Mayonnaise Best Food 4x3ltr- ZBMAYBF3000 (Amount: 16.40 SGD, Quantity: 1, : TUB)
Red Cooking Wine 11%vol Royal Miller 6x750ML- RMWSRCO0750 (Amount: 10.00 SGD, Quantity: 2, : BTL)
Tuna Chunk In Oil Royal Miller 6x1.88kg- RMCSTUCRM1880 (Amount: 15.75 SGD, Quantity: 1, : TIN)
Caesar Dressing Best Food 4x3L- ZB64301089 (Amount: 25.20 SGD, Quantity: 1, : TUB)
Best Foods Dressing Thousand Island BF 4x3L- ZB64301087 (Amount: 19.40 SGD, Quantity: 1, : TUB)
Frozen Chicken Boneless Whole Leg Skin On 220/240g PERDIGAO 6x2kg- FRCBWLSO2KG (Amount: 7.20 SGD, Quantity: 4, : PKT)
Perfect Italiano Parmesan Grated 4x1.5kg- ZF104120 (Amount: 40.95 SGD, Quantity: 1, : EAC)
Anchor Mozzarella Shredded Cheese IQF 6x2kg- ZF123066 (Amount: 21.00 SGD, Quantity: 1, : PKT)
Total: 230.50 SGD</t>
  </si>
  <si>
    <t>Chicken Picnic Square Ham Sliced  12PKT X 1KG- FRCHPIHAM1KG (Amount: 9.00 SGD, Quantity: 1, : PKT)
Total: 9.00 SGD</t>
  </si>
  <si>
    <t>Additional Order</t>
  </si>
  <si>
    <t>Chicken Crispy Mid Joint Wing 10x1Kg- FRCTMK22012 (Amount: 14.00 SGD, Quantity: 4, : PKT)
Total: 56.00 SGD</t>
  </si>
  <si>
    <t>Black Pepper Sauce Knorr 6x1.2kg- ZBBPSKN1200 (Amount: 10.56 SGD, Quantity: 2, : TUB)
Corn Oil Royal Miller 6x3ltr- RMOICORRM3000 (Amount: 14.20 SGD, Quantity: 2, : TUB)
Red Cooking Wine 11%vol Royal Miller 6x750ML- RMWSRCO0750 (Amount: 10.00 SGD, Quantity: 2, : BTL)
White Cooking Wine 11%vol Royal Miller 6x750ml- RMWSWCO0750 (Amount: 10.00 SGD, Quantity: 3, : BTL)
Frozen Chicken Boneless Whole Leg Skin On 220/240g PERDIGAO 6x2kg- FRCBWLSO2KG (Amount: 7.20 SGD, Quantity: 6, : PKT)
Battered Thunder Crunch Fries 3/8" StraightCut Simplot 6 x 2.27kg-  FSIMSC027515 (Amount: 13.00 SGD, Quantity: 6, : PKT)
Mozzarella Cheese Sticks Breaded 9pktsx1kg- FRMOCHSTB1000 (Amount: 15.80 SGD, Quantity: 2, : PKT)
NewMulti Spicy Popcorn Chicken 10x800g- FRCSTAYPOP750G (Amount: 10.00 SGD, Quantity: 5, : PKT)
Perfect Italiano Parmesan Shredded 6x1kg- ZF3001213 (Amount: 19.45 SGD, Quantity: 1, : EAC)
Frozen BBQ Roasted Chicken Wing Stick Royal Miller 10x800g- RMFRCBBQRWS0800 (Amount: 10.00 SGD, Quantity: 4, : PKT)
Frozen Broccoli 40/60mm Royal Miller 10X1kg- RMVEBRCOLI (Amount: 3.00 SGD, Quantity: 6, : PKT)
Total: 379.77 SGD</t>
  </si>
  <si>
    <t>Corn Oil Royal Miller 6x3ltr- RMOICORRM3000 (Amount: 14.20 SGD, Quantity: 2, : TUB)
TC Nacho Cheese Sauce Tropic Choice 4x3x1kg- SATCNACHOCHE (Amount: 21.60 SGD, Quantity: 2, : TUB)
Mashed Potato Royal Miller 6x2.49kg- RMCVMAPRM2500 (Amount: 16.15 SGD, Quantity: 1, : TIN)
Tomato Ketchup Pouch Kimball 12x1kg- ZATOMKI1000 (Amount: 3.20 SGD, Quantity: 5, : PKT)
Frozen Chicken Boneless Whole Leg Skin On 220/240g PERDIGAO 6x2kg- FRCBWLSO2KG (Amount: 7.20 SGD, Quantity: 4, : PKT)
Minced Beef  (70/30) Farmland 12x1kg- FRMIBE70301K (Amount: 9.50 SGD, Quantity: 4, : PKT)
Perfect Italiano Parmesan Grated 4x1.5kg- ZF104120 (Amount: 40.95 SGD, Quantity: 1, : EAC)
Perfect Italiano Parmesan Shredded 6x1kg- ZF3001213 (Amount: 19.45 SGD, Quantity: 1, : EAC)
Frozen Broccoli 40/60mm Royal Miller 10X1kg- RMVEBRCOLI (Amount: 3.00 SGD, Quantity: 6, : PKT)
Total: 248.95 SGD</t>
  </si>
  <si>
    <t>Black Pepper Sauce Knorr 6x1.2kg- ZBBPSKN1200 (Amount: 10.56 SGD, Quantity: 2, : TUB)
Corn Oil Royal Miller 6x3ltr- RMOICORRM3000 (Amount: 14.20 SGD, Quantity: 3, : TUB)
Honey Royal Miller 6x1kg- RMSCHONRM1000L (Amount: 5.00 SGD, Quantity: 2, : TUB)
Vegetable Cooking Oil Royal Miller 17kg/tin- RMOICOORM17KG (Amount: 35.00 SGD, Quantity: 1, : TIN)
White Cooking Wine 11%vol Royal Miller 6x750ml- RMWSWCO0750 (Amount: 10.00 SGD, Quantity: 5, : BTL)
Frozen Chicken Boneless Whole Leg Skin On 220/240g PERDIGAO 6x2kg- FRCBWLSO2KG (Amount: 7.20 SGD, Quantity: 4, : PKT)
Anchor Prof Unsalted Butter 20x454g- ZF120642 (Amount: 6.45 SGD, Quantity: 6, : EAC)
NewMulti Spicy Popcorn Chicken 10x800g- FRCSTAYPOP750G (Amount: 10.00 SGD, Quantity: 5, : PKT)
Perfect Italiano Parmesan Grated 4x1.5kg- ZF104120 (Amount: 40.95 SGD, Quantity: 2, : EAC)
Chicken Crispy Mid Joint Wing 10x1Kg- FRCTMK22012 (Amount: 14.00 SGD, Quantity: 3, : PKT)
Frozen BBQ Roasted Chicken Wing Stick Royal Miller 10x800g- RMFRCBBQRWS0800 (Amount: 10.00 SGD, Quantity: 4, : PKT)
Anchor Mozzarella Shredded Cheese IQF 6x2kg- ZF123066 (Amount: 21.00 SGD, Quantity: 2, : PKT)
Total: 482.12 SGD</t>
  </si>
  <si>
    <t>Chicken Gravy Knorr 6x1kg- ZBCHGKN1000 (Amount: 12.75 SGD, Quantity: 1, : TUB)
Red Cooking Wine 11%vol Royal Miller 6x750ML- RMWSRCO0750 (Amount: 10.00 SGD, Quantity: 3, : BTL)
TC Nacho Cheese Sauce Tropic Choice 4x3x1kg- SATCNACHOCHE (Amount: 21.60 SGD, Quantity: 1, : TUB)
Caesar Dressing Best Food 4x3L- ZB64301089 (Amount: 25.20 SGD, Quantity: 1, : TUB)
Best Foods Dressing Thousand Island BF 4x3L- ZB64301087 (Amount: 19.40 SGD, Quantity: 1, : TUB)
Spaghetti  FTO 5 Royal Miller 24x500gm- RMPARMSPA500 (Amount: 38.40 SGD, Quantity: 1, : CT)
Frozen Chicken Boneless Whole Leg Skin On 220/240g PERDIGAO 6x2kg- FRCBWLSO2KG (Amount: 7.20 SGD, Quantity: 4, : PKT)
Mozzarella Cheese Sticks Breaded 9pktsx1kg- FRMOCHSTB1000 (Amount: 15.80 SGD, Quantity: 3, : PKT)
Frozen Broccoli 40/60mm Royal Miller 10X1kg- RMVEBRCOLI (Amount: 3.00 SGD, Quantity: 6, : PKT)
Total: 241.55 SGD</t>
  </si>
  <si>
    <t>Fz Salmon Fillet - 4nos (Level 2 provide weight)</t>
  </si>
  <si>
    <t>Black Pepper Sauce Knorr 6x1.2kg- ZBBPSKN1200 (Amount: 10.56 SGD, Quantity: 2, : TUB)
Sliced Jalapenos Royal Miller 6x3kg- RMPIJALPENO (Amount: 13.30 SGD, Quantity: 1, : TIN)
*WEIGHT* ATLANTIC SALMON FILLET TRIM C 3/4lb SCALE OFF 10kg- FRSFATSA10KG (Amount: 21.00 SGD, Quantity: 4, : Kg)
NewMulti Spicy Popcorn Chicken 10x800g- FRCSTAYPOP750G (Amount: 10.00 SGD, Quantity: 6, : PKT)
Chicken Crispy Mid Joint Wing 10x1Kg- FRCTMK22012 (Amount: 14.00 SGD, Quantity: 2, : PKT)
Frozen Broccoli 40/60mm Royal Miller 10X1kg- RMVEBRCOLI (Amount: 3.00 SGD, Quantity: 3, : PKT)
Cooked Tiger Prawn 26/30 HOSO (Head On Shell On) 10x1kg- FRSFPRAWN1KG (Amount: 16.50 SGD, Quantity: 3, : PKT)
Total: 264.92 SGD</t>
  </si>
  <si>
    <t>Chilli Sauce Pouch Kimball 12x1kg- ZACHIKI1000 (Amount: 3.00 SGD, Quantity: 5, : POU)
Total: 15.00 SGD</t>
  </si>
  <si>
    <t>Black Pepper Sauce Knorr 6x1.2kg- ZBBPSKN1200 (Amount: 10.56 SGD, Quantity: 2, : TUB)
Corn Oil Royal Miller 6x3ltr- RMOICORRM3000 (Amount: 14.20 SGD, Quantity: 3, : TUB)
Olive Oil Pomace Royal Miller 4x5ltr- RMOIOLPRR5L (Amount: 45.00 SGD, Quantity: 1, : TIN)
Real Mayonnaise Best Food 4x3ltr- ZBMAYBF3000 (Amount: 16.40 SGD, Quantity: 1, : TUB)
Red Cooking Wine 11%vol Royal Miller 6x750ML- RMWSRCO0750 (Amount: 10.00 SGD, Quantity: 3, : BTL)
White Cooking Wine 11%vol Royal Miller 6x750ml- RMWSWCO0750 (Amount: 10.00 SGD, Quantity: 5, : BTL)
Frozen Chicken Boneless Whole Leg Skin On 220/240g PERDIGAO 6x2kg- FRCBWLSO2KG (Amount: 7.20 SGD, Quantity: 4, : PKT)
Battered Thunder Crunch Fries 3/8" StraightCut Simplot 6 x 2.27kg-  FSIMSC027515 (Amount: 13.00 SGD, Quantity: 6, : PKT)
Frozen Whole Cooked White Clam Shell On 60/80 6x1kg- FRSWCWCSO60 (Amount: 3.40 SGD, Quantity: 2, : PKT)
Harvest Fresh Avocados Western Guacamole 6/3 Simplot 6x1.36kg-  FSIMGUA029830 (Amount: 18.00 SGD, Quantity: 2, : PKT)
Mozzarella Cheese Sticks Breaded 9pktsx1kg- FRMOCHSTB1000 (Amount: 15.80 SGD, Quantity: 2, : PKT)
NewMulti Spicy Popcorn Chicken 10x800g- FRCSTAYPOP750G (Amount: 10.00 SGD, Quantity: 5, : PKT)
Perfect Italiano Parmesan Grated 4x1.5kg- ZF104120 (Amount: 40.95 SGD, Quantity: 2, : EAC)
Chicken Crispy Mid Joint Wing 10x1Kg- FRCTMK22012 (Amount: 14.00 SGD, Quantity: 3, : PKT)
Frozen BBQ Roasted Chicken Wing Stick Royal Miller 10x800g- RMFRCBBQRWS0800 (Amount: 10.00 SGD, Quantity: 4, : PKT)
Total: 600.22 SGD</t>
  </si>
  <si>
    <t>Additional Order. Frozen Beef Cheek, ask weight from Level 2</t>
  </si>
  <si>
    <t>Tomato Whole Peeled Royal Miller 6x2550g- RMCVTOWRM2550 (Amount: 8.45 SGD, Quantity: 2, : TIN)
Vegetable Cooking Oil Royal Miller 17kg/tin- RMOICOORM17KG (Amount: 35.00 SGD, Quantity: 1, : TIN)
Paprika Powder G.Chef 1kg- GSPAPGC1000 (Amount: 14.50 SGD, Quantity: 2, : PKT)
(WEIGHT) Frozen Beef Cheek- FRBCHEEK (Amount: 22.00 SGD, Quantity: 5, : Kg)
Total: 190.90 SGD</t>
  </si>
  <si>
    <t>Plain Flour 1kg/pkt- JOFLPLAPR1000 (Amount: 3.00 SGD, Quantity: 2, : PKT)
Total: 6.00 SGD</t>
  </si>
  <si>
    <t>Salmon Fillet - 8Nos (Level 2 provide weight)</t>
  </si>
  <si>
    <t>Dressing Coleslaw Best Food 4x3ltr- ZBDRCBF3000 (Amount: 17.80 SGD, Quantity: 1, : TUB)
Chilli Sauce Pouch Kimball 12x1kg- ZACHIKI1000 (Amount: 3.00 SGD, Quantity: 4, : POU)
*WEIGHT* ATLANTIC SALMON FILLET TRIM C 3/4lb SCALE OFF 10kg- FRSFATSA10KG (Amount: 21.00 SGD, Quantity: 8, : Kg)
Minced Beef  (70/30) Farmland 12x1kg- FRMIBE70301K (Amount: 9.50 SGD, Quantity: 4, : PKT)
Mozzarella Cheese Sticks Breaded 9pktsx1kg- FRMOCHSTB1000 (Amount: 15.80 SGD, Quantity: 2, : PKT)
NewMulti Spicy Popcorn Chicken 10x800g- FRCSTAYPOP750G (Amount: 10.00 SGD, Quantity: 5, : PKT)
Perfect Italiano Parmesan Shredded 6x1kg- ZF3001213 (Amount: 19.45 SGD, Quantity: 2, : EAC)
Chicken Crispy Mid Joint Wing 10x1Kg- FRCTMK22012 (Amount: 14.00 SGD, Quantity: 3, : PKT)
Frozen Broccoli 40/60mm Royal Miller 10X1kg- RMVEBRCOLI (Amount: 3.00 SGD, Quantity: 6, : PKT)
Cooked Tiger Prawn 26/30 HOSO (Head On Shell On) 10x1kg- FRSFPRAWN1KG (Amount: 16.50 SGD, Quantity: 4, : PKT)
Total: 482.30 SGD</t>
  </si>
  <si>
    <t>Frozen Chicken Boneless Whole Leg Skin On 220/240g PERDIGAO 6x2kg- FRCBWLSO2KG (Amount: 7.20 SGD, Quantity: 6, : PKT)
Total: 43.20 SGD</t>
  </si>
  <si>
    <t>Additional Order 1</t>
  </si>
  <si>
    <t>BBQ Sauce Kimball 12x1kg- ZASABBQS1000 (Amount: 3.50 SGD, Quantity: 5, : PKT)
Caesar Dressing Best Food 4x3L- ZB64301089 (Amount: 25.20 SGD, Quantity: 1, : TUB)
Anchor Prof Unsalted Butter 20x454g- ZF120642 (Amount: 6.45 SGD, Quantity: 6, : EAC)
Frozen BBQ Roasted Chicken Wing Stick Royal Miller 10x800g- RMFRCBBQRWS0800 (Amount: 10.00 SGD, Quantity: 3, : PKT)
Anchor Mozzarella Shredded Cheese IQF 6x2kg- ZF123066 (Amount: 21.00 SGD, Quantity: 1, : PKT)
Total: 132.40 SGD</t>
  </si>
  <si>
    <t>Combine into 1 invoice</t>
  </si>
  <si>
    <t>Red Cooking Wine 11%vol Royal Miller 6x750ML- RMWSRCO0750 (Amount: 10.00 SGD, Quantity: 3, : BTL)
White Cooking Wine 11%vol Royal Miller 6x750ml- RMWSWCO0750 (Amount: 10.00 SGD, Quantity: 5, : BTL)
Frozen Chicken Boneless Whole Leg Skin On 220/240g PERDIGAO 6x2kg- FRCBWLSO2KG (Amount: 7.20 SGD, Quantity: 4, : PKT)
Battered Thunder Crunch Fries 3/8" StraightCut Simplot 6 x 2.27kg-  FSIMSC027515 (Amount: 13.00 SGD, Quantity: 6, : PKT)
Mozzarella Cheese Sticks Breaded 9pktsx1kg- FRMOCHSTB1000 (Amount: 15.80 SGD, Quantity: 2, : PKT)
NewMulti Spicy Popcorn Chicken 10x800g- FRCSTAYPOP750G (Amount: 10.00 SGD, Quantity: 5, : PKT)
Chicken Crispy Mid Joint Wing 10x1Kg- FRCTMK22012 (Amount: 14.00 SGD, Quantity: 3, : PKT)
Frozen BBQ Roasted Chicken Wing Stick Royal Miller 10x800g- RMFRCBBQRWS0800 (Amount: 10.00 SGD, Quantity: 4, : PKT)
Frozen Broccoli 40/60mm Royal Miller 10X1kg- RMVEBRCOLI (Amount: 3.00 SGD, Quantity: 4, : PKT)
Total: 362.40 SGD</t>
  </si>
  <si>
    <t>Corn Oil Royal Miller 6x3ltr- RMOICORRM3000 (Amount: 14.20 SGD, Quantity: 3, : TUB)
Total: 42.60 SGD</t>
  </si>
  <si>
    <t>Chicken Gravy Knorr 6x1kg- ZBCHGKN1000 (Amount: 12.75 SGD, Quantity: 2, : TUB)
Red Cooking Wine 11%vol Royal Miller 6x750ML- RMWSRCO0750 (Amount: 10.00 SGD, Quantity: 2, : BTL)
White Cooking Wine 11%vol Royal Miller 6x750ml- RMWSWCO0750 (Amount: 10.00 SGD, Quantity: 3, : BTL)
Spaghetti  FTO 5 Royal Miller 24x500gm- RMPARMSPA500 (Amount: 38.40 SGD, Quantity: 1, : CT)
Frozen Chicken Boneless Whole Leg Skin On 220/240g PERDIGAO 6x2kg- FRCBWLSO2KG (Amount: 7.20 SGD, Quantity: 4, : PKT)
Anchor Prof Unsalted Butter 20x454g- ZF120642 (Amount: 6.45 SGD, Quantity: 6, : EAC)
Total: 181.40 SGD</t>
  </si>
  <si>
    <t>Tomato Ketchup Pouch Kimball 12x1kg- ZATOMKI1000 (Amount: 3.20 SGD, Quantity: 5, : PKT)
Total: 16.00 SGD</t>
  </si>
  <si>
    <t>Black Pepper Sauce Knorr 6x1.2kg- ZBBPSKN1200 (Amount: 10.56 SGD, Quantity: 3, : TUB)
Honey Royal Miller 6x1kg- RMSCHONRM1000L (Amount: 5.00 SGD, Quantity: 2, : TUB)
Mashed Potato Royal Miller 6x2.49kg- RMCVMAPRM2500 (Amount: 16.15 SGD, Quantity: 1, : TIN)
Frozen Chicken Boneless Whole Leg Skin On 220/240g PERDIGAO 6x2kg- FRCBWLSO2KG (Amount: 7.20 SGD, Quantity: 4, : PKT)
NewMulti Spicy Popcorn Chicken 10x800g- FRCSTAYPOP750G (Amount: 10.00 SGD, Quantity: 5, : PKT)
Frozen Broccoli 40/60mm Royal Miller 10X1kg- RMVEBRCOLI (Amount: 3.00 SGD, Quantity: 6, : PKT)
Anchor Mozzarella Shredded Cheese IQF 6x2kg- ZF123066 (Amount: 21.00 SGD, Quantity: 2, : PKT)
Total: 196.63 SGD</t>
  </si>
  <si>
    <t>Minced Beef  (70/30) Farmland 12x1kg- FRMIBE70301K (Amount: 9.50 SGD, Quantity: 4, : PKT)
Total: 38.00 SGD</t>
  </si>
  <si>
    <t>Corn Oil Royal Miller 6x3ltr- RMOICORRM3000 (Amount: 14.20 SGD, Quantity: 3, : TUB)
Fine Sugar SIS 6x3kg- SUSFINSIS3KG (Amount: 5.00 SGD, Quantity: 1, : PKT)
Frozen Chicken Boneless Whole Leg Skin On 220/240g PERDIGAO 6x2kg- FRCBWLSO2KG (Amount: 7.20 SGD, Quantity: 6, : PKT)
Mozzarella Cheese Sticks Breaded 9pktsx1kg- FRMOCHSTB1000 (Amount: 15.80 SGD, Quantity: 2, : PKT)
Chicken Crispy Mid Joint Wing 10x1Kg- FRCTMK22012 (Amount: 14.00 SGD, Quantity: 2, : PKT)
Frozen BBQ Roasted Chicken Wing Stick Royal Miller 10x800g- RMFRCBBQRWS0800 (Amount: 10.00 SGD, Quantity: 2, : PKT)
Total: 170.40 SGD</t>
  </si>
  <si>
    <t>Red Cooking Wine 11%vol Royal Miller 6x750ML- RMWSRCO0750 (Amount: 10.00 SGD, Quantity: 2, : BTL)
Vegetable Cooking Oil Royal Miller 17kg/tin- RMOICOORM17KG (Amount: 35.00 SGD, Quantity: 1, : TIN)
White Cooking Wine 11%vol Royal Miller 6x750ml- RMWSWCO0750 (Amount: 10.00 SGD, Quantity: 2, : BTL)
Soya Sauce/Light East Sun 12x640ml- ESSASSLES0640 (Amount: 1.70 SGD, Quantity: 1, : BTL)
Anchor Prof Unsalted Butter 20x454g- ZF120642 (Amount: 6.45 SGD, Quantity: 6, : EAC)
Battered Thunder Crunch Fries 3/8" StraightCut Simplot 6 x 2.27kg-  FSIMSC027515 (Amount: 13.00 SGD, Quantity: 6, : PKT)
NewMulti Spicy Popcorn Chicken 10x800g- FRCSTAYPOP750G (Amount: 10.00 SGD, Quantity: 5, : PKT)
Perfect Italiano Parmesan Grated 4x1.5kg- ZF104120 (Amount: 40.95 SGD, Quantity: 1, : EAC)
Perfect Italiano Parmesan Shredded 6x1kg- ZF3001213 (Amount: 19.45 SGD, Quantity: 1, : EAC)
Frozen Broccoli 40/60mm Royal Miller 10X1kg- RMVEBRCOLI (Amount: 3.00 SGD, Quantity: 6, : PKT)
Total: 321.80 SGD</t>
  </si>
  <si>
    <t>Chicken Powder Knorr 6x2.25kg- ZBCPOKN2250 (Amount: 27.85 SGD, Quantity: 1, : TUB)
Dressing Coleslaw Best Food 4x3ltr- ZBDRCBF3000 (Amount: 17.80 SGD, Quantity: 1, : TUB)
Mint Sauce Royal Miller 6x185g- RMSAMINRM0185 (Amount: 2.85 SGD, Quantity: 2, : BTL)
TC Nacho Cheese Sauce Tropic Choice 4x3x1kg- SATCNACHOCHE (Amount: 21.60 SGD, Quantity: 2, : TUB)
Caesar Dressing Best Food 4x3L- ZB64301089 (Amount: 25.20 SGD, Quantity: 1, : TUB)
Spaghetti  FTO 5 Royal Miller 24x500gm- RMPARMSPA500 (Amount: 38.40 SGD, Quantity: 1, : CT)
Frozen Chicken Boneless Whole Leg Skin On 220/240g PERDIGAO 6x2kg- FRCBWLSO2KG (Amount: 7.20 SGD, Quantity: 4, : PKT)
Total: 186.95 SGD</t>
  </si>
  <si>
    <t>BBQ Sauce Kimball 12x1kg- ZASABBQS1000 (Amount: 3.50 SGD, Quantity: 4, : PKT)
Black Pepper Coarse LSH 500gpkt- PECRBLS0500 (Amount: 8.30 SGD, Quantity: 2, : PKT)
Black Pepper Sauce Knorr 6x1.2kg- ZBBPSKN1200 (Amount: 10.56 SGD, Quantity: 2, : TUB)
Corn Oil Royal Miller 6x3ltr- RMOICORRM3000 (Amount: 14.20 SGD, Quantity: 3, : TUB)
Real Mayonnaise Best Food 4x3ltr- ZBMAYBF3000 (Amount: 16.40 SGD, Quantity: 1, : TUB)
Red Cooking Wine 11%vol Royal Miller 6x750ML- RMWSRCO0750 (Amount: 10.00 SGD, Quantity: 5, : BTL)
White Cooking Wine 11%vol Royal Miller 6x750ml- RMWSWCO0750 (Amount: 10.00 SGD, Quantity: 3, : BTL)
Mashed Potato Royal Miller 6x2.49kg- RMCVMAPRM2500 (Amount: 16.15 SGD, Quantity: 1, : TIN)
Frozen Chicken Boneless Whole Leg Skin On 220/240g PERDIGAO 6x2kg- FRCBWLSO2KG (Amount: 7.20 SGD, Quantity: 6, : PKT)
Anchor Prof Unsalted Butter 20x454g- ZF120642 (Amount: 6.45 SGD, Quantity: 6, : EAC)
Frozen Whole Cooked White Clam Shell On 60/80 6x1kg- FRSWCWCSO60 (Amount: 3.40 SGD, Quantity: 2, : PKT)
Harvest Fresh Avocados Western Guacamole 6/3 Simplot 6x1.36kg-  FSIMGUA029830 (Amount: 18.00 SGD, Quantity: 2, : PKT)
NewMulti Spicy Popcorn Chicken 10x800g- FRCSTAYPOP750G (Amount: 10.00 SGD, Quantity: 5, : PKT)
Perfect Italiano Parmesan Grated 4x1.5kg- ZF104120 (Amount: 40.95 SGD, Quantity: 1, : EAC)
Perfect Italiano Parmesan Shredded 6x1kg- ZF3001213 (Amount: 19.45 SGD, Quantity: 1, : EAC)
Chicken Crispy Mid Joint Wing 10x1Kg- FRCTMK22012 (Amount: 14.00 SGD, Quantity: 4, : PKT)
Frozen Broccoli 40/60mm Royal Miller 10X1kg- RMVEBRCOLI (Amount: 3.00 SGD, Quantity: 6, : PKT)
Total: 515.97 SGD</t>
  </si>
  <si>
    <t>Black Pepper Sauce Knorr 6x1.2kg- ZBBPSKN1200 (Amount: 10.56 SGD, Quantity: 2, : TUB)
Chilli Sauce Pouch Kimball 12x1kg- ZACHIKI1000 (Amount: 3.00 SGD, Quantity: 5, : POU)
Frozen Chicken Boneless Whole Leg Skin On 220/240g PERDIGAO 6x2kg- FRCBWLSO2KG (Amount: 7.20 SGD, Quantity: 4, : PKT)
Mozzarella Cheese Sticks Breaded 9pktsx1kg- FRMOCHSTB1000 (Amount: 15.80 SGD, Quantity: 2, : PKT)
Perfect Italiano Parmesan Grated 4x1.5kg- ZF104120 (Amount: 40.95 SGD, Quantity: 1, : EAC)
Chicken Crispy Mid Joint Wing 10x1Kg- FRCTMK22012 (Amount: 14.00 SGD, Quantity: 4, : PKT)
Frozen Crispy Chicken Mini Pop Royal Miller 10x800g- RMFRCMNP0800 (Amount: 10.00 SGD, Quantity: 5, : PKT)
Frozen BBQ Roasted Chicken Wing Stick Royal Miller 10x800g- RMFRCBBQRWS0800 (Amount: 10.00 SGD, Quantity: 4, : PKT)
Frozen Broccoli 40/60mm Royal Miller 10X1kg- RMVEBRCOLI (Amount: 3.00 SGD, Quantity: 6, : PKT)
Anchor Mozzarella Shredded Cheese IQF 6x2kg- ZF123066 (Amount: 21.00 SGD, Quantity: 1, : PKT)
Total: 322.47 SGD</t>
  </si>
  <si>
    <t>58571-339939-- Plaza Singapura</t>
  </si>
  <si>
    <t>TC Nacho Cheese Sauce Tropic Choice 4x(3x1kg)- SATCNACHOCHE (Amount: 19.50 SGD, Quantity: 1, : TUB)
Anchor Prof Unsalted Butter 20x454g- ZF120642 (Amount: 5.50 SGD, Quantity: 2, : EAC)
Anchor Coloured Cheddar SOS 84 slices 10x1040g- ZF120999 (Amount: 10.80 SGD, Quantity: 3, : PKT)
Anchor UHT Whipping Cream 12X1LTR- ZF121274 (Amount: 72.00 SGD, Quantity: 2, : CT)
Total: 206.90 SGD</t>
  </si>
  <si>
    <t>6246336884916970054</t>
  </si>
  <si>
    <t>58571-343321-- Benihana at Millenia Walk</t>
  </si>
  <si>
    <t>GFC Flour Mix TDF 20x1kg- FLCHITD1000 (Amount: 4.70 SGD, Quantity: 2, : PKT)
Lychee In Syrup Royal Miller 12x567g- RMCFLYCHEE567 (Amount: 22.80 SGD, Quantity: 1, : CT)
Poku Mushroom Slice Royal Miller 12x850g- RMCUMPSL850 (Amount: 24.00 SGD, Quantity: 1, : CT)
Peach Halves Royal Miller 12x820g- RMCFPEARM820 (Amount: 2.20 SGD, Quantity: 1, : TIN)
Anchor Prof Unsalted Butter 20x454g- ZF120642 (Amount: 110.00 SGD, Quantity: 1, : CT)
Total: 168.40 SGD</t>
  </si>
  <si>
    <t>6246339144912217716</t>
  </si>
  <si>
    <t>58571-339937--Funan</t>
  </si>
  <si>
    <t>Tomato Paste Royal Miller 6x2.2kg- RMCVTPARM2500 (Amount: 10.45 SGD, Quantity: 1, : TIN)
TC Nacho Cheese Sauce Tropic Choice 4x(3x1kg)- SATCNACHOCHE (Amount: 19.50 SGD, Quantity: 1, : TUB)
Anchor Prof Unsalted Butter 20x454g- ZF120642 (Amount: 5.50 SGD, Quantity: 1, : EAC)
Anchor UHT Whipping Cream 12X1LTR- ZF121274 (Amount: 72.00 SGD, Quantity: 1, : CT)
Total: 107.45 SGD</t>
  </si>
  <si>
    <t>6246541724911971587</t>
  </si>
  <si>
    <t>58571-350254-- Vivo City</t>
  </si>
  <si>
    <t>Earl Grey Dilmah 12x100'sx2gm- EXEARLDIL100S (Amount: 16.25 SGD, Quantity: 3, : OUT)
Tomato Paste Royal Miller 6x2.2kg- RMCVTPARM2500 (Amount: 10.45 SGD, Quantity: 1, : TIN)
TC Nacho Cheese Sauce Tropic Choice 4x(3x1kg)- SATCNACHOCHE (Amount: 19.50 SGD, Quantity: 2, : TUB)
Chilli Flake G.Chef 1kg- GSCHIG1000 (Amount: 18.75 SGD, Quantity: 1, : PKT)
Anchor Prof Unsalted Butter 20x454g- ZF120642 (Amount: 5.50 SGD, Quantity: 3, : EAC)
Anchor Coloured Cheddar SOS 84 slices 10x1040g- ZF120999 (Amount: 10.80 SGD, Quantity: 2, : PKT)
Anchor UHT Whipping Cream 12X1LTR- ZF121274 (Amount: 72.00 SGD, Quantity: 1, : CT)
Total: 227.05 SGD</t>
  </si>
  <si>
    <t>6248284264915855861</t>
  </si>
  <si>
    <t>GFC Flour Mix TDF 20x1kg- FLCHITD1000 (Amount: 4.70 SGD, Quantity: 2, : PKT)
Poku Mushroom Slice Royal Miller 12x850g- RMCUMPSL850 (Amount: 24.00 SGD, Quantity: 1, : CT)
Peach Halves Royal Miller 12x820g- RMCFPEARM820 (Amount: 2.20 SGD, Quantity: 1, : TIN)
Anchor UHT Whipping Cream 12X1LTR- ZF121274 (Amount: 72.00 SGD, Quantity: 1, : CT)
Total: 107.60 SGD</t>
  </si>
  <si>
    <t>6249071944917835091</t>
  </si>
  <si>
    <t>GFC Flour Mix TDF 20x1kg- FLCHITD1000 (Amount: 4.70 SGD, Quantity: 4, : PKT)
Poku Mushroom Slice Royal Miller 12x850g- RMCUMPSL850 (Amount: 24.00 SGD, Quantity: 1, : CT)
Honey Royal Miller 6x1kg- RMSCHONRM1000L (Amount: 5.00 SGD, Quantity: 2, : TUB)
PUKKA LEMONGRASS &amp; GINGER 4X20X2G- XE68164991 (Amount: 7.24 SGD, Quantity: 10, : EAC)
Real Mayonnaise Best Food 4x3ltr- ZBMAYBF3000 (Amount: 16.41 SGD, Quantity: 2, : TUB)
Peach Halves Royal Miller 12x820g- RMCFPEARM820 (Amount: 2.20 SGD, Quantity: 1, : TIN)
Anchor Prof Unsalted Butter 20x454g- ZF120642 (Amount: 110.00 SGD, Quantity: 1, : CT)
Anchor UHT Whipping Cream 12X1LTR- ZF121274 (Amount: 72.00 SGD, Quantity: 1, : CT)
Total: 342.22 SGD</t>
  </si>
  <si>
    <t>6249998214916050758</t>
  </si>
  <si>
    <t>Anchor Prof Unsalted Butter 20x454g- ZF120642 (Amount: 5.50 SGD, Quantity: 3, : EAC)
Anchor Coloured Cheddar SOS 84 slices 10x1040g- ZF120999 (Amount: 10.80 SGD, Quantity: 1, : PKT)
Anchor UHT Whipping Cream 12X1LTR- ZF121274 (Amount: 72.00 SGD, Quantity: 1, : CT)
Total: 99.30 SGD</t>
  </si>
  <si>
    <t>6252609514915772102</t>
  </si>
  <si>
    <t>Earl Grey Dilmah 12x100'sx2gm- EXEARLDIL100S (Amount: 16.25 SGD, Quantity: 3, : OUT)
Tomato Paste Royal Miller 6x2.2kg- RMCVTPARM2500 (Amount: 10.45 SGD, Quantity: 1, : TIN)
Anchor Prof Unsalted Butter 20x454g- ZF120642 (Amount: 5.50 SGD, Quantity: 1, : EAC)
Anchor Coloured Cheddar SOS 84 slices 10x1040g- ZF120999 (Amount: 10.80 SGD, Quantity: 2, : PKT)
Total: 86.30 SGD</t>
  </si>
  <si>
    <t>6255237884913673187</t>
  </si>
  <si>
    <t>Anchor UHT Whipping Cream 12X1LTR- ZF121274 (Amount: 72.00 SGD, Quantity: 2, : CT)
Total: 144.00 SGD</t>
  </si>
  <si>
    <t>6255238784916733545</t>
  </si>
  <si>
    <t>GFC Flour Mix TDF 20x1kg- FLCHITD1000 (Amount: 4.70 SGD, Quantity: 4, : PKT)
Lychee In Syrup Royal Miller 12x567g- RMCFLYCHEE567 (Amount: 22.80 SGD, Quantity: 1, : CT)
Poku Mushroom Slice Royal Miller 12x850g- RMCUMPSL850 (Amount: 24.00 SGD, Quantity: 2, : CT)
Peach Halves Royal Miller 12x820g- RMCFPEARM820 (Amount: 2.20 SGD, Quantity: 1, : TIN)
Anchor Prof Unsalted Butter 20x454g- ZF120642 (Amount: 110.00 SGD, Quantity: 1, : CT)
Anchor UHT Whipping Cream 12X1LTR- ZF121274 (Amount: 72.00 SGD, Quantity: 1, : CT)
Total: 273.80 SGD</t>
  </si>
  <si>
    <t>6258703314917086651</t>
  </si>
  <si>
    <t>Anchor Prof Unsalted Butter 20x454g- ZF120642 (Amount: 5.50 SGD, Quantity: 1, : EAC)
Anchor UHT Whipping Cream 12X1LTR- ZF121274 (Amount: 72.00 SGD, Quantity: 1, : CT)
Total: 77.50 SGD</t>
  </si>
  <si>
    <t>6259539094912717383</t>
  </si>
  <si>
    <t>Honey Royal Miller 6x1kg- RMSCHONRM1000L (Amount: 5.00 SGD, Quantity: 2, : TUB)
Real Mayonnaise Best Food 4x3ltr- ZBMAYBF3000 (Amount: 16.41 SGD, Quantity: 2, : TUB)
Anchor Prof Unsalted Butter 20x454g- ZF120642 (Amount: 110.00 SGD, Quantity: 1, : CT)
Total: 152.82 SGD</t>
  </si>
  <si>
    <t>6260364074912538664</t>
  </si>
  <si>
    <t>Earl Grey Dilmah 12x100'sx2gm- EXEARLDIL100S (Amount: 16.25 SGD, Quantity: 2, : OUT)
Tomato Paste Royal Miller 6x2.2kg- RMCVTPARM2500 (Amount: 10.45 SGD, Quantity: 1, : TIN)
TC Nacho Cheese Sauce Tropic Choice 4x(3x1kg)- SATCNACHOCHE (Amount: 19.50 SGD, Quantity: 1, : TUB)
Anchor Prof Unsalted Butter 20x454g- ZF120642 (Amount: 5.50 SGD, Quantity: 3, : EAC)
Total: 78.95 SGD</t>
  </si>
  <si>
    <t>6262119104915125413</t>
  </si>
  <si>
    <t>UHT Full Cream Milk Royal Miller 12x1ltr- RMMIMUHRM1000 (Amount: 21.60 SGD, Quantity: 1, : CT)
Anchor UHT Whipping Cream 12X1LTR- ZF121274 (Amount: 72.00 SGD, Quantity: 1, : CT)
Total: 93.60 SGD</t>
  </si>
  <si>
    <t>6262123704912250152</t>
  </si>
  <si>
    <t>Earl Grey Dilmah 12x100'sx2gm- EXEARLDIL100S (Amount: 16.25 SGD, Quantity: 2, : OUT)
UHT Full Cream Milk Royal Miller 12x1ltr- RMMIMUHRM1000 (Amount: 21.60 SGD, Quantity: 1, : CT)
Anchor Prof Unsalted Butter 20x454g- ZF120642 (Amount: 5.50 SGD, Quantity: 2, : EAC)
Anchor Coloured Cheddar SOS 84 slices 10x1040g- ZF120999 (Amount: 10.80 SGD, Quantity: 3, : PKT)
Anchor UHT Whipping Cream 12X1LTR- ZF121274 (Amount: 72.00 SGD, Quantity: 2, : CT)
Total: 241.50 SGD</t>
  </si>
  <si>
    <t>6264498934913471858</t>
  </si>
  <si>
    <t>GFC Flour Mix TDF 20x1kg- FLCHITD1000 (Amount: 4.70 SGD, Quantity: 4, : PKT)
Poku Mushroom Slice Royal Miller 12x850g- RMCUMPSL850 (Amount: 24.00 SGD, Quantity: 1, : CT)
Honey Royal Miller 6x1kg- RMSCHONRM1000L (Amount: 5.00 SGD, Quantity: 2, : TUB)
Peach Halves Royal Miller 12x820g- RMCFPEARM820 (Amount: 2.20 SGD, Quantity: 1, : TIN)
Anchor UHT Whipping Cream 12X1LTR- ZF121274 (Amount: 72.00 SGD, Quantity: 1, : CT)
Total: 127.00 SGD</t>
  </si>
  <si>
    <t>6264608104916832790</t>
  </si>
  <si>
    <t>Tomato Paste Royal Miller 6x2.2kg- RMCVTPARM2500 (Amount: 10.45 SGD, Quantity: 1, : TIN)
UHT Full Cream Milk Royal Miller 12x1ltr- RMMIMUHRM1000 (Amount: 21.60 SGD, Quantity: 1, : CT)
Anchor Prof Unsalted Butter 20x454g- ZF120642 (Amount: 5.50 SGD, Quantity: 4, : EAC)
Anchor Coloured Cheddar SOS 84 slices 10x1040g- ZF120999 (Amount: 10.80 SGD, Quantity: 2, : PKT)
Anchor UHT Whipping Cream 12X1LTR- ZF121274 (Amount: 72.00 SGD, Quantity: 1, : CT)
Total: 147.65 SGD</t>
  </si>
  <si>
    <t>6266421084912671733</t>
  </si>
  <si>
    <t>Tomato Paste Royal Miller 6x2.2kg- RMCVTPARM2500 (Amount: 10.45 SGD, Quantity: 1, : TIN)
Anchor UHT Whipping Cream 12X1LTR- ZF121274 (Amount: 72.00 SGD, Quantity: 1, : CT)
Total: 82.45 SGD</t>
  </si>
  <si>
    <t>Tomato Paste Royal Miller 6x2.2kg- RMCVTPARM2500 (Amount: 10.45 SGD, Quantity: 2, : TIN)
TC Nacho Cheese Sauce Tropic Choice 4x(3x1kg)- SATCNACHOCHE (Amount: 19.50 SGD, Quantity: 1, : TUB)
Anchor Prof Unsalted Butter 20x454g- ZF120642 (Amount: 5.50 SGD, Quantity: 2, : EAC)
Anchor UHT Whipping Cream 12X1LTR- ZF121274 (Amount: 72.00 SGD, Quantity: 1, : CT)
Total: 123.40 SGD</t>
  </si>
  <si>
    <t>GFC Flour Mix TDF 20x1kg- FLCHITD1000 (Amount: 4.70 SGD, Quantity: 4, : PKT)
Poku Mushroom Slice Royal Miller 12x850g- RMCUMPSL850 (Amount: 24.00 SGD, Quantity: 1, : CT)
Peach Halves Royal Miller 12x820g- RMCFPEARM820 (Amount: 2.20 SGD, Quantity: 1, : TIN)
Anchor Prof Unsalted Butter 20x454g- ZF120642 (Amount: 110.00 SGD, Quantity: 1, : CT)
Anchor UHT Whipping Cream 12X1LTR- ZF121274 (Amount: 72.00 SGD, Quantity: 1, : CT)
Total: 227.00 SGD</t>
  </si>
  <si>
    <t>Earl Grey Dilmah 12x100'sx2gm- EXEARLDIL100S (Amount: 16.25 SGD, Quantity: 2, : OUT)
TC Nacho Cheese Sauce Tropic Choice 4x(3x1kg)- SATCNACHOCHE (Amount: 19.50 SGD, Quantity: 1, : TUB)
Anchor Prof Unsalted Butter 20x454g- ZF120642 (Amount: 5.50 SGD, Quantity: 2, : EAC)
Anchor Coloured Cheddar SOS 84 slices 10x1040g- ZF120999 (Amount: 10.80 SGD, Quantity: 1, : PKT)
Anchor UHT Whipping Cream 12X1LTR- ZF121274 (Amount: 72.00 SGD, Quantity: 1, : CT)
Total: 145.80 SGD</t>
  </si>
  <si>
    <t>Earl Grey Dilmah 12x100'sx2gm- EXEARLDIL100S (Amount: 16.25 SGD, Quantity: 2, : OUT)
Anchor Prof Unsalted Butter 20x454g- ZF120642 (Amount: 5.50 SGD, Quantity: 1, : EAC)
Anchor Coloured Cheddar SOS 84 slices 10x1040g- ZF120999 (Amount: 10.80 SGD, Quantity: 2, : PKT)
Anchor UHT Whipping Cream 12X1LTR- ZF121274 (Amount: 72.00 SGD, Quantity: 1, : CT)
Total: 131.60 SGD</t>
  </si>
  <si>
    <t>GFC Flour Mix TDF 20x1kg- FLCHITD1000 (Amount: 4.70 SGD, Quantity: 2, : PKT)
Lychee In Syrup Royal Miller 12x567g- RMCFLYCHEE567 (Amount: 22.80 SGD, Quantity: 1, : CT)
Poku Mushroom Slice Royal Miller 12x850g- RMCUMPSL850 (Amount: 24.00 SGD, Quantity: 2, : CT)
Honey Royal Miller 6x1kg- RMSCHONRM1000L (Amount: 5.00 SGD, Quantity: 2, : TUB)
Real Mayonnaise Best Food 4x3ltr- ZBMAYBF3000 (Amount: 16.41 SGD, Quantity: 1, : TUB)
Anchor Prof Unsalted Butter 20x454g- ZF120642 (Amount: 110.00 SGD, Quantity: 1, : CT)
Anchor UHT Whipping Cream 12X1LTR- ZF121274 (Amount: 72.00 SGD, Quantity: 2, : CT)
Total: 360.61 SGD</t>
  </si>
  <si>
    <t>Anchor Prof Unsalted Butter 20x454g- ZF120642 (Amount: 5.50 SGD, Quantity: 6, : EAC)
Anchor Coloured Cheddar SOS 84 slices 10x1040g- ZF120999 (Amount: 10.80 SGD, Quantity: 1, : PKT)
Anchor UHT Whipping Cream 12X1LTR- ZF121274 (Amount: 72.00 SGD, Quantity: 1, : CT)
Total: 115.80 SGD</t>
  </si>
  <si>
    <t>Earl Grey Dilmah 12x100'sx2gm- EXEARLDIL100S (Amount: 16.25 SGD, Quantity: 2, : OUT)
Anchor Prof Unsalted Butter 20x454g- ZF120642 (Amount: 5.50 SGD, Quantity: 6, : EAC)
Total: 65.50 SGD</t>
  </si>
  <si>
    <t>Earl Grey Dilmah 12x100'sx2gm- EXEARLDIL100S (Amount: 16.25 SGD, Quantity: 1, : OUT)
Anchor Prof Unsalted Butter 20x454g- ZF120642 (Amount: 5.50 SGD, Quantity: 4, : EAC)
Anchor Coloured Cheddar SOS 84 slices 10x1040g- ZF120999 (Amount: 10.80 SGD, Quantity: 2, : PKT)
Total: 59.85 SGD</t>
  </si>
  <si>
    <t>Earl Grey Dilmah 12x100'sx2gm- EXEARLDIL100S (Amount: 16.25 SGD, Quantity: 3, : OUT)
Tomato Paste Royal Miller 6x2.2kg- RMCVTPARM2500 (Amount: 10.45 SGD, Quantity: 1, : TIN)
Anchor Prof Unsalted Butter 20x454g- ZF120642 (Amount: 5.50 SGD, Quantity: 5, : EAC)
Anchor Coloured Cheddar SOS 84 slices 10x1040g- ZF120999 (Amount: 10.80 SGD, Quantity: 2, : PKT)
Anchor UHT Whipping Cream 12X1LTR- ZF121274 (Amount: 72.00 SGD, Quantity: 1, : CT)
Total: 180.30 SGD</t>
  </si>
  <si>
    <t>TC Nacho Cheese Sauce Tropic Choice 4x(3x1kg)- SATCNACHOCHE (Amount: 19.50 SGD, Quantity: 1, : TUB)
Anchor Prof Unsalted Butter 20x454g- ZF120642 (Amount: 5.50 SGD, Quantity: 3, : EAC)
Anchor Coloured Cheddar SOS 84 slices 10x1040g- ZF120999 (Amount: 10.80 SGD, Quantity: 6, : PKT)
Anchor UHT Whipping Cream 12X1LTR- ZF121274 (Amount: 72.00 SGD, Quantity: 1, : CT)
Total: 172.80 SGD</t>
  </si>
  <si>
    <t>GFC Flour Mix TDF 20x1kg- FLCHITD1000 (Amount: 4.70 SGD, Quantity: 4, : PKT)
Lychee In Syrup Royal Miller 12x567g- RMCFLYCHEE567 (Amount: 22.80 SGD, Quantity: 1, : CT)
Poku Mushroom Slice Royal Miller 12x850g- RMCUMPSL850 (Amount: 24.00 SGD, Quantity: 1, : CT)
Honey Royal Miller 6x1kg- RMSCHONRM1000L (Amount: 5.00 SGD, Quantity: 3, : TUB)
Real Mayonnaise Best Food 4x3ltr- ZBMAYBF3000 (Amount: 16.41 SGD, Quantity: 2, : TUB)
Anchor Prof Unsalted Butter 20x454g- ZF120642 (Amount: 110.00 SGD, Quantity: 1, : CT)
Anchor UHT Whipping Cream 12X1LTR- ZF121274 (Amount: 72.00 SGD, Quantity: 1, : CT)
Total: 295.42 SGD</t>
  </si>
  <si>
    <t>Anchor Prof Unsalted Butter 20x454g- ZF120642 (Amount: 5.50 SGD, Quantity: 1, : EAC)
Anchor Coloured Cheddar SOS 84 slices 10x1040g- ZF120999 (Amount: 10.80 SGD, Quantity: 1, : PKT)
Anchor UHT Whipping Cream 12X1LTR- ZF121274 (Amount: 72.00 SGD, Quantity: 1, : CT)
Total: 88.30 SGD</t>
  </si>
  <si>
    <t>Earl Grey Dilmah 12x100'sx2gm- EXEARLDIL100S (Amount: 16.25 SGD, Quantity: 2, : OUT)
TC Nacho Cheese Sauce Tropic Choice 4x(3x1kg)- SATCNACHOCHE (Amount: 19.50 SGD, Quantity: 1, : TUB)
Anchor Prof Unsalted Butter 20x454g- ZF120642 (Amount: 5.50 SGD, Quantity: 5, : EAC)
Anchor Coloured Cheddar SOS 84 slices 10x1040g- ZF120999 (Amount: 10.80 SGD, Quantity: 2, : PKT)
Anchor UHT Whipping Cream 12X1LTR- ZF121274 (Amount: 72.00 SGD, Quantity: 1, : CT)
Total: 173.10 SGD</t>
  </si>
  <si>
    <t>GFC Flour Mix TDF 20x1kg- FLCHITD1000 (Amount: 4.70 SGD, Quantity: 4, : PKT)
Poku Mushroom Slice Royal Miller 12x850g- RMCUMPSL850 (Amount: 24.00 SGD, Quantity: 2, : CT)
Anchor UHT Whipping Cream 12X1LTR- ZF121274 (Amount: 72.00 SGD, Quantity: 1, : CT)
Total: 138.80 SGD</t>
  </si>
  <si>
    <t>Earl Grey Dilmah 12x100'sx2gm- EXEARLDIL100S (Amount: 16.25 SGD, Quantity: 2, : OUT)
Anchor Prof Unsalted Butter 20x454g- ZF120642 (Amount: 5.50 SGD, Quantity: 3, : EAC)
Anchor Coloured Cheddar SOS 84 slices 10x1040g- ZF120999 (Amount: 10.80 SGD, Quantity: 3, : PKT)
Anchor UHT Whipping Cream 12X1LTR- ZF121274 (Amount: 72.00 SGD, Quantity: 1, : CT)
Total: 153.40 SGD</t>
  </si>
  <si>
    <t>Earl Grey Dilmah 12x100'sx2gm- EXEARLDIL100S (Amount: 16.25 SGD, Quantity: 3, : OUT)
Anchor Prof Unsalted Butter 20x454g- ZF120642 (Amount: 5.50 SGD, Quantity: 4, : EAC)
Anchor Coloured Cheddar SOS 84 slices 10x1040g- ZF120999 (Amount: 10.80 SGD, Quantity: 1, : PKT)
Anchor UHT Whipping Cream 12X1LTR- ZF121274 (Amount: 72.00 SGD, Quantity: 1, : CT)
Total: 153.55 SGD</t>
  </si>
  <si>
    <t>GFC Flour Mix TDF 20x1kg- FLCHITD1000 (Amount: 4.70 SGD, Quantity: 4, : PKT)
Poku Mushroom Slice Royal Miller 12x850g- RMCUMPSL850 (Amount: 24.00 SGD, Quantity: 1, : CT)
Real Mayonnaise Best Food 4x3ltr- ZBMAYBF3000 (Amount: 16.41 SGD, Quantity: 2, : TUB)
Anchor Prof Unsalted Butter 20x454g- ZF120642 (Amount: 110.00 SGD, Quantity: 1, : CT)
Anchor UHT Whipping Cream 12X1LTR- ZF121274 (Amount: 72.00 SGD, Quantity: 1, : CT)
Total: 257.62 SGD</t>
  </si>
  <si>
    <t>122208-227704-- Earlybird, 17 Jalan Pinang</t>
  </si>
  <si>
    <t>Anchor Unsalted Butter 4x5kg- ZF110092 (Amount: 248.33 SGD, Quantity: 1, : CT)
Total: 248.33 SGD</t>
  </si>
  <si>
    <t>122208-148706-- Revelery, 21 Lorong Kilat</t>
  </si>
  <si>
    <t>Anchor Processed Cheese Pale SOS 84's 10x1040g- ZF114494 (Amount: 12.45 SGD, Quantity: 1, : PKT)
Anchor Unsalted Butter 4x5kg- ZF110092 (Amount: 248.33 SGD, Quantity: 1, : CT)
Total: 260.78 SGD</t>
  </si>
  <si>
    <t>63580-330463-- 13 Kaki Bukit Rd 1</t>
  </si>
  <si>
    <t>Anchor Cream Alternative 12X1L- ZF3113802 (Amount: 45.40 SGD, Quantity: 15, : CT)
Total: 681.00 SGD</t>
  </si>
  <si>
    <t>6252572394914043708</t>
  </si>
  <si>
    <t>Anchor Cream Alternative 12X1L- ZF3113802 (Amount: 50.00 SGD, Quantity: 12, : CT)
Total: 600.00 SGD</t>
  </si>
  <si>
    <t>Anchor Cream Alternative 12X1L- ZF3113802 (Amount: 50.00 SGD, Quantity: 8, : CT)
Total: 400.00 SGD</t>
  </si>
  <si>
    <t>Anchor Cream Alternative 12X1L- ZF3113802 (Amount: 50.00 SGD, Quantity: 15, : CT)
Total: 750.00 SGD</t>
  </si>
  <si>
    <t>Anchor Cream Alternative 12X1L- ZF3113802 (Amount: 50.00 SGD, Quantity: 10, : CT)
Total: 500.00 SGD</t>
  </si>
  <si>
    <t>2054-192964-- 37 Chin Bee Crescent</t>
  </si>
  <si>
    <t>Milo Can Calcium Plus 4x6sx240ml- BEMILOCALP0240 (Amount: 30.00 SGD, Quantity: 6, : CT)
Nescafe Milk Coffee Original Can 4x6sx240ml- BENESMILKCO0240 (Amount: 30.00 SGD, Quantity: 2, : CT)
Total: 240.00 SGD</t>
  </si>
  <si>
    <t>6246403194913118327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</si>
  <si>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15, : CT)
Perfect Italiano Parmesan Grated 4x1.5kg- ZF104120 (Amount: 145.00 SGD, Quantity: 8, : CT)
Total: 11,999.00 SGD</t>
  </si>
  <si>
    <t>6248891384919124643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</si>
  <si>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13, : CT)
Perfect Italiano Parmesan Grated 4x1.5kg- ZF104120 (Amount: 145.00 SGD, Quantity: 6, : CT)
Total: 11,189.00 SGD</t>
  </si>
  <si>
    <t>6248891934915981103</t>
  </si>
  <si>
    <t>Anchor Cream Cheese 20kg- ZF121946 (Amount: 148.00 SGD, Quantity: 7, : CT)
Total: 1,036.00 SGD</t>
  </si>
  <si>
    <t>6249258494919666349</t>
  </si>
  <si>
    <t>Milo Can Calcium Plus 4x6sx240ml- BEMILOCALP0240 (Amount: 30.00 SGD, Quantity: 5, : CT)
Nescafe Milk Coffee Original Can 4x6sx240ml- BENESMILKCO0240 (Amount: 30.00 SGD, Quantity: 2, : CT)
NESCAFE CLASSIC Refill Pack 12x500g- XN12228199 (Amount: 199.92 SGD, Quantity: 10, : CT)
Total: 2,209.20 SGD</t>
  </si>
  <si>
    <t>6254256874915757348</t>
  </si>
  <si>
    <t>Black Pepper Coarse LSH 500gpkt- PECRBLS0500 (Amount: 8.30 SGD, Quantity: 15, : PKT)
Total: 124.50 SGD</t>
  </si>
  <si>
    <t>6254320004917639111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</si>
  <si>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10, : CT)
Perfect Italiano Parmesan Grated 4x1.5kg- ZF104120 (Amount: 145.00 SGD, Quantity: 8, : CT)
Total: 10,699.00 SGD</t>
  </si>
  <si>
    <t>6254398144915679263</t>
  </si>
  <si>
    <t>6254398544917379050</t>
  </si>
  <si>
    <t>Honey Stars Nestle 18x300g- CEN12142066 (Amount: 81.90 SGD, Quantity: 2, : CT)
Milo Refill Nestle 12x1kg- BEMILOR1100 (Amount: 110.40 SGD, Quantity: 1, : CT)
Total: 274.20 SGD</t>
  </si>
  <si>
    <t>6255007434918839018</t>
  </si>
  <si>
    <t>6260451844915394394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</si>
  <si>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10, : CT)
Perfect Italiano Parmesan Grated 4x1.5kg- ZF104120 (Amount: 145.00 SGD, Quantity: 6, : CT)
Total: 10,409.00 SGD</t>
  </si>
  <si>
    <t>6260452384912866253</t>
  </si>
  <si>
    <t>Knorr Green Pepper Mala Paste 6x500g- ZBSAGPMALPKN (Amount: 48.00 SGD, Quantity: 2, : CT)
Total: 96.00 SGD</t>
  </si>
  <si>
    <t>6260452524917745490</t>
  </si>
  <si>
    <t>Milo Can Calcium Plus 4x6sx240ml- BEMILOCALP0240 (Amount: 30.00 SGD, Quantity: 4, : CT)
Nescafe Milk Coffee Original Can 4x6sx240ml- BENESMILKCO0240 (Amount: 30.00 SGD, Quantity: 3, : CT)
Total: 210.00 SGD</t>
  </si>
  <si>
    <t>6261077304916171576</t>
  </si>
  <si>
    <t>Knorr Green Pepper Mala Paste 6x500g- ZBSAGPMALPKN (Amount: 48.00 SGD, Quantity: 3, : CT)
Total: 144.00 SGD</t>
  </si>
  <si>
    <t>6265354394919377726</t>
  </si>
  <si>
    <t>Fine Sugar Johnnyson's 12 x 2kg- JOSUSFINE2000 (Amount: 40.20 SGD, Quantity: 5, : CT)
Total: 201.00 SGD</t>
  </si>
  <si>
    <t>6265390714917269369</t>
  </si>
  <si>
    <t>Sliced Black Olives Royal Miller 10x1700g- RMPIOBS1700 (Amount: 81.80 SGD, Quantity: 1, : CT)
Total: 81.80 SGD</t>
  </si>
  <si>
    <t>6266345964911497844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</si>
  <si>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260.00 SGD, Quantity: 10, : CT)
Perfect Italiano Parmesan Grated 4x1.5kg- ZF104120 (Amount: 145.00 SGD, Quantity: 8, : CT)
Total: 10,174.00 SGD</t>
  </si>
  <si>
    <t>6267136344918313314</t>
  </si>
  <si>
    <t>UHT Full Cream Milk Royal Miller 12x1ltr- RMMIMUHRM1000 (Amount: 15.60 SGD, Quantity: 40, : CT)
Anchor Cheddar Shredded 8x1kg- ZF110852 (Amount: 105.00 SGD, Quantity: 25, : CT)
Anchor Salted Butter 40x250g- ZF110580 (Amount: 123.00 SGD, Quantity: 30, : CT)
Anchor Unsalted Butter Creamery 1x25kg- ZF121197 (Amount: 260.00 SGD, Quantity: 5, : CT)
Perfect Italiano Parmesan Grated 4x1.5kg- ZF104120 (Amount: 145.00 SGD, Quantity: 6, : CT)
Total: 9,109.00 SGD</t>
  </si>
  <si>
    <t>6267136824913928136</t>
  </si>
  <si>
    <t>Milo Can Calcium Plus 4x6sx240ml- BEMILOCALP0240 (Amount: 30.00 SGD, Quantity: 4, : CT)
Nescafe Milk Coffee Original Can 4x6sx240ml- BENESMILKCO0240 (Amount: 30.00 SGD, Quantity: 5, : CT)
Total: 270.00 SGD</t>
  </si>
  <si>
    <t>Honey Stars Nestle 18x300g- CEN12142066 (Amount: 81.90 SGD, Quantity: 2, : CT)
Total: 163.80 SGD</t>
  </si>
  <si>
    <t>UHT Full Cream Milk Royal Miller 12x1ltr- RMMIMUHRM1000 (Amount: 15.60 SGD, Quantity: 40, : CT)
Anchor Cheddar Shredded 8x1kg- ZF110852 (Amount: 105.00 SGD, Quantity: 20, : CT)
Anchor Salted Butter 40x250g- ZF110580 (Amount: 123.00 SGD, Quantity: 30, : CT)
Anchor Unsalted Butter Creamery 1x25kg- ZF121197 (Amount: 260.00 SGD, Quantity: 10, : CT)
Perfect Italiano Parmesan Grated 4x1.5kg- ZF104120 (Amount: 145.00 SGD, Quantity: 6, : CT)
Total: 9,884.00 SGD</t>
  </si>
  <si>
    <t>UHT Full Cream Milk Royal Miller 12x1ltr- RMMIMUHRM1000 (Amount: 15.60 SGD, Quantity: 40, : CT)
Anchor Cheddar Shredded 8x1kg- ZF110852 (Amount: 105.00 SGD, Quantity: 25, : CT)
Anchor Salted Butter 40x250g- ZF110580 (Amount: 123.00 SGD, Quantity: 40, : CT)
Anchor Unsalted Butter Creamery 1x25kg- ZF121197 (Amount: 260.00 SGD, Quantity: 5, : CT)
Perfect Italiano Parmesan Grated 4x1.5kg- ZF104120 (Amount: 145.00 SGD, Quantity: 6, : CT)
Total: 10,339.00 SGD</t>
  </si>
  <si>
    <t>Hua Tiao Chew Pagoda  12x640ml- WSHTCPA0640 (Amount: 180.00 SGD, Quantity: 2, : CT)
Knorr Green Pepper Mala Paste 6x500g- ZBSAGPMALPKN (Amount: 48.00 SGD, Quantity: 5, : CT)
Total: 600.00 SGD</t>
  </si>
  <si>
    <t>Hoisin Sauce LKK 6x2.20kg- SAHOILKK2200 (Amount: 51.00 SGD, Quantity: 2, : CT)
Premium Oyster Sauce LKK 12x510g- SAOYSLKK0510 (Amount: 69.60 SGD, Quantity: 2, : CT)
Char Siu Sauce LKK 12x240g- SACHALKK240 (Amount: 50.40 SGD, Quantity: 2, : CT)
Total: 342.00 SGD</t>
  </si>
  <si>
    <t>Milo Can Calcium Plus 4x6sx240ml- BEMILOCALP0240 (Amount: 30.00 SGD, Quantity: 4, : CT)
Nescafe Milk Coffee Original Can 4x6sx240ml- BENESMILKCO0240 (Amount: 30.00 SGD, Quantity: 4, : CT)
Total: 240.00 SGD</t>
  </si>
  <si>
    <t>Anchor Salted Butter 40x250g- ZF110580 (Amount: 123.00 SGD, Quantity: 10, : CT)
Total: 1,230.00 SGD</t>
  </si>
  <si>
    <t>ANCHOR Cream Cheese 12 x 1kg- ZF121641 (Amount: 90.00 SGD, Quantity: 8, : CT)
Total: 720.00 SGD</t>
  </si>
  <si>
    <t>Fine Sugar Johnnyson's 12 x 2kg- JOSUSFINE2000 (Amount: 40.20 SGD, Quantity: 5, : CT)
Anchor Unsalted Butter Creamery 1x25kg- ZF121197 (Amount: 260.00 SGD, Quantity: 10, : CT)
Total: 2,801.00 SGD</t>
  </si>
  <si>
    <t>UHT Full Cream Milk Royal Miller 12x1ltr- RMMIMUHRM1000 (Amount: 15.60 SGD, Quantity: 40, : CT)
Total: 624.00 SGD</t>
  </si>
  <si>
    <t>UHT Full Cream Milk Royal Miller 12x1ltr- RMMIMUHRM1000 (Amount: 15.60 SGD, Quantity: 50, : CT)
Anchor Cheddar Shredded 8x1kg- ZF110852 (Amount: 105.00 SGD, Quantity: 20, : CT)
Anchor Salted Butter 40x250g- ZF110580 (Amount: 123.00 SGD, Quantity: 35, : CT)
Anchor Unsalted Butter Creamery 1x25kg- ZF121197 (Amount: 260.00 SGD, Quantity: 15, : CT)
Perfect Italiano Parmesan Grated 4x1.5kg- ZF104120 (Amount: 145.00 SGD, Quantity: 8, : CT)
Total: 12,245.00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</si>
  <si>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12, : CT)
Perfect Italiano Parmesan Grated 4x1.5kg- ZF104120 (Amount: 145.00 SGD, Quantity: 6, : CT)
Total: 12,315.00 SGD</t>
  </si>
  <si>
    <t>MILO ACTIV GO RTD Hi Cal FCB  24x240ml- XN12252129 (Amount: 30.00 SGD, Quantity: 5, : CT)
NESCAFE Coffee Original Can 24x240ml N4 SG- XN12424231 (Amount: 30.00 SGD, Quantity: 2, : CT)
Total: 210.00 SGD</t>
  </si>
  <si>
    <t>KIT KAT Professtional Spread Chocolate 5kg- XN12422692 (Amount: 56.00 SGD, Quantity: 5, : TUB)
Total: 280.00 SGD</t>
  </si>
  <si>
    <t>Hua Tiao Chew Pagoda  12x640ml- WSHTCPA0640 (Amount: 180.00 SGD, Quantity: 4, : CT)
Premium Oyster Sauce LKK 12x510g- XL1300010980 (Amount: 69.60 SGD, Quantity: 2, : CT)
Anchor Unsalted Butter Creamery 1x25kg- ZF121197 (Amount: 260.00 SGD, Quantity: 8, : CT)
Total: 2,939.20 SGD</t>
  </si>
  <si>
    <t>WH Vegetarian Shiitake Mushroom Lower Salt Sauce 12x245g- ZW1103100495 (Amount: 47.40 SGD, Quantity: 6, : CT)
Total: 284.40 SGD</t>
  </si>
  <si>
    <t>Anchor Salted Butter 40x250g- ZF110580 (Amount: 123.00 SGD, Quantity: 20, : CT)
Total: 2,460.00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</si>
  <si>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15, : CT)
Perfect Italiano Parmesan Grated 4x1.5kg- ZF104120 (Amount: 145.00 SGD, Quantity: 8, : CT)
Total: 13,385.00 SGD</t>
  </si>
  <si>
    <t>UHT Full Cream Milk Royal Miller 12x1ltr- RMMIMUHRM1000 (Amount: 15.60 SGD, Quantity: 50, : CT)
Anchor Cheddar Shredded 8x1kg- ZF110852 (Amount: 105.00 SGD, Quantity: 25, : CT)
Anchor Salted Butter 40x250g- ZF110580 (Amount: 123.00 SGD, Quantity: 40, : CT)
Anchor Unsalted Butter Creamery 1x25kg- ZF121197 (Amount: 260.00 SGD, Quantity: 15, : CT)
Perfect Italiano Parmesan Grated 4x1.5kg- ZF104120 (Amount: 145.00 SGD, Quantity: 6, : CT)
Total: 13,095.00 SGD</t>
  </si>
  <si>
    <t>Anchor Cheddar Shredded 8x1kg- ZF110852 (Amount: 105.00 SGD, Quantity: 10, : CT)
Total: 1,050.00 SGD</t>
  </si>
  <si>
    <t>Fine Sugar Johnnyson's 12 x 2kg- JOSUSFINE2000 (Amount: 40.20 SGD, Quantity: 6, : CT)
Garlic Powder Hela 9x700g- GSGARHE0700 (Amount: 24.00 SGD, Quantity: 27, : TUB)
Total: 889.20 SGD</t>
  </si>
  <si>
    <t>MILO ACTIV GO RTD Hi Cal FCB  24x240ml- XN12252129 (Amount: 30.00 SGD, Quantity: 5, : CT)
NESCAFE Coffee Original Can 24x240ml N4 SG- XN12424231 (Amount: 30.00 SGD, Quantity: 2, : CT)
KIT KAT 4F Foil Wrap 12x(24x35g)- XN12496849 (Amount: 167.04 SGD, Quantity: 2, : CT)
Total: 544.08 SGD</t>
  </si>
  <si>
    <t>36709-42587-- 21 Chin Bee Crescent</t>
  </si>
  <si>
    <t>Please avoid lunch time 12pm-1pm</t>
  </si>
  <si>
    <t>Sesame Seed Black East Sun 1kg- ESMLSSBLS30KG (Amount: 5.80 SGD, Quantity: 1, : PKT)
UHT Full Cream Milk  Royal Miller 12x1ltr- RMMIMUHRM1000 (Amount: 21.40 SGD, Quantity: 1, : CT)
Unsalted Butter Johnnyson's 40x250g- JOFRBTRUST0250 (Amount: 142.00 SGD, Quantity: 1, : CT)
Total: 169.20 SGD</t>
  </si>
  <si>
    <t>6246573298472804827</t>
  </si>
  <si>
    <t>WH Sambal Oelek Woh Hup 12x195g- ZW1103400088 (Amount: 38.13 SGD, Quantity: 2, : CT)
Total: 76.26 SGD</t>
  </si>
  <si>
    <t>6253359994912857501</t>
  </si>
  <si>
    <t>Tuna Chunk In Oil Royal Miller 6x1.88kg- RMCSTUCRM1880 (Amount: 87.00 SGD, Quantity: 5, : CT)
Total: 435.00 SGD</t>
  </si>
  <si>
    <t>6259312428475437582</t>
  </si>
  <si>
    <t>Cling Wrap 300m North Star 6x300mx45cm- NSNFCLIW300M (Amount: 54.00 SGD, Quantity: 2, : CT)
Total: 108.00 SGD</t>
  </si>
  <si>
    <t>6261270208472307643</t>
  </si>
  <si>
    <t>Tuna Chunk In Oil Royal Miller 6x1.88kg- RMCSTUCRM1880 (Amount: 87.00 SGD, Quantity: 1, : CT)
Vegetarian Seasoning Knorr 6x1kg- ZBVEGKN1000 (Amount: 57.12 SGD, Quantity: 1, : CT)
Good Morning Towel Thick North Star 12's- NFTOT012S (Amount: 11.00 SGD, Quantity: 1, : PKT)
Total: 155.12 SGD</t>
  </si>
  <si>
    <t>6265400268475369260</t>
  </si>
  <si>
    <t>Tuna Chunk In Oil Royal Miller 6x1.88kg- RMCSTUCRM1880 (Amount: 87.00 SGD, Quantity: 1, : CT)
Yellow Mustard Royal Miller 10x1kg- RMSAYMUST1KG (Amount: 60.00 SGD, Quantity: 1, : CT)
Total: 147.00 SGD</t>
  </si>
  <si>
    <t>6266215948473419435</t>
  </si>
  <si>
    <t>UHT Full Cream Milk  Royal Miller 12x1ltr- RMMIMUHRM1000 (Amount: 21.40 SGD, Quantity: 1, : CT)
Yellow Mustard Royal Miller 10x1kg- RMSAYMUST1KG (Amount: 60.00 SGD, Quantity: 1, : CT)
Tuna Chunk In Oil Royal Miller 6x1.88kg- RMCSTUCRM1880 (Amount: 17.50 SGD, Quantity: 3, : TIN)
Total: 133.90 SGD</t>
  </si>
  <si>
    <t>Olive Oil Pomace Royal Miller 4x5ltr- RMOIOLPRR5L (Amount: 180.00 SGD, Quantity: 1, : CT)
Total: 180.00 SGD</t>
  </si>
  <si>
    <t>Tuna Chunk In Oil Royal Miller 6x1.88kg- RMCSTUCRM1880 (Amount: 87.00 SGD, Quantity: 3, : CT)
Total: 261.00 SGD</t>
  </si>
  <si>
    <t>209526-274096-- Blk 218 Sumang Walk</t>
  </si>
  <si>
    <t>Real Mayonnaise Best Food 4x3ltr- ZBMAYBF3000 (Amount: 65.63 SGD, Quantity: 2, : CT)
Total: 131.26 SGD</t>
  </si>
  <si>
    <t>6247427816615877953</t>
  </si>
  <si>
    <t>209526-274098-- Blk 135 Jurong Gateway</t>
  </si>
  <si>
    <t>6248133384224002116</t>
  </si>
  <si>
    <t>209526-344016-- Blk 85 Dawson Road</t>
  </si>
  <si>
    <t>6257857762716407563</t>
  </si>
  <si>
    <t>209526-274070-- Blk 675 Yishun Ave 4</t>
  </si>
  <si>
    <t>6257939649815059286</t>
  </si>
  <si>
    <t>6259283913615412967</t>
  </si>
  <si>
    <t>209526-341849-- Blk 761 Yishun St 72</t>
  </si>
  <si>
    <t>Real Mayonnaise Best Food 4x3ltr- ZBMAYBF3000 (Amount: 65.63 SGD, Quantity: 1, : CT)
Total: 65.63 SGD</t>
  </si>
  <si>
    <t>6260260918292963878</t>
  </si>
  <si>
    <t>209526-274068-- Blk 610 Tampines North</t>
  </si>
  <si>
    <t>retail</t>
  </si>
  <si>
    <t>209526-355189-- Blk 88 Whampoa Drive</t>
  </si>
  <si>
    <t>154309-234250-- 33 Bussorah Street</t>
  </si>
  <si>
    <t>Fine Salt East Sun 48x500g- ESSSSAFES500 (Amount: 0.45 SGD, Quantity: 5, : PKT)
Peanut Butter Creamy Best Food 4x3ltr- ZBPEBBF3000 (Amount: 29.99 SGD, Quantity: 1, : TUB)
Tomato Ketchup Maggi 6x3.3kgtin- SATOMA3300 (Amount: 10.50 SGD, Quantity: 1, : TIN)
Honey Royal Miller 6x1kg- RMSCHONRM1000L (Amount: 5.70 SGD, Quantity: 1, : TUB)
Anchor Cheddar Shredded 8x1kg- ZF110852 (Amount: 105.84 SGD, Quantity: 2, : CT)
Total: 260.12 SGD</t>
  </si>
  <si>
    <t>6246446951515579511</t>
  </si>
  <si>
    <t>6249057959715562507</t>
  </si>
  <si>
    <t>Fine Salt East Sun 48x500g- ESSSSAFES500 (Amount: 0.45 SGD, Quantity: 6, : PKT)
Tomato Ketchup Maggi 6x3.3kgtin- SATOMA3300 (Amount: 10.50 SGD, Quantity: 1, : TIN)
Honey Royal Miller 6x1kg- RMSCHONRM1000L (Amount: 5.70 SGD, Quantity: 1, : TUB)
Anchor Cheddar Shredded 8x1kg- ZF110852 (Amount: 105.84 SGD, Quantity: 2, : CT)
Total: 230.58 SGD</t>
  </si>
  <si>
    <t>6249234889714302240</t>
  </si>
  <si>
    <t>6252505466699716007</t>
  </si>
  <si>
    <t>Fine Salt East Sun 48x500g- ESSSSAFES500 (Amount: 0.45 SGD, Quantity: 5, : PKT)
Real Mayonnaise Best Food 4x3ltr- ZBMAYBF3000 (Amount: 17.23 SGD, Quantity: 1, : TUB)
Peanut Butter Creamy Best Food 4x3ltr- ZBPEBBF3000 (Amount: 29.99 SGD, Quantity: 1, : TUB)
Tomato Ketchup Maggi 6x3.3kgtin- SATOMA3300 (Amount: 10.50 SGD, Quantity: 1, : TIN)
Washing Up Liquid Lemon North Star 4x5ltr- NSNFWASNS5000 (Amount: 19.00 SGD, Quantity: 1, : CT)
Anchor Cheddar Shredded 8x1kg- ZF110852 (Amount: 105.84 SGD, Quantity: 2, : CT)
Anchor Unsalted Butter 4x5kg- ZF110092 (Amount: 248.33 SGD, Quantity: 1, : CT)
Total: 538.98 SGD</t>
  </si>
  <si>
    <t>6254256301018295363</t>
  </si>
  <si>
    <t>Fine Salt East Sun 48x500g- ESSSSAFES500 (Amount: 0.45 SGD, Quantity: 5, : PKT)
Tomato Ketchup Maggi 6x3.3kgtin- SATOMA3300 (Amount: 10.50 SGD, Quantity: 1, : TIN)
Honey Royal Miller 6x1kg- RMSCHONRM1000L (Amount: 5.70 SGD, Quantity: 1, : TUB)
Anchor Cheddar Shredded 8x1kg- ZF110852 (Amount: 105.84 SGD, Quantity: 1, : CT)
Total: 124.29 SGD</t>
  </si>
  <si>
    <t>6255980496027130968</t>
  </si>
  <si>
    <t>Peanut Butter Creamy Best Food 4x3ltr- ZBPEBBF3000 (Amount: 29.99 SGD, Quantity: 1, : TUB)
Floor Cleaner (Apple) HomeMaster 6x2ltr- NFFLOHO2000 (Amount: 21.00 SGD, Quantity: 1, : CT)
Anchor Unsalted Butter 4x5kg- ZF110092 (Amount: 248.33 SGD, Quantity: 1, : CT)
Total: 299.32 SGD</t>
  </si>
  <si>
    <t>6256739126028386754</t>
  </si>
  <si>
    <t>Fine Salt East Sun 48x500g- ESSSSAFES500 (Amount: 0.45 SGD, Quantity: 10, : PKT)
Oregano Leaves Shredded Hela 10x500g- HEWORHE0500 (Amount: 17.50 SGD, Quantity: 1, : PKT)
Tomato Ketchup Maggi 6x3.3kgtin- SATOMA3300 (Amount: 10.50 SGD, Quantity: 1, : TIN)
Anchor Cheddar Shredded 8x1kg- ZF110852 (Amount: 105.84 SGD, Quantity: 3, : CT)
Total: 350.02 SGD</t>
  </si>
  <si>
    <t>6259432394619942713</t>
  </si>
  <si>
    <t>Fine Salt East Sun 48x500g- ESSSSAFES500 (Amount: 0.45 SGD, Quantity: 5, : PKT)
Real Mayonnaise Best Food 4x3ltr- ZBMAYBF3000 (Amount: 17.23 SGD, Quantity: 1, : TUB)
Peanut Butter Creamy Best Food 4x3ltr- ZBPEBBF3000 (Amount: 29.99 SGD, Quantity: 1, : TUB)
Tomato Ketchup Maggi 6x3.3kgtin- SATOMA3300 (Amount: 10.50 SGD, Quantity: 1, : TIN)
Honey Royal Miller 6x1kg- RMSCHONRM1000L (Amount: 5.70 SGD, Quantity: 1, : TUB)
Black Pepper Coarse(S18) LSH 500gpkt- PECRBLS0500 (Amount: 8.30 SGD, Quantity: 1, : PKT)
Anchor Cheddar Shredded 8x1kg- ZF110852 (Amount: 105.84 SGD, Quantity: 2, : CT)
Anchor Unsalted Butter 4x5kg- ZF110092 (Amount: 248.33 SGD, Quantity: 1, : CT)
Total: 533.98 SGD</t>
  </si>
  <si>
    <t>Fine Salt East Sun 48x500g- ESSSSAFES500 (Amount: 0.45 SGD, Quantity: 6, : PKT)
Peanut Butter Creamy Best Food 4x3ltr- ZBPEBBF3000 (Amount: 29.99 SGD, Quantity: 1, : TUB)
Tomato Ketchup Maggi 6x3.3kgtin- SATOMA3300 (Amount: 10.50 SGD, Quantity: 1, : TIN)
Anchor Cheddar Shredded 8x1kg- ZF110852 (Amount: 105.84 SGD, Quantity: 2, : CT)
Total: 254.87 SGD</t>
  </si>
  <si>
    <t>Fine Salt East Sun 48x500g- ESSSSAFES500 (Amount: 0.45 SGD, Quantity: 8, : PKT)
Tomato Ketchup Maggi 6x3.3kgtin- SATOMA3300 (Amount: 10.50 SGD, Quantity: 1, : TIN)
Black Pepper Coarse(S18) LSH 500gpkt- PECRBLS0500 (Amount: 8.30 SGD, Quantity: 1, : PKT)
Anchor Cheddar Shredded 8x1kg- ZF110852 (Amount: 105.84 SGD, Quantity: 2, : CT)
Total: 234.08 SGD</t>
  </si>
  <si>
    <t>Fine Salt East Sun 48x500g- ESSSSAFES500 (Amount: 0.45 SGD, Quantity: 6, : PKT)
Real Mayonnaise Best Food 4x3ltr- ZBMAYBF3000 (Amount: 17.23 SGD, Quantity: 1, : TUB)
Peanut Butter Creamy Best Food 4x3ltr- ZBPEBBF3000 (Amount: 29.99 SGD, Quantity: 1, : TUB)
Tomato Ketchup Maggi 6x3.3kgtin- SATOMA3300 (Amount: 10.50 SGD, Quantity: 1, : TIN)
Anchor Cheddar Shredded 8x1kg- ZF110852 (Amount: 105.84 SGD, Quantity: 2, : CT)
Total: 272.10 SGD</t>
  </si>
  <si>
    <t>Fine Salt East Sun 48x500g- ESSSSAFES500 (Amount: 0.45 SGD, Quantity: 6, : PKT)
Peanut Butter Creamy Best Food 4x3ltr- ZBPEBBF3000 (Amount: 29.99 SGD, Quantity: 1, : TUB)
Oregano Leaves Shredded Hela 10x500g- HEWORHE0500 (Amount: 17.50 SGD, Quantity: 1, : PKT)
Parsley Shredded Hela 10x500g- HEWPAHE0500 (Amount: 15.60 SGD, Quantity: 1, : PKT)
Tomato Ketchup Maggi 6x3.3kgtin- SATOMA3300 (Amount: 10.50 SGD, Quantity: 1, : TIN)
Black Pepper Coarse(S18) LSH 500gpkt- PECRBLS0500 (Amount: 8.30 SGD, Quantity: 1, : PKT)
Floor Cleaner (Apple) HomeMaster 6x2ltr- NFFLOHO2000 (Amount: 21.00 SGD, Quantity: 1, : CT)
Anchor Cheddar Shredded 8x1kg- ZF110852 (Amount: 105.84 SGD, Quantity: 2, : CT)
Anchor Unsalted Butter 4x5kg- ZF110092 (Amount: 248.33 SGD, Quantity: 1, : CT)
Total: 565.60 SGD</t>
  </si>
  <si>
    <t>Fine Salt East Sun 48x500g- ESSSSAFES500 (Amount: 0.45 SGD, Quantity: 6, : PKT)
Tomato Ketchup Maggi 6x3.3kgtin- SATOMA3300 (Amount: 10.50 SGD, Quantity: 1, : TIN)
Honey Royal Miller 6x1kg- RMSCHONRM1000L (Amount: 5.70 SGD, Quantity: 5, : TUB)
Anchor Cheddar Shredded 8x1kg- ZF110852 (Amount: 105.84 SGD, Quantity: 2, : CT)
Total: 253.38 SGD</t>
  </si>
  <si>
    <t>Fine Salt East Sun 48x500g- ESSSSAFES500 (Amount: 0.45 SGD, Quantity: 6, : PKT)
Real Mayonnaise Best Food 4x3ltr- ZBMAYBF3000 (Amount: 17.23 SGD, Quantity: 1, : TUB)
Peanut Butter Creamy Best Food 4x3ltr- ZBPEBBF3000 (Amount: 29.99 SGD, Quantity: 1, : TUB)
Tomato Ketchup Maggi 6x3.3kgtin- SATOMA3300 (Amount: 10.50 SGD, Quantity: 1, : TIN)
Black Pepper Coarse(S18) LSH 500gpkt- PECRBLS0500 (Amount: 8.30 SGD, Quantity: 1, : PKT)
Anchor Cheddar Shredded 8x1kg- ZF110852 (Amount: 105.84 SGD, Quantity: 2, : CT)
Total: 280.40 SGD</t>
  </si>
  <si>
    <t>Canola Oil Royal Miller 6x3ltr- RMOICARM3000 (Amount: 10.90 SGD, Quantity: 2, : TUB)
Total: 21.80 SGD</t>
  </si>
  <si>
    <t>Fine Salt East Sun 48x500g- ESSSSAFES500 (Amount: 0.45 SGD, Quantity: 6, : PKT)
Real Mayonnaise Best Food 4x3ltr- ZBMAYBF3000 (Amount: 17.23 SGD, Quantity: 1, : TUB)
Tomato Ketchup Maggi 6x3.3kgtin- SATOMA3300 (Amount: 10.50 SGD, Quantity: 2, : TIN)
Washing Up Liquid Lemon North Star 4x5ltr- NSNFWASNS5000 (Amount: 19.00 SGD, Quantity: 1, : CT)
Canola Oil Royal Miller 6x3ltr- RMOICARM3000 (Amount: 10.90 SGD, Quantity: 2, : TUB)
Anchor Unsalted Butter 4x5kg- ZF110092 (Amount: 248.33 SGD, Quantity: 1, : CT)
Total: 330.06 SGD</t>
  </si>
  <si>
    <t>Fine Salt East Sun 48x500g- ESSSSAFES500 (Amount: 0.45 SGD, Quantity: 5, : PKT)
Peanut Butter Creamy Best Food 4x3ltr- ZBPEBBF3000 (Amount: 29.99 SGD, Quantity: 1, : TUB)
MAGGI Tomato Ketchup Can 6x3.3kg- XN12354430 (Amount: 10.50 SGD, Quantity: 1, : TIN)
Canola Oil Royal Miller 6x3ltr- RMOICARM3000 (Amount: 10.90 SGD, Quantity: 2, : TUB)
Anchor Cheddar Shredded 8x1kg- ZF110852 (Amount: 105.84 SGD, Quantity: 2, : CT)
Total: 276.22 SGD</t>
  </si>
  <si>
    <t>Fine Salt East Sun 48x500g- ESSSSAFES500 (Amount: 0.45 SGD, Quantity: 6, : PKT)
Peanut Butter Creamy Best Food 4x3ltr- ZBPEBBF3000 (Amount: 29.99 SGD, Quantity: 1, : TUB)
Oregano Leaves Shredded Hela 10x500g- HEWORHE0500 (Amount: 17.50 SGD, Quantity: 1, : PKT)
MAGGI Tomato Ketchup Can 6x3.3kg- XN12354430 (Amount: 10.50 SGD, Quantity: 1, : TIN)
Black Pepper Coarse(S18) LSH 500gpkt- PECRBLS0500 (Amount: 8.30 SGD, Quantity: 1, : PKT)
Canola Oil Royal Miller 6x3ltr- RMOICARM3000 (Amount: 10.90 SGD, Quantity: 2, : TUB)
Anchor Unsalted Butter 4x5kg- ZF110092 (Amount: 248.33 SGD, Quantity: 1, : CT)
Total: 339.12 SGD</t>
  </si>
  <si>
    <t>713451-347823-- 200 Pandan Loop</t>
  </si>
  <si>
    <t>KGO General Purpose Flour Orange KG 25kg- KGFL46025 (Amount: 29.00 SGD, Quantity: 2, : BAG)
Total: 58.00 SGD</t>
  </si>
  <si>
    <t>6246553714915995697</t>
  </si>
  <si>
    <t>UHT Full Cream Milk (G) Royal Miller 12x1ltr - RMMIMUHRM1000 (Amount: 18.60 SGD, Quantity: 8, : CT)
Anchor Unsalted Butter 4x5kg- ZF110092 (Amount: 248.33 SGD, Quantity: 2, : CT)
Total: 645.46 SGD</t>
  </si>
  <si>
    <t>6248294431213735945</t>
  </si>
  <si>
    <t>738461-351984-- Liquid Chocolate 1, 200 Pandan Loop</t>
  </si>
  <si>
    <t>Anchor UHT Whipping Cream(NEW) 12X1LTR- ZF121274 (Amount: 89.96 SGD, Quantity: 3, : CT)
Total: 269.88 SGD</t>
  </si>
  <si>
    <t>6248294671212356126</t>
  </si>
  <si>
    <t>Fine Salt East Sun 48x500g- ESSSSAFES500 (Amount: 0.45 SGD, Quantity: 2, : PKT)
KGO General Purpose Flour Orange KG 25kg- KGFL46025 (Amount: 29.00 SGD, Quantity: 4, : BAG)
Total: 116.90 SGD</t>
  </si>
  <si>
    <t>6254267661215136413</t>
  </si>
  <si>
    <t>Yellow Mustard Royal Miller 10x1kg- RMSAYMUST1KG (Amount: 6.00 SGD, Quantity: 2, : PKT)
Total: 12.00 SGD</t>
  </si>
  <si>
    <t>6254270494911542851</t>
  </si>
  <si>
    <t>UHT Full Cream Milk (G) Royal Miller 12x1ltr - RMMIMUHRM1000 (Amount: 23.40 SGD, Quantity: 8, : CT)
Total: 187.20 SGD</t>
  </si>
  <si>
    <t>6261115874919612253</t>
  </si>
  <si>
    <t>Tomato Ketchup Maggi 6x3.3kgtin- SATOMA3300 (Amount: 10.50 SGD, Quantity: 1, : TIN)
KGO General Purpose Flour Orange KG 25kg- KGFL46025 (Amount: 29.00 SGD, Quantity: 3, : BAG)
UHT Full Cream Milk (G) Royal Miller 12x1ltr - RMMIMUHRM1000 (Amount: 23.40 SGD, Quantity: 4, : CT)
Anchor Unsalted Butter 4x5kg- ZF110092 (Amount: 248.33 SGD, Quantity: 2, : CT)
ANCHOR Cream Cheese 12 x 1kg- ZF121641 (Amount: 115.50 SGD, Quantity: 1, : CT)
Total: 803.26 SGD</t>
  </si>
  <si>
    <t>6264799029626148498</t>
  </si>
  <si>
    <t>Chilli Sauce Maggi 6x3.3kgtin- SACHIMAG3000 (Amount: 11.00 SGD, Quantity: 1, : TIN)
Tomato Ketchup Maggi 6x3.3kgtin- SATOMA3300 (Amount: 10.50 SGD, Quantity: 1, : TIN)
Anchor UHT Whipping Cream(NEW) 12X1LTR- ZF121274 (Amount: 89.96 SGD, Quantity: 2, : CT)
Total: 201.42 SGD</t>
  </si>
  <si>
    <t>6264799829624525821</t>
  </si>
  <si>
    <t>UHT Full Cream Milk (G) Royal Miller 12x1ltr - RMMIMUHRM1000 (Amount: 23.40 SGD, Quantity: 8, : CT)
Yellow Mustard Royal Miller 10x1kg- RMSAYMUST1KG (Amount: 6.00 SGD, Quantity: 2, : PKT)
Total: 199.20 SGD</t>
  </si>
  <si>
    <t>KGO General Purpose Flour Orange KG 25kg- KGFL46025 (Amount: 29.00 SGD, Quantity: 4, : BAG)
Anchor Unsalted Butter 4x5kg- ZF110092 (Amount: 248.33 SGD, Quantity: 2, : CT)
Anchor UHT Whipping Cream(NEW) 12X1LTR- ZF121274 (Amount: 89.96 SGD, Quantity: 3, : CT)
Total: 882.54 SGD</t>
  </si>
  <si>
    <t>Fine Salt East Sun 48x500g- ESSSSAFES500 (Amount: 0.45 SGD, Quantity: 1, : PKT)
UHT Full Cream Milk (G) Royal Miller 12x1ltr - RMMIMUHRM1000 (Amount: 23.40 SGD, Quantity: 8, : CT)
Total: 187.65 SGD</t>
  </si>
  <si>
    <t>Anchor Unsalted Butter 4x5kg- ZF110092 (Amount: 248.33 SGD, Quantity: 2, : CT)
Total: 496.66 SGD</t>
  </si>
  <si>
    <t>Chilli Sauce Maggi 6x3.3kgtin- SACHIMAG3000 (Amount: 11.00 SGD, Quantity: 1, : TIN)
Anchor UHT Whipping Cream(NEW) 12X1LTR- ZF121274 (Amount: 89.96 SGD, Quantity: 1, : CT)
Total: 100.96 SGD</t>
  </si>
  <si>
    <t>KGO General Purpose Flour Orange KG 25kg- KGFL46025 (Amount: 29.00 SGD, Quantity: 3, : BAG)
UHT Full Cream Milk (G) Royal Miller 12x1ltr - RMMIMUHRM1000 (Amount: 23.40 SGD, Quantity: 8, : CT)
Anchor UHT Whipping Cream(NEW) 12X1LTR- ZF121274 (Amount: 89.96 SGD, Quantity: 3, : CT)
Total: 544.08 SGD</t>
  </si>
  <si>
    <t>402333-336008--Head Chefz  #01-30/31</t>
  </si>
  <si>
    <t>Black Pepper Coarse LSH 500gpkt- PECRBLS0500 (Amount: 8.00 SGD, Quantity: 1, : PKT)
Bread Crumb Johnnyson's 10x1kg- JOMIBRCR1000 (Amount: 4.20 SGD, Quantity: 7, : PKT)
Cream Of Mushroom (packet) Knorr 6x1kg- ZBSMRKN1000 (Amount: 11.59 SGD, Quantity: 4, : PKT)
Demi Glace Sauce Knorr 6x1kg- ZBDEMIKN1000 (Amount: 11.54 SGD, Quantity: 4, : TUB)
Fine Grain Sugar SIS 10x2kg- SUSFIGRSU2000 (Amount: 3.50 SGD, Quantity: 1, : PKT)
Mashed Potato Basic America 6x5.5lb- CVMASBAS2500 (Amount: 19.50 SGD, Quantity: 1, : BTL)
Mixed Herbs Provencale- HEWMIHE0500 (Amount: 15.50 SGD, Quantity: 1, : PKT)
Paprika Powder G Chef 1kg- GSPAPGC1000 (Amount: 14.50 SGD, Quantity: 2, : PKT)
Whole Kernel Sweet Corn Royal Miller 24x425g- RMCVCWKRM0425 (Amount: 1.05 SGD, Quantity: 5, : TIN)
Vegetable Stock Concentrated Maggi 6x1.2kg- SAVEGMG1200 (Amount: 10.80 SGD, Quantity: 4, : BTL)
Total: 245.87 SGD</t>
  </si>
  <si>
    <t>6248003794913354636</t>
  </si>
  <si>
    <t>Black Pepper Coarse LSH 500gpkt- PECRBLS0500 (Amount: 8.00 SGD, Quantity: 1, : PKT)
Bread Crumb Johnnyson's 10x1kg- JOMIBRCR1000 (Amount: 4.20 SGD, Quantity: 10, : PKT)
Cream Of Mushroom (packet) Knorr 6x1kg- ZBSMRKN1000 (Amount: 11.59 SGD, Quantity: 4, : PKT)
Demi Glace Sauce Knorr 6x1kg- ZBDEMIKN1000 (Amount: 11.54 SGD, Quantity: 4, : TUB)
Margarine Planta 6x2.5kg- MARPL2500 (Amount: 15.50 SGD, Quantity: 1, : TIN)
Mashed Potato Basic America 6x5.5lb- CVMASBAS2500 (Amount: 19.50 SGD, Quantity: 2, : BTL)
Plain Flour 1kg- JOFLPLAPR1000 (Amount: 3.00 SGD, Quantity: 7, : PKT)
TC Nacho Cheese Sauce Tropic Choice 4x3x1kg- SATCNACHOCHE (Amount: 21.60 SGD, Quantity: 1, : TUB)
Whole Kernel Sweet Corn Royal Miller 24x425g- RMCVCWKRM0425 (Amount: 1.05 SGD, Quantity: 4, : TIN)
Vegetable Stock Concentrated Maggi 6x1.2kg- SAVEGMG1200 (Amount: 10.80 SGD, Quantity: 4, : BTL)
Total: 287.02 SGD</t>
  </si>
  <si>
    <t>6252562574914715473</t>
  </si>
  <si>
    <t>943495-354991-- JPY #01-20</t>
  </si>
  <si>
    <t>Black Pepper Coarse LSH 500gpkt- PECRBLS0500 (Amount: 8.00 SGD, Quantity: 1, : PKT)
Bread Crumb Johnnyson's 10x1kg- JOMIBRCR1000 (Amount: 4.20 SGD, Quantity: 5, : PKT)
Cream Of Mushroom (packet) Knorr 6x1kg- ZBSMRKN1000 (Amount: 11.59 SGD, Quantity: 2, : PKT)
Curry Powder Meat Baba's 10x1kg- GSCUMBA1000 (Amount: 9.25 SGD, Quantity: 1, : PKT)
Demi Glace Sauce Knorr 6x1kg- ZBDEMIKN1000 (Amount: 11.54 SGD, Quantity: 2, : TUB)
Mashed Potato Basic America 6x5.5lb- CVMASBAS2500 (Amount: 19.50 SGD, Quantity: 2, : BTL)
Plain Flour 1kg- JOFLPLAPR1000 (Amount: 3.00 SGD, Quantity: 10, : PKT)
TC Nacho Cheese Sauce Tropic Choice 4x3x1kg- SATCNACHOCHE (Amount: 21.60 SGD, Quantity: 1, : TUB)
Whole Kernel Sweet Corn Royal Miller 24x425g- RMCVCWKRM0425 (Amount: 1.05 SGD, Quantity: 4, : TIN)
Vegetable Stock Concentrated Maggi 6x1.2kg- SAVEGMG1200 (Amount: 10.80 SGD, Quantity: 4, : BTL)
Total: 222.51 SGD</t>
  </si>
  <si>
    <t>6258498854918762168</t>
  </si>
  <si>
    <t>Black Pepper Coarse LSH 500gpkt- PECRBLS0500 (Amount: 8.00 SGD, Quantity: 1, : PKT)
Bread Crumb Johnnyson's 10x1kg- JOMIBRCR1000 (Amount: 4.20 SGD, Quantity: 5, : PKT)
Chicken Powder Knorr 6x2.25kg- ZBCPOKN2250 (Amount: 27.85 SGD, Quantity: 1, : TUB)
Cream Of Mushroom (packet) Knorr 6x1kg- ZBSMRKN1000 (Amount: 11.59 SGD, Quantity: 1, : PKT)
Demi Glace Sauce Knorr 6x1kg- ZBDEMIKN1000 (Amount: 11.54 SGD, Quantity: 5, : TUB)
Margarine Planta 6x2.5kg- MARPL2500 (Amount: 15.50 SGD, Quantity: 2, : TIN)
Mashed Potato Basic America 6x5.5lb- CVMASBAS2500 (Amount: 19.50 SGD, Quantity: 2, : BTL)
Mixed Herbs Provencale- HEWMIHE0500 (Amount: 15.50 SGD, Quantity: 1, : PKT)
Paprika Powder G Chef 1kg- GSPAPGC1000 (Amount: 14.50 SGD, Quantity: 2, : PKT)
Plain Flour 1kg- JOFLPLAPR1000 (Amount: 3.00 SGD, Quantity: 2, : PKT)
Whole Kernel Sweet Corn Royal Miller 24x425g- RMCVCWKRM0425 (Amount: 1.05 SGD, Quantity: 4, : TIN)
Vegetable Stock Concentrated Maggi 6x1.2kg- SAVEGMG1200 (Amount: 10.80 SGD, Quantity: 2, : BTL)
Total: 272.44 SGD</t>
  </si>
  <si>
    <t>6261137644911022488</t>
  </si>
  <si>
    <t>Black Pepper Coarse LSH 500gpkt- PECRBLS0500 (Amount: 8.00 SGD, Quantity: 1, : PKT)
Bread Crumb Johnnyson's 10x1kg- JOMIBRCR1000 (Amount: 4.20 SGD, Quantity: 5, : PKT)
Curry Powder Meat Baba's 10x1kg- GSCUMBA1000 (Amount: 9.25 SGD, Quantity: 1, : PKT)
Demi Glace Sauce Knorr 6x1kg- ZBDEMIKN1000 (Amount: 11.54 SGD, Quantity: 3, : TUB)
Fine Grain Sugar SIS 10x2kg- SUSFIGRSU2000 (Amount: 3.50 SGD, Quantity: 2, : PKT)
Fine Salt East Sun 48x500g- ESSSSAFES500 (Amount: 0.45 SGD, Quantity: 1, : PKT)
Mixed Herbs Provencale- HEWMIHE0500 (Amount: 15.50 SGD, Quantity: 1, : PKT)
Whole Kernel Sweet Corn Royal Miller 24x425g- RMCVCWKRM0425 (Amount: 1.05 SGD, Quantity: 3, : TIN)
Vegetable Stock Concentrated Maggi 6x1.2kg- SAVEGMG1200 (Amount: 10.80 SGD, Quantity: 2, : BTL)
Total: 120.57 SGD</t>
  </si>
  <si>
    <t>6265671984912679034</t>
  </si>
  <si>
    <t>Bread Crumb Johnnyson's 10x1kg- JOMIBRCR1000 (Amount: 4.20 SGD, Quantity: 10, : PKT)
Demi Glace Sauce Knorr 6x1kg- ZBDEMIKN1000 (Amount: 11.54 SGD, Quantity: 4, : TUB)
Mashed Potato Basic America 6x5.5lb- CVMASBAS2500 (Amount: 19.50 SGD, Quantity: 2, : BTL)
Plain Flour 1kg- JOFLPLAPR1000 (Amount: 3.00 SGD, Quantity: 2, : PKT)
TC Nacho Cheese Sauce Tropic Choice 4x3x1kg- SATCNACHOCHE (Amount: 21.60 SGD, Quantity: 1, : TUB)
Whole Kernel Sweet Corn Royal Miller 24x425g- RMCVCWKRM0425 (Amount: 1.05 SGD, Quantity: 5, : TIN)
Vegetable Stock Concentrated Maggi 6x1.2kg- SAVEGMG1200 (Amount: 10.80 SGD, Quantity: 6, : BTL)
Total: 224.81 SGD</t>
  </si>
  <si>
    <t>Bread Crumb Johnnyson's 10x1kg- JOMIBRCR1000 (Amount: 4.20 SGD, Quantity: 5, : PKT)
Chicken Powder Knorr 6x2.25kg- ZBCPOKN2250 (Amount: 27.85 SGD, Quantity: 1, : TUB)
Cream Of Mushroom (packet) Knorr 6x1kg- ZBSMRKN1000 (Amount: 11.59 SGD, Quantity: 2, : PKT)
Demi Glace Sauce Knorr 6x1kg- ZBDEMIKN1000 (Amount: 11.54 SGD, Quantity: 2, : TUB)
Margarine Planta 6x2.5kg- MARPL2500 (Amount: 15.50 SGD, Quantity: 1, : TIN)
Mashed Potato Basic America 6x5.5lb- CVMASBAS2500 (Amount: 19.50 SGD, Quantity: 2, : BTL)
TC Nacho Cheese Sauce Tropic Choice 4x3x1kg- SATCNACHOCHE (Amount: 21.60 SGD, Quantity: 1, : TUB)
Whole Kernel Sweet Corn Royal Miller 24x425g- RMCVCWKRM0425 (Amount: 1.05 SGD, Quantity: 4, : TIN)
MAGGI Concentrate Vegetarian Stock 6x1.2kg- XN7805925 (Amount: 10.80 SGD, Quantity: 6, : BTL)
Total: 240.21 SGD</t>
  </si>
  <si>
    <t>Black Pepper Coarse LSH 500gpkt- PECRBLS0500 (Amount: 8.00 SGD, Quantity: 2, : PKT)
Bread Crumb Johnnyson's 10x1kg- JOMIBRCR1000 (Amount: 4.20 SGD, Quantity: 5, : PKT)
Cream Of Mushroom (packet) Knorr 6x1kg- ZBSMRKN1000 (Amount: 11.59 SGD, Quantity: 3, : PKT)
Demi Glace Sauce Knorr 6x1kg- ZBDEMIKN1000 (Amount: 11.54 SGD, Quantity: 4, : TUB)
Fine Grain Sugar SIS 10x2kg- JOSUSFINE2000 (Amount: 3.50 SGD, Quantity: 1, : PKT)
Margarine Planta 6x2.5kg- MARPL2500 (Amount: 15.50 SGD, Quantity: 1, : TIN)
Mashed Potato Basic America 6x5.5lb- CVMASBAS2500 (Amount: 19.50 SGD, Quantity: 1, : BTL)
Mixed Herbs Provencale- HEWMIHE0500 (Amount: 15.50 SGD, Quantity: 1, : PKT)
Whole Kernel Sweet Corn Royal Miller 24x425g- RMCVCWKRM0425 (Amount: 1.05 SGD, Quantity: 5, : TIN)
MAGGI Concentrate Vegetarian Stock 6x1.2kg- XN7805925 (Amount: 10.80 SGD, Quantity: 4, : BTL)
Total: 220.38 SGD</t>
  </si>
  <si>
    <t>Black Pepper Coarse LSH 500gpkt- PECRBLS0500 (Amount: 8.00 SGD, Quantity: 1, : PKT)
Bread Crumb Johnnyson's 10x1kg- JOMIBRCR1000 (Amount: 4.20 SGD, Quantity: 10, : PKT)
Chicken Powder Knorr 6x2.25kg- ZBCPOKN2250 (Amount: 27.85 SGD, Quantity: 1, : TUB)
Cream Of Mushroom (packet) Knorr 6x1kg- ZBSMRKN1000 (Amount: 11.59 SGD, Quantity: 2, : PKT)
Curry Powder Meat Baba's 10x1kg- GSCUMBA1000 (Amount: 9.25 SGD, Quantity: 1, : PKT)
Demi Glace Sauce Knorr 6x1kg- ZBDEMIKN1000 (Amount: 11.54 SGD, Quantity: 4, : TUB)
Fine Grain Sugar SIS 10x2kg- JOSUSFINE2000 (Amount: 3.50 SGD, Quantity: 1, : PKT)
Fine Salt East Sun 48x500g- ESSSSAFES500 (Amount: 0.45 SGD, Quantity: 1, : PKT)
Margarine Planta 6x2.5kg- MARPL2500 (Amount: 15.50 SGD, Quantity: 1, : TIN)
Paprika Powder G Chef 1kg- GSPAPGC1000 (Amount: 14.50 SGD, Quantity: 2, : PKT)
Plain Flour 1kg- JOFLPLAPR1000 (Amount: 3.00 SGD, Quantity: 5, : PKT)
TC Nacho Cheese Sauce Tropic Choice 4x3x1kg- SATCNACHOCHE (Amount: 21.60 SGD, Quantity: 1, : TUB)
Whole Kernel Sweet Corn Royal Miller 24x425g- RMCVCWKRM0425 (Amount: 1.05 SGD, Quantity: 2, : TIN)
MAGGI Concentrate Vegetarian Stock 6x1.2kg- XN7805925 (Amount: 10.80 SGD, Quantity: 4, : BTL)
Mashed Potato Royal Miller 6x2.49kg- RMCVMAPRM2500 (Amount: 19.50 SGD, Quantity: 2, : TIN)
Total: 325.79 SGD</t>
  </si>
  <si>
    <t>187625-241894-- 2 Park Lane, Seletar Aerospace Park</t>
  </si>
  <si>
    <t>Capers In Vinegar Royal Miller 12x700g- RMPICAPER0700 (Amount: 8.00 SGD, Quantity: 2, : BTL)
Corn Oil Royal Miller 6x3ltr- RMOICORRM3000 (Amount: 14.90 SGD, Quantity: 2, : TUB)
Fine Sugar SIS 20x1kg- SUSFINES1000 (Amount: 1.85 SGD, Quantity: 2, : PKT)
Crispy Coated Fries 7mm Farm Frites 6x2000g- FF435002 (Amount: 59.70 SGD, Quantity: 1, : CT)
(932260) Harvest Fresh Avocados Avocado Pulp 12/1 Simplot 12x454g- FSIM1LB932260 (Amount: 66.00 SGD, Quantity: 1, : CT)
Total: 175.20 SGD</t>
  </si>
  <si>
    <t>6245507562615195138</t>
  </si>
  <si>
    <t>Real Mayonnaise Best Food 4x3ltr- ZBMAYBF3000 (Amount: 17.23 SGD, Quantity: 1, : TUB)
Anchor Prof Unsalted Butter 20x454g- ZF120642 (Amount: 123.00 SGD, Quantity: 1, : CT)
Crispy Coated Fries 7mm Farm Frites 6x2000g- FF435002 (Amount: 59.70 SGD, Quantity: 1, : CT)
Total: 199.93 SGD</t>
  </si>
  <si>
    <t>6251561428294039680</t>
  </si>
  <si>
    <t>Corn Oil Royal Miller 6x3ltr- RMOICORRM3000 (Amount: 14.90 SGD, Quantity: 4, : TUB)
UHT Full Cream Milk Royal Miller 12x1ltr- RMMIMUHRM1000 (Amount: 23.40 SGD, Quantity: 1, : CT)
Anchor Prof Unsalted Butter 20x454g- ZF120642 (Amount: 123.00 SGD, Quantity: 1, : CT)
Anchor UHT CHG Extra Yield Cream Latam 12x1ltr- ZF122338 (Amount: 71.19 SGD, Quantity: 1, : CT)
Crispy Coated Fries 7mm Farm Frites 6x2000g- FF435002 (Amount: 59.70 SGD, Quantity: 1, : CT)
Total: 336.89 SGD</t>
  </si>
  <si>
    <t>6257655782618542922</t>
  </si>
  <si>
    <t>Tomato Paste Royal Miller 6x2.2kg- RMCVTPARM2500 (Amount: 11.00 SGD, Quantity: 2, : TIN)
Corn Oil Royal Miller 6x3ltr- RMOICORRM3000 (Amount: 14.90 SGD, Quantity: 2, : TUB)
Golden Canola Pan Spray Oil 12x450ml- OICANSPR0450 (Amount: 12.80 SGD, Quantity: 4, : BTL)
Longan in Syrup Royal Miller 24x565g- RMCFLONRM567 (Amount: 2.50 SGD, Quantity: 4, : TIN)
Premium Jasmine Rice Royal Miller 5kg- RMRIKDM5000 (Amount: 9.00 SGD, Quantity: 2, : PKT)
Total: 131.00 SGD</t>
  </si>
  <si>
    <t>6260294408124131492</t>
  </si>
  <si>
    <t>Anchor UHT CHG Extra Yield Cream Latam 12x1ltr- ZF122338 (Amount: 71.19 SGD, Quantity: 2, : CT)
Total: 142.38 SGD</t>
  </si>
  <si>
    <t>6260474688121915195</t>
  </si>
  <si>
    <t>6260475698126988203</t>
  </si>
  <si>
    <t>6260475948125570933</t>
  </si>
  <si>
    <t>Tomato Paste Royal Miller 6x2.2kg- RMCVTPARM2500 (Amount: 11.00 SGD, Quantity: 1, : TIN)
Whole Kernel Sweet Corn Royal Miller 24x425g- RMCVCWKRM0425 (Amount: 1.30 SGD, Quantity: 5, : TIN)
Crispy Coated Fries 7mm Farm Frites 6x2000g- FF435002 (Amount: 59.70 SGD, Quantity: 2, : CT)
Total: 136.90 SGD</t>
  </si>
  <si>
    <t>6263659093869258169</t>
  </si>
  <si>
    <t>Corn Oil Royal Miller 6x3ltr- RMOICORRM3000 (Amount: 14.90 SGD, Quantity: 3, : TUB)
Fine Salt East Sun 48x500g- ESSSSAFES500 (Amount: 0.45 SGD, Quantity: 3, : PKT)
UHT Full Cream Milk Royal Miller 12x1ltr- RMMIMUHRM1000 (Amount: 23.40 SGD, Quantity: 1, : CT)
Premium Jasmine Rice Royal Miller 5kg- RMRIKDM5000 (Amount: 9.00 SGD, Quantity: 1, : PKT)
Anchor Prof Unsalted Butter 20x454g- ZF120642 (Amount: 123.00 SGD, Quantity: 1, : CT)
Anchor UHT CHG Extra Yield Cream Latam 12x1ltr- ZF122338 (Amount: 71.19 SGD, Quantity: 1, : CT)
Crispy Coated Fries 7mm Farm Frites 6x2000g- FF435002 (Amount: 59.70 SGD, Quantity: 1, : CT)
Total: 332.34 SGD</t>
  </si>
  <si>
    <t>Tomato Paste Royal Miller 6x2.2kg- RMCVTPARM2500 (Amount: 11.00 SGD, Quantity: 2, : TIN)
Corn Oil Royal Miller 6x3ltr- RMOICORRM3000 (Amount: 14.90 SGD, Quantity: 4, : TUB)
Lychee In Syrup Royal Miller 12x567g- RMCFLYCHEE567 (Amount: 2.50 SGD, Quantity: 5, : TIN)
Plain Flour Johnnyson's 1kg- JOFLPLAPR1000 (Amount: 3.30 SGD, Quantity: 4, : PKT)
Sweet Sauce ABC 12x620ml- SASWSAB0625 (Amount: 4.20 SGD, Quantity: 1, : BTL)
Tartar Sauce BestFood 4x3ltr- ZBTSABF3000 (Amount: 17.51 SGD, Quantity: 2, : TUB)
UHT Full Cream Milk Royal Miller 12x1ltr- RMMIMUHRM1000 (Amount: 23.40 SGD, Quantity: 1, : CT)
Fine Sugar SIS 20x1kg- SUSFINES1000 (Amount: 1.85 SGD, Quantity: 6, : PKT)
Anchor Prof Unsalted Butter 20x454g- ZF120642 (Amount: 123.00 SGD, Quantity: 2, : CT)
Anchor UHT CHG Extra Yield Cream Latam 12x1ltr- ZF122338 (Amount: 71.19 SGD, Quantity: 2, : CT)
Crispy Coated Fries 7mm Farm Frites 6x2000g- FF435002 (Amount: 59.70 SGD, Quantity: 1, : CT)
Total: 629.10 SGD</t>
  </si>
  <si>
    <t>Honey Royal Miller 6x1kg- RMSCHONRM1000L (Amount: 32.50 SGD, Quantity: 1, : CT)
WH White Vinegar Woh Hup 4x5L- ZW1506300040 (Amount: 4.50 SGD, Quantity: 1, : TUB)
Curry Powder Meat Baba's 10x1kg- GSCUMBA1000 (Amount: 9.25 SGD, Quantity: 2, : PKT)
Anchor TM Chefs Classic Whipping Cream 35.5% 12x1ltr- ZF122389 (Amount: 8.32 SGD, Quantity: 6, : PKT)
Total: 105.42 SGD</t>
  </si>
  <si>
    <t>Tomato Paste Royal Miller 6x2.2kg- RMCVTPARM2500 (Amount: 11.00 SGD, Quantity: 1, : TIN)
Fine Salt East Sun 48x500g- ESSSSAFES500 (Amount: 0.45 SGD, Quantity: 10, : PKT)
Sweet Sauce ABC 12x620ml- SASWSAB0625 (Amount: 4.20 SGD, Quantity: 1, : BTL)
Premium Jasmine Rice Royal Miller 5kg- RMRIKDM5000 (Amount: 9.00 SGD, Quantity: 1, : PKT)
Classic Kosher Salt SYSCO 12x3 lb/pkt- SSSKOSLS3LB (Amount: 9.90 SGD, Quantity: 1, : PKT)
Fine Sugar SIS 20x1kg- SUSFINES1000 (Amount: 1.85 SGD, Quantity: 2, : PKT)
Crispy Coated Fries 7mm Farm Frites 6x2000g- FF435002 (Amount: 59.70 SGD, Quantity: 2, : CT)
Total: 161.70 SGD</t>
  </si>
  <si>
    <t>UHT Full Cream Milk Royal Miller 12x1ltr- RMMIMUHRM1000 (Amount: 23.40 SGD, Quantity: 1, : CT)
Anchor UHT CHG Extra Yield Cream Latam 12x1ltr- ZF122338 (Amount: 71.19 SGD, Quantity: 3, : CT)
Crispy Coated Fries 7mm Farm Frites 6x2000g- FF435002 (Amount: 59.70 SGD, Quantity: 1, : CT)
Total: 296.67 SGD</t>
  </si>
  <si>
    <t>148349-184604-- Blk 95 Aljunied Crescent</t>
  </si>
  <si>
    <t>Thai Fine Sugar 50kg- SUTHAIS50KG (Amount: 63.00 SGD, Quantity: 2, : BAG)
Total: 126.00 SGD</t>
  </si>
  <si>
    <t>6260973504913199497</t>
  </si>
  <si>
    <t>6260973634912842051</t>
  </si>
  <si>
    <t>6267077244917331181</t>
  </si>
  <si>
    <t>6267077394919713557</t>
  </si>
  <si>
    <t>Thai Fine Sugar 50kg- SUTHAIS50KG (Amount: 63.00 SGD, Quantity: 3, : BAG)
Total: 189.00 SGD</t>
  </si>
  <si>
    <t>166800-356247-- 127 Plantation Plaza Tengah</t>
  </si>
  <si>
    <t>Anchor TM Chefs Classic Whipping Cream 12x1ltr- ZF122389 (Amount: 71.82 SGD, Quantity: 2, : CT)
Total: 143.64 SGD</t>
  </si>
  <si>
    <t>6246343684917508740</t>
  </si>
  <si>
    <t>166800-215504-- Blk 470 Toa Payoh</t>
  </si>
  <si>
    <t>6246343864915687392</t>
  </si>
  <si>
    <t>166800-299504-- Sembawang Sun Plaza</t>
  </si>
  <si>
    <t>6246507384914526582</t>
  </si>
  <si>
    <t>166800-337522-- 678A Admiralty MRT</t>
  </si>
  <si>
    <t>6246507534913521414</t>
  </si>
  <si>
    <t>166800-242192-- Parkway Parade</t>
  </si>
  <si>
    <t>6246560684919391689</t>
  </si>
  <si>
    <t>166800-247730-- 991A Buangkok Link</t>
  </si>
  <si>
    <t>6246574444915160212</t>
  </si>
  <si>
    <t>166800-231944-- 2 Bayfront Ave</t>
  </si>
  <si>
    <t>Anchor TM Chefs Classic Whipping Cream 12x1ltr- ZF122389 (Amount: 71.82 SGD, Quantity: 3, : CT)
Total: 215.46 SGD</t>
  </si>
  <si>
    <t>6246592284913258217</t>
  </si>
  <si>
    <t>6248226434914234230</t>
  </si>
  <si>
    <t>166800-250444-- Rivervale Plaza</t>
  </si>
  <si>
    <t>6248959234912855207</t>
  </si>
  <si>
    <t>166800-229564-- 681 Punggol Drive</t>
  </si>
  <si>
    <t>6252366034917012017</t>
  </si>
  <si>
    <t>166800-330434-- 377 Hougang St</t>
  </si>
  <si>
    <t>6253340114913177848</t>
  </si>
  <si>
    <t>6255005324917264606</t>
  </si>
  <si>
    <t>6255066224915531524</t>
  </si>
  <si>
    <t>166800-241268-- United Sq</t>
  </si>
  <si>
    <t>6255073414912936994</t>
  </si>
  <si>
    <t>6258620934919097081</t>
  </si>
  <si>
    <t>6258703924916077563</t>
  </si>
  <si>
    <t>166800-267806-- Thomson Plaza</t>
  </si>
  <si>
    <t>6258704184915227607</t>
  </si>
  <si>
    <t>6261961204911596526</t>
  </si>
  <si>
    <t>6261963154917634041</t>
  </si>
  <si>
    <t>6262142184917763933</t>
  </si>
  <si>
    <t>Anchor TM Chefs Classic Whipping Cream 12x1ltr- ZF122389 (Amount: 71.82 SGD, Quantity: 1, : CT)
Total: 71.82 SGD</t>
  </si>
  <si>
    <t>6262143724915895212</t>
  </si>
  <si>
    <t>6264573554917081170</t>
  </si>
  <si>
    <t>6264573734916641846</t>
  </si>
  <si>
    <t>6265521714914502493</t>
  </si>
  <si>
    <t>6266333214914566617</t>
  </si>
  <si>
    <t>113243-296298-- Marine Cove</t>
  </si>
  <si>
    <t>Anchor UHT Whipping Cream(NEW) 12X1LTR- ZF121274 (Amount: 83.10 SGD, Quantity: 4, : CT)
Anchor Salted Butter AMX K AFP 25kg- ZF121215 (Amount: 300.30 SGD, Quantity: 1, : CT)
Total: 632.70 SGD</t>
  </si>
  <si>
    <t>6252321164914896178</t>
  </si>
  <si>
    <t>Anchor UHT Whipping Cream(NEW) 12X1LTR- ZF121274 (Amount: 83.10 SGD, Quantity: 4, : CT)
Total: 332.40 SGD</t>
  </si>
  <si>
    <t>6252321334912073862</t>
  </si>
  <si>
    <t>113243-136674-- 50 Kandahar St</t>
  </si>
  <si>
    <t>Anchor UHT Whipping Cream(NEW) 12X1LTR- ZF121274 (Amount: 83.10 SGD, Quantity: 3, : CT)
Anchor Salted Butter AMX K AFP 25kg- ZF121215 (Amount: 300.30 SGD, Quantity: 1, : CT)
Total: 549.60 SGD</t>
  </si>
  <si>
    <t>6252321714911343589</t>
  </si>
  <si>
    <t>1010498-357007-- MumBake@ Nex, 213 Serangoon</t>
  </si>
  <si>
    <t>Bleach Local 6x1galtub- NFBLEL3400 (Amount: 2.60 SGD, Quantity: 2, : TUB)
Black Glutinous Rice East Sun 1kg/pkt- ESRIBLGLS25KG (Amount: 4.60 SGD, Quantity: 2, : PKT)
Slice Mushroom Royal Miller 24x425g- RMCUSMURM425 (Amount: 28.50 SGD, Quantity: 2, : CT)
Total: 71.40 SGD</t>
  </si>
  <si>
    <t>6249873244918723141</t>
  </si>
  <si>
    <t>1055493-358267-- 44 Siglap Drive</t>
  </si>
  <si>
    <t>Bleach Local 6x1galtub- NFBLEL3400 (Amount: 2.60 SGD, Quantity: 2, : TUB)
Longan Meat Dried LSH 1kgpkt- DFLONLS1000 (Amount: 15.70 SGD, Quantity: 6, : KG)
Black Glutinous Rice East Sun 1kg/pkt- ESRIBLGLS25KG (Amount: 4.60 SGD, Quantity: 3, : PKT)
NESCAFE CLASSIC Refill Pack 12x500g- XN12228199 (Amount: 17.55 SGD, Quantity: 1, : PKT)
Sea Salt Maldon 12x250gm- SSSMAL0250 (Amount: 6.70 SGD, Quantity: 2, : PKT)
Curry Powder Meat Baba's 10x1kg- GSCUMBA1000 (Amount: 9.25 SGD, Quantity: 1, : PKT)
Anchor Processed Cheese Pale SOS 84's 10x1040g- ZF114494 (Amount: 111.93 SGD, Quantity: 1, : CT)
Total: 265.33 SGD</t>
  </si>
  <si>
    <t>6255164754919933920</t>
  </si>
  <si>
    <t>Longan Meat Dried LSH 1kgpkt- DFLONLS1000 (Amount: 15.70 SGD, Quantity: 4, : KG)
Real Mayonnaise Best Food 4x3ltr- ZBMAYBF3000 (Amount: 17.23 SGD, Quantity: 3, : TUB)
Black Glutinous Rice East Sun 1kg/pkt- ESRIBLGLS25KG (Amount: 4.60 SGD, Quantity: 4, : PKT)
Tomato Ketchup Maggi 6x3.3kgtin- SATOMA3300 (Amount: 10.50 SGD, Quantity: 2, : TIN)
Total: 153.89 SGD</t>
  </si>
  <si>
    <t>Chilli Sauce Maggi 6x3.3kgtin- SACHIMAG3000 (Amount: 11.00 SGD, Quantity: 2, : TIN)
Cling Wrap 300m North Star 6x300mx45cm- NSNFCLIW300M (Amount: 13.00 SGD, Quantity: 2, : ROL)
Longan Meat Dried LSH 1kgpkt- DFLONLS1000 (Amount: 15.70 SGD, Quantity: 5, : KG)
Black Glutinous Rice East Sun 1kg/pkt- ESRIBLGLS25KG (Amount: 4.60 SGD, Quantity: 6, : PKT)
NESCAFE CLASSIC Refill Pack 12x500g- XN12228199 (Amount: 17.55 SGD, Quantity: 2, : PKT)
Bread Crumb Johnnyson's 10x1kg- JOMIBRCR1000 (Amount: 4.20 SGD, Quantity: 2, : PKT)
White Vinegar Chung Hwa 12x640ml- VIWHILU640 (Amount: 1.10 SGD, Quantity: 2, : BTL)
Anchor Processed Cheese Pale SOS 84's 10x1040g- ZF114494 (Amount: 111.93 SGD, Quantity: 1, : CT)
Total: 311.73 SGD</t>
  </si>
  <si>
    <t>173042-220966-- 21 Wan Lee Road</t>
  </si>
  <si>
    <t>Whole Kernel Sweet Corn Royal Miller 24x425g- RMCVCWKRM0425 (Amount: 29.50 SGD, Quantity: 2, : CT)
Tuna Flakes in Oil Royal Miller 6x1.88kg- RMCSTUFRM1880 (Amount: 63.00 SGD, Quantity: 3, : CT)
Anchor Unsalted Butter Creamery 1x25kg- ZF121197 (Amount: 300.30 SGD, Quantity: 2, : CT)
Emmi Yoghurt Plain 6x1kg- CHYOPLA1000 (Amount: 10.50 SGD, Quantity: 1, : TUB)
Total: 859.10 SGD</t>
  </si>
  <si>
    <t>6246530863282177017</t>
  </si>
  <si>
    <t>Lipton Tea Dust EK 1X5Kg- XE69610492 (Amount: 55.44 SGD, Quantity: 2, : TIN)
Total: 110.88 SGD</t>
  </si>
  <si>
    <t>6246531633284902593</t>
  </si>
  <si>
    <t>Tomato Pronto Knorr 6x2kg- ZBTPRKN2000 (Amount: 53.74 SGD, Quantity: 1, : CT)
Chilli Sauce Maggi 6x3.3kgtin- XN12354448 (Amount: 10.85 SGD, Quantity: 1, : TIN)
Tomato Ketchup Maggi 6x3.3kgtin- XN12354430 (Amount: 9.25 SGD, Quantity: 2, : TIN)
Total: 83.09 SGD</t>
  </si>
  <si>
    <t>6249998226224330147</t>
  </si>
  <si>
    <t>Honey Citron Tea DAJUNG 20x580g- TEZCITKO0580 (Amount: 8.90 SGD, Quantity: 20, : BTL)
Bee Hoon TaiSun 3kgpkt- NVBEETAI3000 (Amount: 7.45 SGD, Quantity: 2, : PKT)
Total: 192.90 SGD</t>
  </si>
  <si>
    <t>6252658146221672383</t>
  </si>
  <si>
    <t>MILO ACTIV GO 6x1.8kg- XN12285909 (Amount: 86.28 SGD, Quantity: 2, : CT)
Total: 172.56 SGD</t>
  </si>
  <si>
    <t>6258464536224028765</t>
  </si>
  <si>
    <t>NZMP (Instant) Whole Milk Powder  Fonterra 25kg- MINZMPFZ25KG (Amount: 280.00 SGD, Quantity: 1, : BAG)
Anchor Unsalted Butter Creamery 1x25kg- ZF121197 (Amount: 300.30 SGD, Quantity: 2, : CT)
Total: 880.60 SGD</t>
  </si>
  <si>
    <t>6258617606228033362</t>
  </si>
  <si>
    <t>Lemon Sunquick 6x700ml- SCSUNLE0840 (Amount: 34.32 SGD, Quantity: 1, : CT)
Anchor Coloured Cheddar SOS 10x1040g- ZF120999 (Amount: 111.93 SGD, Quantity: 2, : CT)
Total: 258.18 SGD</t>
  </si>
  <si>
    <t>6262141986223306116</t>
  </si>
  <si>
    <t>NESCAFE CLASSIC Refill Pack 12x500g- XN12228199 (Amount: 199.92 SGD, Quantity: 1, : CT)
Total: 199.92 SGD</t>
  </si>
  <si>
    <t>6262231466229461935</t>
  </si>
  <si>
    <t>Cling Wrap 300m North Star 6x300mx45cm- NSNFCLIW300M (Amount: 70.20 SGD, Quantity: 2, : CT)
WH SUPERIOR DARK Soy Sauce Woh Hup 12x640ml- ZW1101000414 (Amount: 2.20 SGD, Quantity: 4, : BTL)
Total: 149.20 SGD</t>
  </si>
  <si>
    <t>6264771006221421499</t>
  </si>
  <si>
    <t>Honey Royal Miller 6x1kg- RMSCHONRM1000L (Amount: 32.50 SGD, Quantity: 2, : CT)
Total: 65.00 SGD</t>
  </si>
  <si>
    <t>6265565576227971822</t>
  </si>
  <si>
    <t>Tomato Pronto Knorr 6x2kg- ZBTPRKN2000 (Amount: 53.74 SGD, Quantity: 1, : CT)
Bee Hoon TaiSun 3kgpkt- NVBEETAI3000 (Amount: 7.45 SGD, Quantity: 3, : PKT)
Grated Peanut Tai Sun 1kg- DFTSPEG1000 (Amount: 6.00 SGD, Quantity: 4, : Kg)
Lipton Tea Dust EK 1X5Kg- XE69610492 (Amount: 55.44 SGD, Quantity: 2, : TIN)
Total: 210.97 SGD</t>
  </si>
  <si>
    <t>WH Garlic Chilli Sauce 12x460g- ZW1104000352 (Amount: 2.30 SGD, Quantity: 6, : BTL)
Total: 13.80 SGD</t>
  </si>
  <si>
    <t>Pineapple Slice In Light Syrup Royal Miller 24x565g- RMCFPINSRM565 (Amount: 36.50 SGD, Quantity: 2, : CT)
Total: 73.00 SGD</t>
  </si>
  <si>
    <t>Icing Sugar SIS 24x500g- SUSICISI0500 (Amount: 43.20 SGD, Quantity: 4, : CT)
Sundried Tomato in Sunflower Oil Sandhurst 4x2kg- HESUTOSUN2KG (Amount: 37.70 SGD, Quantity: 4, : JAR)
Whole Mushroom Royal Miller  24x425g- RMCUWMURM0425 (Amount: 27.40 SGD, Quantity: 1, : CT)
Total: 351.00 SGD</t>
  </si>
  <si>
    <t>Bulla Light Sour Cream 2L Qty: 1tub</t>
  </si>
  <si>
    <t>Anchor Unsalted Butter Creamery 1x25kg- ZF121197 (Amount: 300.30 SGD, Quantity: 3, : CT)
Total: 900.90 SGD</t>
  </si>
  <si>
    <t>Black Pepper Coarse LSH 500gpkt- PECRBLS0500 (Amount: 8.30 SGD, Quantity: 5, : PKT)
Total: 41.50 SGD</t>
  </si>
  <si>
    <t>Black Vinegar Great Wall 12x635ml-VIBLAGW0640 (Amount: 1.85 SGD, Quantity: 6, : BTL)
Total: 11.10 SGD</t>
  </si>
  <si>
    <t>NZMP (Instant) Whole Milk Powder  Fonterra 25kg- MINZMPFZ25KG (Amount: 280.00 SGD, Quantity: 1, : BAG)
WH Garlic Chilli Sauce 12x460g- ZW1104000352 (Amount: 2.30 SGD, Quantity: 6, : BTL)
Raw Sugar SIS 24x800g- SUSRAW0800 (Amount: 3.50 SGD, Quantity: 7, : PKT)
WH PREMIUM DARK Soy Sauce Woh Hup 12x640ml- ZW1102000008 (Amount: 3.60 SGD, Quantity: 4, : BTL)
Tomato Ketchup Maggi 6x3.3kgtin- XN12354430 (Amount: 9.25 SGD, Quantity: 2, : TIN)
Total: 351.20 SGD</t>
  </si>
  <si>
    <t>Cling Wrap 300m North Star 6x300mx45cm- NSNFCLIW300M (Amount: 70.20 SGD, Quantity: 2, : CT)
Total: 140.40 SGD</t>
  </si>
  <si>
    <t>Mae Pranom Chilli In Oil Tom Yum Paste 3kg Qty: 1tin</t>
  </si>
  <si>
    <t>Honey Royal Miller 6x1kg- RMSCHONRM1000L (Amount: 32.50 SGD, Quantity: 2, : CT)
Chilli Sauce Maggi 6x3.3kgtin- XN12354448 (Amount: 10.85 SGD, Quantity: 2, : TIN)
Total: 86.70 SGD</t>
  </si>
  <si>
    <t>Anchor Unsalted Buttersheet Prof 20x1kg- ZF115595 (Amount: 309.75 SGD, Quantity: 5, : CT)
Total: 1,548.75 SGD</t>
  </si>
  <si>
    <t>Anchor Coloured Cheddar SOS 10x1040g- ZF120999 (Amount: 111.93 SGD, Quantity: 2, : CT)
Total: 223.86 SGD</t>
  </si>
  <si>
    <t>Anchor Unsalted Butter Creamery 1x25kg- ZF121197 (Amount: 300.30 SGD, Quantity: 5, : CT)
Total: 1,501.50 SGD</t>
  </si>
  <si>
    <t>NZMP (Instant) Whole Milk Powder  Fonterra 25kg- MINZMPFZ25KG (Amount: 280.00 SGD, Quantity: 1, : BAG)
Total: 280.00 SGD</t>
  </si>
  <si>
    <t>48743-283356-- 60 Robertson Quay</t>
  </si>
  <si>
    <t>Concentrated Chicken Stock Knorr 6x1kg 鸡/浓缩鸡汤汁- ZBCNCHSKN1000 (Amount: 65.74 SGD, Quantity: 2, : CT)
BBQ Sauce Hickory Knorr 6x1kg- ZBBSHKN1000 (Amount: 11.92 SGD, Quantity: 1, : TUB)
Tom Yam Paste Knorr 6x1.5kg- ZBTYPKN1500 (Amount: 19.90 SGD, Quantity: 1, : TUB)
Total: 163.30 SGD</t>
  </si>
  <si>
    <t>6247384814913224519</t>
  </si>
  <si>
    <t>37973-44023-- 25 Dempsey Rd</t>
  </si>
  <si>
    <t>Concentrated Chicken Stock Knorr 6x1kg 鸡/浓缩鸡汤汁- ZBCNCHSKN1000 (Amount: 65.74 SGD, Quantity: 2, : CT)
Chicken Powder Knorr 6x2.25kg 鸡精粉- ZBCPOKN2250 (Amount: 159.14 SGD, Quantity: 1, : CT)
Total: 290.62 SGD</t>
  </si>
  <si>
    <t>6252699314917365491</t>
  </si>
  <si>
    <t>Lime Flavoured Knorr 12x400g 酸干粉 - ZBLIFPKN0400 (Amount: 52.92 SGD, Quantity: 1, : CT)
Professional Cooking Mayonnaise Best Food 4x3ltr 沙拉酱 *煮*- ZBMAYCBF3000 (Amount: 54.10 SGD, Quantity: 1, : CT)
Total: 107.02 SGD</t>
  </si>
  <si>
    <t>81570-92245-- Blk 3E River valley Rd</t>
  </si>
  <si>
    <t>Corn Oil Royal Miller 6x3ltr- RMOICORRM3000 (Amount: 14.90 SGD, Quantity: 2, : TUB)
Fine Sugar SIS 20x1kg- SUSFINES1000 (Amount: 1.85 SGD, Quantity: 3, : PKT)
Garbage Bags 36inx48inx30'sPkt North Star- NSNFGBB36X48 (Amount: 9.00 SGD, Quantity: 2, : PKT)
Mushroom Dried Sliced LSH 1kgpkt- MLMBSLS1000 (Amount: 21.00 SGD, Quantity: 1, : PKT)
Plain Flour Johnnyson's 1kg- JOFLPLAPR1000 (Amount: 3.30 SGD, Quantity: 2, : PKT)
Potato Starch Johnnyson 10x1kg- JOFLPOTSTA1KG (Amount: 3.40 SGD, Quantity: 1, : PKT)
Premium Jasmine Rice Royal Miller 5kg- RMRIKDM5000 (Amount: 9.00 SGD, Quantity: 2, : PKT)
Rice Flour 3 Eagles 20x600g- FLRICTH0600 (Amount: 1.15 SGD, Quantity: 2, : PKT)
Shallots Fried LM 10x1kg- MLSHFGQ1000 (Amount: 5.20 SGD, Quantity: 1, : PKT)
Vegetable Cooking Oil Royal Miller 17kg/tin- RMOICOORM17KG (Amount: 38.00 SGD, Quantity: 1, : TIN)
Vegetarian Oyster Sauce LKK 12x510g- SAVEGLKK510 (Amount: 2.75 SGD, Quantity: 1, : BTL)
WH White Vinegar Woh Hup 4x5L- ZW1506300040 (Amount: 4.50 SGD, Quantity: 1, : TUB)
Total: 155.10 SGD</t>
  </si>
  <si>
    <t>6251922996217738512</t>
  </si>
  <si>
    <t>Royal Baking Powder 12x450g- K109898 (Amount: 5.80 SGD, Quantity: 1, : TIN)
Cardamom Black (Cao Guo) LSH 1kg/pkt- HEACABLS1000 (Amount: 50.00 SGD, Quantity: 1, : PKT)
Corn Oil Royal Miller 6x3ltr- RMOICORRM3000 (Amount: 14.90 SGD, Quantity: 1, : TUB)
Fine Salt East Sun 48x500g- ESSSSAFES500 (Amount: 0.40 SGD, Quantity: 1, : PKT)
Fine Sugar SIS 20x1kg- SUSFINES1000 (Amount: 1.85 SGD, Quantity: 1, : PKT)
Garbage Bags 36inx48inx30'sPkt North Star- NSNFGBB36X48 (Amount: 9.00 SGD, Quantity: 2, : PKT)
Hua Tiao Chew Bao Ding 12x640ml- WSHTWBA0640 (Amount: 2.25 SGD, Quantity: 1, : BTL)
Plain Flour Johnnyson's 1kg- JOFLPLAPR1000 (Amount: 3.30 SGD, Quantity: 1, : PKT)
Potato Starch Johnnyson 10x1kg- JOFLPOTSTA1KG (Amount: 3.40 SGD, Quantity: 1, : PKT)
Premium Jasmine Rice Royal Miller 5kg- RMRIKDM5000 (Amount: 9.00 SGD, Quantity: 2, : PKT)
Rice Flour 3 Eagles 20x600g- FLRICTH0600 (Amount: 1.15 SGD, Quantity: 1, : PKT)
Shallots Fried LM 10x1kg- MLSHFGQ1000 (Amount: 5.20 SGD, Quantity: 1, : PKT)
Tomato Ketchup Maggi 6x3.3kgtin- SATOMA3300 (Amount: 10.50 SGD, Quantity: 1, : TIN)
UHT Full Cream Milk (G) Royal Miller 12x1ltr- RMMIMUHRM1000 (Amount: 23.40 SGD, Quantity: 1, : CT)
Vegetable Cooking Oil Royal Miller 17kg/tin- RMOICOORM17KG (Amount: 38.00 SGD, Quantity: 1, : TIN)
Total: 196.15 SGD</t>
  </si>
  <si>
    <t>6257872570119413955</t>
  </si>
  <si>
    <t>Royal Baking Powder 12x450g- K109898 (Amount: 5.80 SGD, Quantity: 1, : TIN)
Beef Stock Paste Knorr 6x1.5kg- ZBBPAKN1500 (Amount: 20.26 SGD, Quantity: 1, : BTL)
Black Pepper Coarse LSH 500gpkt- PECRBLS0500 (Amount: 8.30 SGD, Quantity: 1, : PKT)
Cling Wrap 300m North Star 6x300mx45cm- NSNFCLIW300M (Amount: 13.00 SGD, Quantity: 1, : ROL)
Concentrated Chicken Stock Knorr 6x1kg- ZBCNCHSKN1000 (Amount: 11.50 SGD, Quantity: 1, : BTL)
Corn Oil Royal Miller 6x3ltr- RMOICORRM3000 (Amount: 14.90 SGD, Quantity: 1, : TUB)
Fine Salt East Sun 48x500g- ESSSSAFES500 (Amount: 0.40 SGD, Quantity: 1, : PKT)
Fine Sugar SIS 20x1kg- SUSFINES1000 (Amount: 1.85 SGD, Quantity: 2, : PKT)
Garbage Bags 36inx48inx30'sPkt North Star- NSNFGBB36X48 (Amount: 9.00 SGD, Quantity: 3, : PKT)
Garde D'Or Hollandaise Sauce Knorr 6x1L- ZBGARKN1000 (Amount: 14.05 SGD, Quantity: 1, : TUB)
Hoisin Sauce LKK 6x2.20kg- SAHOILKK2200 (Amount: 8.50 SGD, Quantity: 1, : TUB)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2, : PKT)
Vegetable Cooking Oil Royal Miller 17kg/tin- RMOICOORM17KG (Amount: 38.00 SGD, Quantity: 1, : TIN)
Vegetarian Oyster Sauce LKK 12x510g- SAVEGLKK510 (Amount: 2.75 SGD, Quantity: 1, : BTL)
White Pepper Powder GURUBAS 500gpkt- PEPWHPLS0500 (Amount: 4.00 SGD, Quantity: 1, : PKT)
Plastic Bag (mat) 7"x10"- NFBAG7001 (Amount: 2.50 SGD, Quantity: 5, : PKT)
MSG / Ajinomoto 20x1kg- SSMSGAJM01000 (Amount: 5.50 SGD, Quantity: 1, : PKT)
Total: 229.46 SGD</t>
  </si>
  <si>
    <t>6263141776215082530</t>
  </si>
  <si>
    <t>Black Pepper Coarse LSH 500gpkt- PECRBLS0500 (Amount: 8.30 SGD, Quantity: 1, : PKT)
Cling Wrap 300m North Star 6x300mx45cm- NSNFCLIW300M (Amount: 13.00 SGD, Quantity: 1, : ROL)
Cooking Caramel (Xiang Zhen) Elephant 12x740ml- ZASSDXI0750 (Amount: 4.40 SGD, Quantity: 1, : BTL)
Corn Oil Royal Miller 6x3ltr- RMOICORRM3000 (Amount: 14.90 SGD, Quantity: 1, : TUB)
Fine Salt East Sun 48x500g- ESSSSAFES500 (Amount: 0.40 SGD, Quantity: 1, : PKT)
Fine Sugar SIS 20x1kg- SUSFINES1000 (Amount: 1.85 SGD, Quantity: 2, : PKT)
Five Spices Powder Gurubas 500gpkt- GSFIVLS0500 (Amount: 5.00 SGD, Quantity: 1, : PKT)
Garbage Bags 36inx48inx30'sPkt North Star- NSNFGBB36X48 (Amount: 9.00 SGD, Quantity: 3, : PKT)
Grated Peanut Tai Sun 1kg- DFTSPEG1000 (Amount: 6.00 SGD, Quantity: 1, : Kg)
Hoisin Sauce LKK 6x2.20kg- SAHOILKK2200 (Amount: 8.50 SGD, Quantity: 1, : TUB)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3, : PKT)
Real Mayonnaise Best Food 4x3ltr- ZBMAYBF3000 (Amount: 17.23 SGD, Quantity: 1, : TUB)
Shallots Fried LM 10x1kg- MLSHFGQ1000 (Amount: 5.20 SGD, Quantity: 1, : PKT)
UHT Full Cream Milk (G) Royal Miller 12x1ltr- RMMIMUHRM1000 (Amount: 23.40 SGD, Quantity: 1, : CT)
Vegetable Cooking Oil Royal Miller 17kg/tin- RMOICOORM17KG (Amount: 38.00 SGD, Quantity: 1, : TIN)
Vegetarian Oyster Sauce LKK 12x510g- SAVEGLKK510 (Amount: 2.75 SGD, Quantity: 1, : BTL)
White Pepper Powder GURUBAS 500gpkt- PEPWHPLS0500 (Amount: 4.00 SGD, Quantity: 1, : PKT)
Plastic Bag (mat) 7"x10"- NFBAG7001 (Amount: 2.50 SGD, Quantity: 5, : PKT)
Fennel Seed East Sun 1kgpkt- ESHEAFEN25KG (Amount: 7.80 SGD, Quantity: 1, : Kg)
Sesame Oil East Sun 24x500ml- ESOISESES0500 (Amount: 4.50 SGD, Quantity: 1, : BTL)
Sambal Belachen Chilli Sin Chew 3x3.3kg- SASAMSI3300 (Amount: 22.50 SGD, Quantity: 1, : TIN)
Peanut Butter Creamy Best Food 4x3ltr- ZBPEBBF3000 (Amount: 29.99 SGD, Quantity: 1, : TUB)
Total: 298.32 SGD</t>
  </si>
  <si>
    <t>Royal Baking Powder 12x450g- K109898 (Amount: 5.80 SGD, Quantity: 1, : TIN)
Black Pepper Coarse LSH 500gpkt- PECRBLS0500 (Amount: 8.30 SGD, Quantity: 1, : PKT)
Bleach Local 6x1galtub- NFBLEL3400 (Amount: 2.60 SGD, Quantity: 1, : TUB)
Corn Oil Royal Miller 6x3ltr- RMOICORRM3000 (Amount: 14.90 SGD, Quantity: 2, : TUB)
Fine Sugar SIS 20x1kg- SUSFINES1000 (Amount: 1.85 SGD, Quantity: 2, : PKT)
Five Spices Powder Gurubas 500gpkt- GSFIVLS0500 (Amount: 5.00 SGD, Quantity: 1, : PKT)
Garbage Bags 36inx48inx30'sPkt North Star- NSNFGBB36X48 (Amount: 9.00 SGD, Quantity: 2, : PKT)
Grated Peanut Tai Sun 1kg- DFTSPEG1000 (Amount: 6.00 SGD, Quantity: 1, : Kg)
Milo (Tin) Nestle 6x1.8kg- BEPMIMI1650 (Amount: 15.50 SGD, Quantity: 1, : TIN)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2, : PKT)
Rock Sugar (Malaysia) 5x3kg- SUROCMAL3000 (Amount: 6.80 SGD, Quantity: 1, : PKT)
Shallots Fried LM 10x1kg- MLSHFGQ1000 (Amount: 5.20 SGD, Quantity: 1, : PKT)
Vegetable Cooking Oil Royal Miller 17kg/tin- RMOICOORM17KG (Amount: 38.00 SGD, Quantity: 1, : TIN)
Plastic Bag (mat) 7"x10"- NFBAG7001 (Amount: 2.50 SGD, Quantity: 5, : PKT)
Soft Brown Sugar SIS 24x800g- SUSBRO0800 (Amount: 2.80 SGD, Quantity: 1, : PKT)
Total: 199.30 SGD</t>
  </si>
  <si>
    <t>Royal Baking Powder 12x450g- K109898 (Amount: 5.80 SGD, Quantity: 1, : TIN)
Chicken Dipping Mae Pranom 12x980g- SACHIMP0980 (Amount: 3.45 SGD, Quantity: 8, : BTL)
Black Pepper Coarse LSH 500gpkt- PECRBLS0500 (Amount: 8.30 SGD, Quantity: 1, : PKT)
Cling Wrap 300m North Star 6x300mx45cm- NSNFCLIW300M (Amount: 13.00 SGD, Quantity: 1, : ROL)
Corn Oil Royal Miller 6x3ltr- RMOICORRM3000 (Amount: 14.90 SGD, Quantity: 2, : TUB)
Fine Salt East Sun 48x500g- ESSSSAFES500 (Amount: 0.40 SGD, Quantity: 1, : PKT)
Fine Sugar SIS 20x1kg- SUSFINES1000 (Amount: 1.85 SGD, Quantity: 2, : PKT)
Garbage Bags 36inx48inx30'sPkt North Star- NSNFGBB36X48 (Amount: 9.00 SGD, Quantity: 3, : PKT)
Garde D'Or Hollandaise Sauce Knorr 6x1L- ZBGARKN1000 (Amount: 14.05 SGD, Quantity: 1, : TUB)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2, : PKT)
Real Mayonnaise Best Food 4x3ltr- ZBMAYBF3000 (Amount: 17.23 SGD, Quantity: 1, : TUB)
Rice Flour 3 Eagles 20x600g- FLRICTH0600 (Amount: 1.15 SGD, Quantity: 1, : PKT)
Shallots Fried LM 10x1kg- MLSHFGQ1000 (Amount: 5.20 SGD, Quantity: 1, : PKT)
Tomato Ketchup Maggi 6x3.3kgtin- SATOMA3300 (Amount: 10.50 SGD, Quantity: 1, : TIN)
Vegetable Cooking Oil Royal Miller 17kg/tin- RMOICOORM17KG (Amount: 38.00 SGD, Quantity: 1, : TIN)
Plastic Bag (mat) 7"x10"- NFBAG7001 (Amount: 2.50 SGD, Quantity: 3, : PKT)
Fennel Seed East Sun 1kgpkt- ESHEAFEN25KG (Amount: 7.80 SGD, Quantity: 1, : Kg)
Total: 247.28 SGD</t>
  </si>
  <si>
    <t>Royal Baking Powder 12x450g- K109898 (Amount: 5.80 SGD, Quantity: 1, : TIN)
Black Pepper Coarse LSH 500gpkt- PECRBLS0500 (Amount: 8.30 SGD, Quantity: 1, : PKT)
Cling Wrap 300m North Star 6x300mx45cm- NSNFCLIW300M (Amount: 13.00 SGD, Quantity: 1, : ROL)
Corn Oil Royal Miller 6x3ltr- RMOICORRM3000 (Amount: 14.90 SGD, Quantity: 1, : TUB)
Fine Salt East Sun 48x500g- ESSSSAFES500 (Amount: 0.40 SGD, Quantity: 1, : PKT)
Fine Sugar SIS 20x1kg- SUSFINES1000 (Amount: 1.85 SGD, Quantity: 2, : PKT)
Garbage Bags 36inx48inx30'sPkt North Star- NSNFGBB36X48 (Amount: 9.00 SGD, Quantity: 3, : PKT)
LKK Hosin Sauce  6 x 2.27kg- XL1300720439 (Amount: 8.85 SGD, Quantity: 1, : EAC)
Hua Tiao Chew Bao Ding 12x640ml- WSHTWBA0640 (Amount: 2.25 SGD, Quantity: 1, : BTL)
Plain Flour Johnnyson's 1kg- JOFLPLAPR1000 (Amount: 3.30 SGD, Quantity: 2, : PKT)
Potato Starch Johnnyson 10x1kg- JOFLPOTSTA1KG (Amount: 3.40 SGD, Quantity: 1, : PKT)
Premium Jasmine Rice Royal Miller 5kg- RMRIKDM5000 (Amount: 9.00 SGD, Quantity: 3, : PKT)
Rice Flour 3 Eagles 20x600g- FLRICTH0600 (Amount: 1.15 SGD, Quantity: 1, : PKT)
Shallots Fried LM 10x1kg- MLSHFGQ1000 (Amount: 5.20 SGD, Quantity: 1, : PKT)
UHT Full Cream Milk (G) Royal Miller 12x1ltr- RMMIMUHRM1000 (Amount: 23.40 SGD, Quantity: 1, : CT)
Vegetable Cooking Oil Royal Miller 17kg/tin- RMOICOORM17KG (Amount: 38.00 SGD, Quantity: 1, : TIN)
LKK Vegetarian Oyster Sauce 12 X 510G- XL1300690361 (Amount: 2.90 SGD, Quantity: 1, : EAC)
Cinnamon Sticks LSH 1kgpkt- HEWCILS100 (Amount: 12.50 SGD, Quantity: 1, : PKT)
MSG / Ajinomoto 20x1kg- SSMSGAJM01000 (Amount: 5.50 SGD, Quantity: 1, : PKT)
Total: 209.85 SGD</t>
  </si>
  <si>
    <t>Royal Baking Powder 12x450g- K109898 (Amount: 5.80 SGD, Quantity: 1, : TIN)
Concentrated Chicken Stock Maggi 6x1.2kg- XN12170273 (Amount: 12.00 SGD, Quantity: 1, : BTL)
Corn Oil Royal Miller 6x3ltr- RMOICORRM3000 (Amount: 14.90 SGD, Quantity: 2, : TUB)
Fine Sugar SIS 20x1kg- SUSFINES1000 (Amount: 1.85 SGD, Quantity: 1, : PKT)
Garbage Bags 36inx48inx30'sPkt North Star- NSNFGBB36X48 (Amount: 9.00 SGD, Quantity: 2, : PKT)
LKK Hosin Sauce  6 x 2.27kg- XL1300720439 (Amount: 8.85 SGD, Quantity: 1, : EAC)
Hua Tiao Chew Bao Ding 12x640ml- WSHTWBA0640 (Amount: 2.25 SGD, Quantity: 1, : BTL)
Plain Flour Johnnyson's 1kg- JOFLPLAPR1000 (Amount: 3.30 SGD, Quantity: 2, : PKT)
Premium Jasmine Rice Royal Miller 5kg- RMRIKDM5000 (Amount: 9.00 SGD, Quantity: 3, : PKT)
Rice Flour 3 Eagles 20x600g- FLRICTH0600 (Amount: 1.15 SGD, Quantity: 1, : PKT)
Rock Sugar (Malaysia) 5x3kg- SUROCMAL3000 (Amount: 6.80 SGD, Quantity: 1, : PKT)
Shallots Fried LM 10x1kg- MLSHFGQ1000 (Amount: 5.20 SGD, Quantity: 1, : PKT)
Vegetable Cooking Oil Royal Miller 17kg/tin- RMOICOORM17KG (Amount: 38.00 SGD, Quantity: 1, : TIN)
LKK Vegetarian Oyster Sauce 12 X 510G- XL1300690361 (Amount: 2.90 SGD, Quantity: 1, : EAC)
WH White Vinegar Woh Hup 4x5L- ZW1506300040 (Amount: 4.50 SGD, Quantity: 1, : TUB)
Plastic Bag (mat) 7"x10"- NFBAG7001 (Amount: 2.50 SGD, Quantity: 10, : PKT)
Sesame Oil East Sun 24x500ml- ESOISESES0500 (Amount: 4.50 SGD, Quantity: 1, : BTL)
Star Anise Seed LSH 1kgpkt- HEASSTLS10KG (Amount: 21.80 SGD, Quantity: 1, : PKT)
Total: 222.00 SGD</t>
  </si>
  <si>
    <t>184142-332506-- 12 Marina View #02-06</t>
  </si>
  <si>
    <t>Chicken Powder Knorr 6x2.25kg 鸡精粉 - ZBCPOKN2250 (Amount: 155.95 SGD, Quantity: 3, : CT)
Total: 467.85 SGD</t>
  </si>
  <si>
    <t>6246568774911380951</t>
  </si>
  <si>
    <t>184142-248170-- #B2-69, 8A Marina Boulavard</t>
  </si>
  <si>
    <t>Chicken Powder Knorr 6x2.25kg 鸡精粉 - ZBCPOKN2250 (Amount: 155.95 SGD, Quantity: 2, : CT)
Total: 311.90 SGD</t>
  </si>
  <si>
    <t>6252358504915556065</t>
  </si>
  <si>
    <t>170602-217106-- 11 Collyer Quay #01-35</t>
  </si>
  <si>
    <t>6252448574919060978</t>
  </si>
  <si>
    <t>184142-237306-- 5 Straits Views #B2-40</t>
  </si>
  <si>
    <t>6253446184918173891</t>
  </si>
  <si>
    <t>184142-274116-- #B2-51, 8A Marina Boulavard</t>
  </si>
  <si>
    <t>Chicken Powder Knorr 6x2.25kg 鸡精粉 - ZBCPOKN2250 (Amount: 155.95 SGD, Quantity: 4, : CT)
Total: 623.80 SGD</t>
  </si>
  <si>
    <t>6255060434915545769</t>
  </si>
  <si>
    <t>187383-241532-- 11 Collyer Quay #01-32</t>
  </si>
  <si>
    <t>6258534894912552720</t>
  </si>
  <si>
    <t>184142-346631-- #B1-02, 2 Marina Boulevard</t>
  </si>
  <si>
    <t>6266319824911873571</t>
  </si>
  <si>
    <t>279337-331465-- Team Kitchen, 31 Woodland Close</t>
  </si>
  <si>
    <t>Linguine FTO 13 Royal Miller 24x500gm- RMPARMLIN0500 (Amount: 36.00 SGD, Quantity: 4, : CT)
Total: 144.00 SGD</t>
  </si>
  <si>
    <t>6246351744919820122</t>
  </si>
  <si>
    <t>237205-340219-- YS FNB- HM, 17 Petir Road</t>
  </si>
  <si>
    <t>Fine Sugar Mitr Phol 10kg- SUSFINEMP10 (Amount: 16.00 SGD, Quantity: 3, : BAG)
Total: 48.00 SGD</t>
  </si>
  <si>
    <t>6246460554914141023</t>
  </si>
  <si>
    <t>10681-14867-- Lucky Cafes 1, 17 North Canal Rd</t>
  </si>
  <si>
    <t>Chicken Seasoning Powder Knorr 6x1kg- ZBCPOKN1000 (Amount: 75.13 SGD, Quantity: 2, : CT)
Margarine Planta 6x2.5kg- MARPL2500 (Amount: 84.00 SGD, Quantity: 3, : CT)
Milo Refill Nestle 12x1kg- BEMILOR1100 (Amount: 110.40 SGD, Quantity: 1, : CT)
Real Mayonnaise Best Food 4x3ltr- ZBMAYBF3000 (Amount: 65.63 SGD, Quantity: 2, : CT)
Slice Mushroom Royal Miller 6x2840g- RMCUSMURM2840 (Amount: 39.00 SGD, Quantity: 2, : CT)
Tomato Ketchup Maggi 6x3.3kgtin- SATOMA3300 (Amount: 63.00 SGD, Quantity: 2, : CT)
Total: 847.92 SGD</t>
  </si>
  <si>
    <t>6249868204911779899</t>
  </si>
  <si>
    <t>Sea Salt Maldon 12x250gm- SSSMAL0250 (Amount: 75.60 SGD, Quantity: 1, : CT)
Rock Coarse Salt 3E 5x3kg- SSSAC3E3000 (Amount: 1.95 SGD, Quantity: 1, : PKT)
Total: 77.55 SGD</t>
  </si>
  <si>
    <t>6252561724913759001</t>
  </si>
  <si>
    <t>919493-354247-- YS FNB-TM, 10 Tampines Central</t>
  </si>
  <si>
    <t>Fine Sugar Mitr Phol 10kg- SUSFINEMP10 (Amount: 16.00 SGD, Quantity: 2, : BAG)
Soft Brown Sugar SIS 24x800g- SUSBRO0800 (Amount: 81.00 SGD, Quantity: 1, : CT)
Total: 113.00 SGD</t>
  </si>
  <si>
    <t>6253388074915914798</t>
  </si>
  <si>
    <t>Linguine FTO 13 Royal Miller 24x500gm- RMPARMLIN0500 (Amount: 36.00 SGD, Quantity: 3, : CT)
Total: 108.00 SGD</t>
  </si>
  <si>
    <t>6254057334917156822</t>
  </si>
  <si>
    <t>223585-298704-- New Deli, 1 Second Chin Bee</t>
  </si>
  <si>
    <t>Fries Shoestring 7mm Farm Frites 6x2000g- FF204004 (Amount: 32.40 SGD, Quantity: 40, : CT)
Total: 1,296.00 SGD</t>
  </si>
  <si>
    <t>6266176264917875665</t>
  </si>
  <si>
    <t>6266180474912054904</t>
  </si>
  <si>
    <t>Skin On Seasoned Jumbo Wedges 6x2000g Farm Frites- FF378002 (Amount: 35.40 SGD, Quantity: 40, : CT)
Total: 1,416.00 SGD</t>
  </si>
  <si>
    <t>6266331074913669243</t>
  </si>
  <si>
    <t>56045-63687-- Fuda Food, 9 Tagore Lane</t>
  </si>
  <si>
    <t>Tuna Chunk In Oil Royal Miller 6x1880g- RMCSTUCRM1880 (Amount: 85.00 SGD, Quantity: 60, : CT)
Total: 5,100.00 SGD</t>
  </si>
  <si>
    <t>6266338984912625879</t>
  </si>
  <si>
    <t>6266458274912288966</t>
  </si>
  <si>
    <t>928323-108367-- Soham P/L, 103 Syed Alwi Rd</t>
  </si>
  <si>
    <t>White Sugar Sachets SIS 8x375’sx5g- SUSWSSCT375S (Amount: 63.50 SGD, Quantity: 3, : CT)
Total: 190.50 SGD</t>
  </si>
  <si>
    <t>Crispy Coated Fries 10mm Farm Frites 6x2000g- FF436002 (Amount: 37.20 SGD, Quantity: 40, : CT)
Total: 1,488.00 SGD</t>
  </si>
  <si>
    <t>Fine Sugar Mitr Phol 10kg- SUSFINEMP10 (Amount: 16.00 SGD, Quantity: 3, : BAG)
Soft Brown Sugar SIS 24x800g- SUSBRO0800 (Amount: 81.00 SGD, Quantity: 3, : CT)
Total: 291.00 SGD</t>
  </si>
  <si>
    <t>ZB items less 2%</t>
  </si>
  <si>
    <t>Garbanzo Beans Royal Miller 6x2.5kg- RMCVBCHFI2500 (Amount: 30.78 SGD, Quantity: 2, : CT)
Tomato Pronto Knorr 6x2kg- ZBTPRKN2000 (Amount: 51.59 SGD, Quantity: 2, : CT)
Baked Beans In Tomato Sauce Royal Miller 6x2.6kg- RMCVBBERM2700 (Amount: 36.00 SGD, Quantity: 4, : CT)
Real Mayonnaise Best Food 4x3ltr- ZBMAYBF3000 (Amount: 63.00 SGD, Quantity: 10, : CT)
Dressing Coleslaw Best Food 4x3ltr- ZBDRCBF3000 (Amount: 68.29 SGD, Quantity: 2, : CT)
Instant Soup Mushroom Knorr 6x800g- ZBISMKN0800 (Amount: 65.40 SGD, Quantity: 2, : CT)
Cooking Caramel (Xiang Zhen) Elephant 12x740ml- ZASSDXI0750 (Amount: 48.00 SGD, Quantity: 1, : CT)
Tartar Sauce BestFood 4x3ltr- ZBTSABF3000 (Amount: 64.05 SGD, Quantity: 2, : CT)
Total: 1,382.22 SGD</t>
  </si>
  <si>
    <t>17913-21413-- Kunsing, 52 Ubi Ave</t>
  </si>
  <si>
    <t>Custard Powder Johnnyson's 10kg- JOMICUSJH10KG (Amount: 34.00 SGD, Quantity: 30, : TIN)
Total: 1,020.00 SGD</t>
  </si>
  <si>
    <t>ZB ITEMS LESS 2%</t>
  </si>
  <si>
    <t>Tomato Pronto Knorr 6x2kg- ZBTPRKN2000 (Amount: 51.59 SGD, Quantity: 3, : CT)
Real Mayonnaise Best Food 4x3ltr- ZBMAYBF3000 (Amount: 63.00 SGD, Quantity: 10, : CT)
Tartar Sauce BestFood 4x3ltr- ZBTSABF3000 (Amount: 64.05 SGD, Quantity: 3, : CT)
Aromat Seasoning Knorr 6x2.25kg- ZBASEKN2250 (Amount: 118.82 SGD, Quantity: 1, : CT)
Mayo Magic Best Food 4x3L- ZBMAMGBF3000 (Amount: 37.68 SGD, Quantity: 2, : CT)
Potato Flake Knorr 2kg- ZBPFPOTFL2KG (Amount: 23.10 SGD, Quantity: 2, : BOX)
(Rock)Coarse Salt 3E 5x3kgpkt- SSSAC3E3000 (Amount: 1.95 SGD, Quantity: 10, : PKT)
BBQ Sauce Hickory Knorr 6x1kg- ZBBSHKN1000 (Amount: 68.67 SGD, Quantity: 2, : CT)
Total: 1,374.14 SGD</t>
  </si>
  <si>
    <t>Sea Salt Maldon 12x250gm- SSSMAL0250 (Amount: 75.60 SGD, Quantity: 1, : CT)
Frozen Broccoli 40/60mm Royal Miller 10X1kg- RMVEBRCOLI (Amount: 16.00 SGD, Quantity: 10, : CT)
Total: 235.60 SGD</t>
  </si>
  <si>
    <t>Fries Straight Cut 10mm Farm Frites  6x2000g- FF118001 (Amount: 31.20 SGD, Quantity: 40, : CT)
Crispy Coated Fries 7mm Farm Frites 6x2000g- FF435002 (Amount: 32.40 SGD, Quantity: 5, : CT)
Total: 1,410.00 SGD</t>
  </si>
  <si>
    <t>Garbanzo Beans Royal Miller 6x2.5kg- RMCVBCHFI2500 (Amount: 30.78 SGD, Quantity: 6, : CT)
Honey Mustard Dressing Best Food 6x2.5L- ZBHONMS2500 (Amount: 114.71 SGD, Quantity: 2, : CT)
Real Mayonnaise Best Food 4x3ltr- ZBMAYBF3000 (Amount: 63.00 SGD, Quantity: 10, : CT)
Dressing Coleslaw Best Food 4x3ltr- ZBDRCBF3000 (Amount: 68.29 SGD, Quantity: 2, : CT)
Instant Soup Mushroom Knorr 6x800g- ZBISMKN0800 (Amount: 65.40 SGD, Quantity: 1, : CT)
Golden Salted Egg Powder Knorr 6x800g- ZBGSEGGKN800 (Amount: 155.53 SGD, Quantity: 1, : CT)
White Sauce Mix Knorr 6x850g- ZBWHIKN0850 (Amount: 86.10 SGD, Quantity: 1, : CT)
Soya Sauce/Dark East Sun 4X5ltr- ESSASSDES5000 (Amount: 7.50 SGD, Quantity: 1, : TUB)
Total: 1,495.21 SGD</t>
  </si>
  <si>
    <t>Anchor UHT CHG Extra Yield Cream Latam 12x1ltr- ZF122338 (Amount: 71.20 SGD, Quantity: 3, : CT)
Total: 213.60 SGD</t>
  </si>
  <si>
    <t>Sea Salt Maldon 12x250gm- SSSMAL0250 (Amount: 75.60 SGD, Quantity: 2, : CT)
Total: 151.20 SGD</t>
  </si>
  <si>
    <t>Skin On Seasoned Jumbo Wedges 6x2000g Farm Frites- FF378002 (Amount: 35.40 SGD, Quantity: 40, : CT)
Chunky Triangular Hashbrowns Farm Frites 10x1000g- FF782001 (Amount: 37.00 SGD, Quantity: 40, : CT)
Total: 2,896.00 SGD</t>
  </si>
  <si>
    <t>Crispy Coated Fries 7mm Farm Frites 6x2000g- FF435002 (Amount: 32.40 SGD, Quantity: 5, : CT)
Total: 162.00 SGD</t>
  </si>
  <si>
    <t>148429-184684-- Asyura, 15 Jalan Tepong #02-02</t>
  </si>
  <si>
    <t>ZBCPOKN2250-4ctn</t>
  </si>
  <si>
    <t>Ikan Bilis Powder Knorr 6x1kg- ZBIBPKT1000 (Amount: 67.20 SGD, Quantity: 4, : CT)
Margarine Planta 6x2.5kg- MARPL2500 (Amount: 84.00 SGD, Quantity: 2, : CT)
Tamarind Sauce Knorr 9x850g- ZBTSTAMSA1KG (Amount: 74.77 SGD, Quantity: 8, : CT)
Total: 1,034.96 SGD</t>
  </si>
  <si>
    <t>Anchor Processed Cheese Pale SOS 84's 10x1040g- ZF114494 (Amount: 105.00 SGD, Quantity: 4, : CT)
Onion Rings Breaded Farm Frites 10x1000g- FF924001 (Amount: 42.00 SGD, Quantity: 40, : CT)
Total: 2,100.00 SGD</t>
  </si>
  <si>
    <t>1151497-361313-- OLS Holding, 9 Jalan Lengkok Semawang</t>
  </si>
  <si>
    <t>MAGGI Chef Master Stock 6x1.2kg- XN12170272 (Amount: 205.88 SGD, Quantity: 10, : CT)
MAGGI Chicken SEA Powder (Premium Recipe) 6x1kg- XN12150002 (Amount: 49.02 SGD, Quantity: 8, : CT)
MAGGI Seasoning 6x800ml- XN9121307 (Amount: 42.60 SGD, Quantity: 10, : CT)
Total: 2,876.96 SGD</t>
  </si>
  <si>
    <t>328307-364541--Wok Master, Coffee Hive Paya Lebar</t>
  </si>
  <si>
    <t>MAGGI Tomato Ketchup Can 6x3.3kg- XN12354430 (Amount: 49.98 SGD, Quantity: 1, : CT)
MAGGI Concentrated Chicken Stock 6x1.2kg 鲜汤- XN12170273 (Amount: 45.50 SGD, Quantity: 1, : CT)
Total: 95.48 SGD</t>
  </si>
  <si>
    <t>Tuna Chunk In Oil Royal Miller 6x1880g- RMCSTUCRM1880 (Amount: 85.00 SGD, Quantity: 10, : CT)
RICKSHAW TB JASMINE S100 12X(100X1.8G)- XE69783571 (Amount: 89.28 SGD, Quantity: 2, : CT)
Total: 1,028.56 SGD</t>
  </si>
  <si>
    <t>Fine Sugar Mitr Phol 10kg- SUSFINEMP10 (Amount: 16.00 SGD, Quantity: 4, : BAG)
Soft Brown Sugar SIS 24x800g- SUSBRO0800 (Amount: 81.00 SGD, Quantity: 2, : CT)
Total: 226.00 SGD</t>
  </si>
  <si>
    <t>Fries Straight Cut 10mm Farm Frites  6x2000g- FF118001 (Amount: 31.20 SGD, Quantity: 40, : CT)
Anchor UHT CHG Extra Yield Cream Latam 12x1ltr- ZF122338 (Amount: 71.20 SGD, Quantity: 3, : CT)
Crispy Coated Fries 7mm Farm Frites 6x2000g- FF435002 (Amount: 32.40 SGD, Quantity: 5, : CT)
Total: 1,623.60 SGD</t>
  </si>
  <si>
    <t>IQF Sweet Kernel Corn Royal Miller 10x1kg- RMVESKCORN (Amount: 16.00 SGD, Quantity: 2, : CT)
Total: 32.00 SGD</t>
  </si>
  <si>
    <t>208165-271980-- Jia Jia Fu, 1813 Geylang Bahru</t>
  </si>
  <si>
    <t>Peanut Butter Creamy Best Food 4x3ltr- ZBPEBBF3000 (Amount: 109.66 SGD, Quantity: 86, : CT)
Total: 9,430.76 SGD</t>
  </si>
  <si>
    <t>MAGGI Chili Sauce 6x3.3kg- XN12354448 (Amount: 55.62 SGD, Quantity: 1, : CT)
MAGGI Concentrated Chicken Stock 6x1.2kg 鲜汤- XN12170273 (Amount: 45.50 SGD, Quantity: 1, : CT)
MAGGI Seasoning 6x800ml 鲜味汁- XN9121307 (Amount: 7.50 SGD, Quantity: 2, : BTL)
Total: 116.12 SGD</t>
  </si>
  <si>
    <t>149749-186546-- Cash Thasneem, Blk 213 Chua Chu Kang</t>
  </si>
  <si>
    <t>less 2% for all items</t>
  </si>
  <si>
    <t>Macaroni FTO 132 Royal Miller 24x500gm- RMPARMMAC500 (Amount: 40.80 SGD, Quantity: 2, : CT)
Professional Cream MUSHROOM Soup Based Knorr 6x1kg- ZBPCMKN1KG (Amount: 84.93 SGD, Quantity: 1, : CT)
Spaghetti  FTO 5 Royal Miller 24x500gm- RMPARMSPA500 (Amount: 40.80 SGD, Quantity: 1, : CT)
Demi Glace Sauce Knorr 6x1kg- ZBDEMIKN1000 (Amount: 12.47 SGD, Quantity: 3, : TUB)
Concentrated Chicken Stock Knorr 6x1kg- ZBCNCHSKN1000 (Amount: 11.50 SGD, Quantity: 1, : BTL)
Total: 256.24 SGD</t>
  </si>
  <si>
    <t>288307-331796-- Heng Kee Trading, 71 Woodlands Industrial</t>
  </si>
  <si>
    <t>Coconut Cream Sin Ind 12x1L- MICOCSIND1000 (Amount: 51.80 SGD, Quantity: 5, : CT)
Total: 259.00 SGD</t>
  </si>
  <si>
    <t>970495-355751-- LVL 1, 350 Orchard Rd #01-K5</t>
  </si>
  <si>
    <t>Cling Wrap 300m North Star 6x300mx45cm- NSNFCLIW300M (Amount: 8.50 SGD, Quantity: 3, : ROL)
Garbage Bags 36inx48inx30's/Pkt North Star 10Pkt- NSNFGBB36X48 (Amount: 7.50 SGD, Quantity: 3, : PKT)
Honey Royal Miller 6x1kg- RMSCHONRM1000L (Amount: 4.80 SGD, Quantity: 5, : TUB)
Balsamic Vinegar Royal Miller 12x500ml- RMVIWSBA0500 (Amount: 4.45 SGD, Quantity: 1, : BTL)
Log Cabin Syrup Country Kitchen 12x24oz- SCSLCCK0680 (Amount: 5.50 SGD, Quantity: 1, : BTL)
Caesar Dressing Best Food 4x3L- ZB64301089 (Amount: 25.20 SGD, Quantity: 1, : TUB)
Real Mayonnaise Best Food 4x3ltr- ZBMAYBF3000 (Amount: 17.23 SGD, Quantity: 1, : TUB)
WH White Vinegar Woh Hup 4x5L- ZW1506300040 (Amount: 4.50 SGD, Quantity: 1, : TUB)
Good Morning Towel Thick North Star 12's- NFTOT012S (Amount: 10.00 SGD, Quantity: 1, : PKT)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491.28 SGD</t>
  </si>
  <si>
    <t>6246294284111573138</t>
  </si>
  <si>
    <t>Garbage Bags 36inx48inx30's/Pkt North Star 10Pkt- NSNFGBB36X48 (Amount: 7.50 SGD, Quantity: 3, : PKT)
Condensed Milk Royal Miller 48x380g- RMMIMCORM0390 (Amount: 50.00 SGD, Quantity: 1, : CT)
Yellow Mustard Royal Miller 10x1kg- RMSAYMUST1KG (Amount: 6.00 SGD, Quantity: 1, : PKT)
Honey Royal Miller 6x1kg- RMSCHONRM1000L (Amount: 4.80 SGD, Quantity: 5, : TUB)
Log Cabin Syrup Country Kitchen 12x24oz- SCSLCCK0680 (Amount: 5.50 SGD, Quantity: 1, : BTL)
Good Morning Towel Thick North Star 12's- NFTOT012S (Amount: 10.00 SGD, Quantity: 1, : PKT)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470.40 SGD</t>
  </si>
  <si>
    <t>6252483131221371849</t>
  </si>
  <si>
    <t>1068493-358609-- LVL 2, 350 Orchard Rd #02-K4</t>
  </si>
  <si>
    <t>Garbage Bags 36inx48inx30's/Pkt North Star 10Pkt- NSNFGBB36X48 (Amount: 7.50 SGD, Quantity: 3, : PKT)
Condensed Milk Royal Miller 48x380g- RMMIMCORM0390 (Amount: 50.00 SGD, Quantity: 1, : CT)
Premium Jasmine Rice Royal Miller 5kg- RMRIKDM5000 (Amount: 9.00 SGD, Quantity: 1, : PKT)
Honey Royal Miller 6x1kg- RMSCHONRM1000L (Amount: 4.80 SGD, Quantity: 4, : TUB)
Total: 100.70 SGD</t>
  </si>
  <si>
    <t>6252484983456285695</t>
  </si>
  <si>
    <t>Cling Wrap 300m North Star 6x300mx45cm- NSNFCLIW300M (Amount: 8.50 SGD, Quantity: 3, : ROL)
Garbage Bags 36inx48inx30's/Pkt North Star 10Pkt- NSNFGBB36X48 (Amount: 7.50 SGD, Quantity: 3, : PKT)
Condensed Milk Royal Miller 48x380g- RMMIMCORM0390 (Amount: 50.00 SGD, Quantity: 1, : CT)
Log Cabin Syrup Country Kitchen 12x24oz- SCSLCCK0680 (Amount: 5.50 SGD, Quantity: 1, : BTL)
Chicken Seasoning Powder Knorr 6x1kg- ZBCPOKN1000 (Amount: 13.15 SGD, Quantity: 1, : TUB)
Demi Glace Sauce Knorr 6x1kg- ZBDEMIKN1000 (Amount: 12.47 SGD, Quantity: 1, : TUB)
Real Mayonnaise Best Food 4x3ltr- ZBMAYBF3000 (Amount: 17.23 SGD, Quantity: 1, : TUB)
Tartar Sauce BestFood 4x3ltr- ZBTSABF3000 (Amount: 17.23 SGD, Quantity: 1, : TUB)
Vegetarian Seasoning Knorr 6x1kg- ZBVEGKN1000 (Amount: 9.99 SGD, Quantity: 1, : BTL)
WH White Vinegar Woh Hup 4x5L- ZW1506300040 (Amount: 4.50 SGD, Quantity: 1, : TUB)
Good Morning Towel Thick North Star 12's- NFTOT012S (Amount: 10.00 SGD, Quantity: 1, : PKT)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3, PCS: Kg)
Anchor UHT CHG Extra Yield Cream Latam 12x1ltr- ZF122338 (Amount: 5.90 SGD, Quantity: 10, : PKT)
Total: 576.17 SGD</t>
  </si>
  <si>
    <t>6258578404116931248</t>
  </si>
  <si>
    <t>Cling Wrap 300m North Star 6x300mx45cm- NSNFCLIW300M (Amount: 8.50 SGD, Quantity: 2, : ROL)
Garbage Bags 36inx48inx30's/Pkt North Star 10Pkt- NSNFGBB36X48 (Amount: 7.50 SGD, Quantity: 4, : PKT)
Condensed Milk Royal Miller 48x380g- RMMIMCORM0390 (Amount: 50.00 SGD, Quantity: 1, : CT)
Honey Royal Miller 6x1kg- RMSCHONRM1000L (Amount: 4.80 SGD, Quantity: 4, : TUB)
Balsamic Vinegar Royal Miller 12x500ml- RMVIWSBA0500 (Amount: 4.45 SGD, Quantity: 1, : BTL)
Log Cabin Syrup Country Kitchen 12x24oz- SCSLCCK0680 (Amount: 5.50 SGD, Quantity: 1, : BTL)
Balsamic Glaze Antichi Colli  12x250ml- VIBSMGLZ250 (Amount: 5.50 SGD, Quantity: 1, : BTL)
White Sugar Sticks SIS 8x375’sx4g- SUSWSSTK375S (Amount: 8.90 SGD, Quantity: 1, : PKT)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3, PCS: Kg)
Anchor UHT CHG Extra Yield Cream Latam 12x1ltr- ZF122338 (Amount: 5.90 SGD, Quantity: 12, : PKT)
Total: 540.45 SGD</t>
  </si>
  <si>
    <t>6264584601226670296</t>
  </si>
  <si>
    <t>Garbage Bags 36inx48inx30's/Pkt North Star 10Pkt- NSNFGBB36X48 (Amount: 7.50 SGD, Quantity: 3, : PKT)
Honey Royal Miller 6x1kg- RMSCHONRM1000L (Amount: 4.80 SGD, Quantity: 2, : TUB)
Caesar Dressing Best Food 4x3L- ZB64301089 (Amount: 25.20 SGD, Quantity: 1, : TUB)
Chicken Seasoning Powder Knorr 6x1kg- ZBCPOKN1000 (Amount: 13.15 SGD, Quantity: 1, : TUB)
Demi Glace Sauce Knorr 6x1kg- ZBDEMIKN1000 (Amount: 12.47 SGD, Quantity: 1, : TUB)
Tartar Sauce BestFood 4x3ltr- ZBTSABF3000 (Amount: 17.23 SGD, Quantity: 1, : TUB)
Balsamic Glaze Antichi Colli  12x250ml- VIBSMGLZ250 (Amount: 5.50 SGD, Quantity: 1, : BTL)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2, PCS: Kg)
Anchor UHT CHG Extra Yield Cream Latam 12x1ltr- ZF122338 (Amount: 5.90 SGD, Quantity: 12, : PKT)
Total: 484.55 SGD</t>
  </si>
  <si>
    <t>Garbage Bags 36inx48inx30's/Pkt North Star 10Pkt- NSNFGBB36X48 (Amount: 7.50 SGD, Quantity: 3, : PKT)
Condensed Milk Royal Miller 48x380g- RMMIMCORM0390 (Amount: 50.00 SGD, Quantity: 1, : CT)
Honey Royal Miller 6x1kg- RMSCHONRM1000L (Amount: 4.80 SGD, Quantity: 3, : TUB)
Log Cabin Syrup Country Kitchen 12x24oz- SCSLCCK0680 (Amount: 5.50 SGD, Quantity: 1, : BTL)
Balsamic Glaze Antichi Colli  12x250ml- VIBSMGLZ250 (Amount: 5.50 SGD, Quantity: 1, : BTL)
Frozen Chicken Half Breasts Boneless Skinless Sadia 4x2.5kg- FRCHBBLSL2500 (Amount: 50.00 SGD, Quantity: 1, : CT)
Anchor Prof Unsalted Butter 20x454g- ZF120642 (Amount: 7.14 SGD, Quantity: 15, : EAC)
Frozen Chicken B/Less Leg Skin On 200g UP Sadia 6x2kg- FRCHICKBLESSLEG200G2 (Amount: 38.00 SGD, Quantity: 2, : CT)
*WEIGHT* Frozen Smoked Salmon Sliced- FRSSMKSLDSM (Amount: 32.00 SGD, Quantity: 1, PCS: Kg)
Anchor UHT CHG Extra Yield Cream Latam 12x1ltr- ZF122338 (Amount: 5.90 SGD, Quantity: 12, : PKT)
Total: 433.80 SGD</t>
  </si>
  <si>
    <t>Cling Wrap 300m North Star 6x300mx45cm- NSNFCLIW300M (Amount: 8.50 SGD, Quantity: 2, : ROL)
Garbage Bags 36inx48inx30's/Pkt North Star 10Pkt- NSNFGBB36X48 (Amount: 7.50 SGD, Quantity: 3, : PKT)
Premium Jasmine Rice Royal Miller 5kg- RMRIKDM5000 (Amount: 9.00 SGD, Quantity: 1, : PKT)
Yellow Mustard Royal Miller 10x1kg- RMSAYMUST1KG (Amount: 6.00 SGD, Quantity: 1, : PKT)
Honey Royal Miller 6x1kg- RMSCHONRM1000L (Amount: 4.80 SGD, Quantity: 6, : TUB)
Chilli Sauce Maggi 6x3.3kgtin- SACHIMAG3000 (Amount: 11.00 SGD, Quantity: 1, : TIN)
Pepper Sauce (Red) Tabasco 12x150ml- SAPEPTA0150 (Amount: 5.95 SGD, Quantity: 2, : BTL)
Tomato Ketchup Maggi 6x3.3kgtin- SATOMA3300 (Amount: 10.50 SGD, Quantity: 1, : TIN)
Log Cabin Syrup Country Kitchen 12x24oz- SCSLCCK0680 (Amount: 5.50 SGD, Quantity: 1, : BTL)
Chicken Seasoning Powder Knorr 6x1kg- ZBCPOKN1000 (Amount: 13.15 SGD, Quantity: 1, : TUB)
Demi Glace Sauce Knorr 6x1kg- ZBDEMIKN1000 (Amount: 12.47 SGD, Quantity: 1, : TUB)
Good Morning Towel Thick North Star 12's- NFTOT012S (Amount: 10.00 SGD, Quantity: 1, : PKT)
Frozen Chicken Half Breasts Boneless Skinless Sadia 4x2.5kg- FRCHBBLSL2500 (Amount: 50.00 SGD, Quantity: 1, : CT)
Traditional Preformed Tater Gems (Reduced Sodium) Simplot 6x2.27kg- FSIMTG004189 (Amount: 11.00 SGD, Quantity: 1, : PKT)
Anchor Prof Unsalted Butter 20x454g- ZF120642 (Amount: 128.79 SGD, Quantity: 10, : CT)
Frozen Chicken B/Less Leg Skin On 200g UP Sadia 6x2kg- FRCHICKBLESSLEG200G2 (Amount: 38.00 SGD, Quantity: 1, : CT)
*WEIGHT* Frozen Smoked Salmon Sliced- FRSSMKSLDSM (Amount: 32.00 SGD, Quantity: 3, PCS: Kg)
Anchor UHT CHG Extra Yield Cream Latam 12x1ltr- ZF122338 (Amount: 5.90 SGD, Quantity: 10, : PKT)
Total: 1,699.72 SGD</t>
  </si>
  <si>
    <t>Cling Wrap 300m North Star 6x300mx45cm- NSNFCLIW300M (Amount: 8.50 SGD, Quantity: 2, : ROL)
Garbage Bags 36inx48inx30's/Pkt North Star 10Pkt- NSNFGBB36X48 (Amount: 7.50 SGD, Quantity: 3, : PKT)
Yellow Mustard Royal Miller 10x1kg- RMSAYMUST1KG (Amount: 6.00 SGD, Quantity: 1, : PKT)
Honey Royal Miller 6x1kg- RMSCHONRM1000L (Amount: 4.80 SGD, Quantity: 5, : TUB)
Chilli Sauce Maggi 6x3.3kgtin- SACHIMAG3000 (Amount: 11.00 SGD, Quantity: 2, : TIN)
Tomato Ketchup Maggi 6x3.3kgtin- SATOMA3300 (Amount: 10.50 SGD, Quantity: 2, : TIN)
Caesar Dressing Best Food 4x3L- ZB64301089 (Amount: 25.20 SGD, Quantity: 1, : TUB)
Tartar Sauce BestFood 4x3ltr- ZBTSABF3000 (Amount: 17.23 SGD, Quantity: 1, : TUB)
WH White Vinegar Woh Hup 4x5L- ZW1506300040 (Amount: 4.50 SGD, Quantity: 1, : TUB)
Balsamic Glaze Antichi Colli  12x250ml- VIBSMGLZ250 (Amount: 5.50 SGD, Quantity: 2, : BTL)
Traditional Preformed Tater Gems (Reduced Sodium) Simplot 6x2.27kg- FSIMTG004189 (Amount: 11.00 SGD, Quantity: 1, : PKT)
Anchor Prof Unsalted Butter 20x454g- ZF120642 (Amount: 7.14 SGD, Quantity: 10, : EAC)
*WEIGHT* Frozen Smoked Salmon Sliced- FRSSMKSLDSM (Amount: 32.00 SGD, Quantity: 3, PCS: Kg)
Anchor UHT CHG Extra Yield Cream Latam 12x1ltr- ZF122338 (Amount: 5.90 SGD, Quantity: 12, : PKT)
Total: 419.63 SGD</t>
  </si>
  <si>
    <t>Garbage Bags 36inx48inx30's/Pkt North Star 10Pkt- NSNFGBB36X48 (Amount: 7.50 SGD, Quantity: 3, : PKT)
Condensed Milk Royal Miller 48x380g- RMMIMCORM0390 (Amount: 50.00 SGD, Quantity: 2, : CT)
Pepper Sauce (Red) Tabasco 24x60ML- SAPERE0060 (Amount: 2.50 SGD, Quantity: 2, : BTL)
Balsamic Glaze Antichi Colli  12x250ml- VIBSMGLZ250 (Amount: 5.50 SGD, Quantity: 1, : BTL)
Anchor Prof Unsalted Butter 20x454g- ZF120642 (Amount: 7.14 SGD, Quantity: 8, : EAC)
Frozen Chicken B/Less Leg Skin On 200g UP Sadia 6x2kg- FRCHICKBLESSLEG200G2 (Amount: 38.00 SGD, Quantity: 2, : CT)
*WEIGHT* Frozen Smoked Salmon Sliced- FRSSMKSLDSM (Amount: 32.00 SGD, Quantity: 2, PCS: Kg)
Anchor UHT CHG Extra Yield Cream Latam 12x1ltr- ZF122338 (Amount: 5.90 SGD, Quantity: 10, : PKT)
Total: 389.12 SGD</t>
  </si>
  <si>
    <t>973495-355838-- Blk 9 Pasir Panjang Wholesale Centre</t>
  </si>
  <si>
    <t>Skin On Seasoned Jumbo Wedges 6x2000g Farm Frites- FF378002 (Amount: 35.40 SGD, Quantity: 2, : CT)
IQF Sweet Kernel Corn Royal Miller 10x1kg- RMVESKCORN (Amount: 18.00 SGD, Quantity: 2, : CT)
Roti Paratha Plain (Value Pack) Kawan 8x25'sx80gm- ZKF101KWM0108 (Amount: 57.60 SGD, Quantity: 2, : CT)
Total: 222.00 SGD</t>
  </si>
  <si>
    <t>6246381934916628116</t>
  </si>
  <si>
    <t>Kawan Chapatti VP 12 x 24s x 50g- ZKFCVP50G (Amount: 58.80 SGD, Quantity: 1, : CT)
Total: 58.80 SGD</t>
  </si>
  <si>
    <t>6246531994919741821</t>
  </si>
  <si>
    <t>Skin On Seasoned Jumbo Wedges 6x2000g Farm Frites- FF378002 (Amount: 35.40 SGD, Quantity: 4, : CT)
Roti Paratha Plain (Value Pack) Kawan 8x25'sx80gm- ZKF101KWM0108 (Amount: 57.60 SGD, Quantity: 4, : CT)
Total: 372.00 SGD</t>
  </si>
  <si>
    <t>6248091174916162838</t>
  </si>
  <si>
    <t>Skin On Seasoned Jumbo Wedges 6x2000g Farm Frites- FF378002 (Amount: 35.40 SGD, Quantity: 4, : CT)
Roti Paratha Plain (Value Pack) Kawan 8x25'sx80gm- ZKF101KWM0108 (Amount: 57.60 SGD, Quantity: 5, : CT)
Total: 429.60 SGD</t>
  </si>
  <si>
    <t>6252676854915004290</t>
  </si>
  <si>
    <t>Skin On Seasoned Jumbo Wedges 6x2000g Farm Frites- FF378002 (Amount: 35.40 SGD, Quantity: 4, : CT)
Roti Paratha Plain (Value Pack) Kawan 8x25'sx80gm- ZKF101KWM0108 (Amount: 57.60 SGD, Quantity: 4, : CT)
Kawan Chapatti VP 12 x 24s x 50g- ZKFCVP50G (Amount: 58.80 SGD, Quantity: 1, : CT)
Total: 430.80 SGD</t>
  </si>
  <si>
    <t>6255877044916887592</t>
  </si>
  <si>
    <t>Skin On Seasoned Jumbo Wedges 6x2000g Farm Frites- FF378002 (Amount: 35.40 SGD, Quantity: 3, : CT)
IQF California Mixed Vege (Broccoli,Cauliflower,Slice Carrot) Royal Miller 10x1kg-  RMVEMIXBCC (Amount: 18.00 SGD, Quantity: 1, : CT)
Roti Paratha Plain (Value Pack) Kawan 8x25'sx80gm- ZKF101KWM0108 (Amount: 57.60 SGD, Quantity: 4, : CT)
Total: 354.60 SGD</t>
  </si>
  <si>
    <t>6259419374915620332</t>
  </si>
  <si>
    <t>Skin On Seasoned Jumbo Wedges 6x2000g Farm Frites- FF378002 (Amount: 35.40 SGD, Quantity: 2, : CT)
Roti Paratha Plain (Value Pack) Kawan 8x25'sx80gm- ZKF101KWM0108 (Amount: 57.60 SGD, Quantity: 4, : CT)
Total: 301.20 SGD</t>
  </si>
  <si>
    <t>6261116184916352869</t>
  </si>
  <si>
    <t>Skin On Seasoned Jumbo Wedges 6x2000g Farm Frites- FF378002 (Amount: 35.40 SGD, Quantity: 3, : CT)
IQF California Mixed Vege (Broccoli,Cauliflower,Slice Carrot) Royal Miller 10x1kg-  RMVEMIXBCC (Amount: 18.00 SGD, Quantity: 1, : CT)
IQF Sweet Kernel Corn Royal Miller 10x1kg- RMVESKCORN (Amount: 18.00 SGD, Quantity: 1, : CT)
Roti Paratha Plain (Value Pack) Kawan 8x25'sx80gm- ZKF101KWM0108 (Amount: 57.60 SGD, Quantity: 5, : CT)
Total: 430.20 SGD</t>
  </si>
  <si>
    <t>6265388844914307267</t>
  </si>
  <si>
    <t>Skin On Seasoned Jumbo Wedges 6x2000g Farm Frites- FF378002 (Amount: 35.40 SGD, Quantity: 3, : CT)
Roti Paratha Plain (Value Pack) Kawan 8x25'sx80gm- ZKF101KWM0108 (Amount: 57.60 SGD, Quantity: 4, : CT)
Total: 336.60 SGD</t>
  </si>
  <si>
    <t>Skin On Seasoned Jumbo Wedges 6x2000g Farm Frites- FF378002 (Amount: 35.40 SGD, Quantity: 3, : CT)
Roti Paratha Plain (Value Pack) Kawan 8x25'sx80gm- ZKF101KWM0108 (Amount: 57.60 SGD, Quantity: 2, : CT)
Kawan Chapatti VP 12 x 24s x 50g- ZKFCVP50G (Amount: 58.80 SGD, Quantity: 1, : CT)
Total: 280.20 SGD</t>
  </si>
  <si>
    <t>Skin On Seasoned Jumbo Wedges 6x2000g Farm Frites- FF378002 (Amount: 35.40 SGD, Quantity: 3, : CT)
Roti Paratha Plain (Value Pack) Kawan 8x25'sx80gm- ZKF101KWM0108 (Amount: 57.60 SGD, Quantity: 3, : CT)
Total: 279.00 SGD</t>
  </si>
  <si>
    <t>Skin On Seasoned Jumbo Wedges 6x2000g Farm Frites- FF378002 (Amount: 35.40 SGD, Quantity: 4, : CT)
IQF Sweet Kernel Corn Royal Miller 10x1kg- RMVESKCORN (Amount: 18.00 SGD, Quantity: 2, : CT)
Roti Paratha Plain (Value Pack) Kawan 8x25'sx80gm- ZKF101KWM0108 (Amount: 57.60 SGD, Quantity: 5, : CT)
Total: 465.60 SGD</t>
  </si>
  <si>
    <t>IQF Mixed Vege (Corn,Diced Carrots,Peas) Royal Miller 10x1kg- RMVEMIXCCP (Amount: 16.00 SGD, Quantity: 4, : CT)
Total: 64.00 SGD</t>
  </si>
  <si>
    <t>69300-354415-- Masa By Black Society, 9 Penang Road</t>
  </si>
  <si>
    <t>Margarine Planta 6x2.5kg- MARPL2500 (Amount: 88.80 SGD, Quantity: 1, : CT)
Real Mayonnaise Best Food 4x3ltr- ZBMAYBF3000 (Amount: 65.63 SGD, Quantity: 1, : CT)
Anchor Prof Unsalted Butter 20x454g- ZF120642 (Amount: 128.79 SGD, Quantity: 1, : CT)
Total: 283.22 SGD</t>
  </si>
  <si>
    <t>158897-360738-- RWS Tivoli, 26 Sentosa Gateway</t>
  </si>
  <si>
    <t>Vegetable Cooking Oil Royal Miller 17kg/tin- RMOICOORM17KG (Amount: 33.00 SGD, Quantity: 3, : TIN)
Thai Rice Hom Mali Royal Miller 25kg-  RMRITHARM2500 (Amount: 54.50 SGD, Quantity: 2, : BAG)
Chicken Gravy Knorr 6x1kg- ZBCHGKN1000 (Amount: 13.39 SGD, Quantity: 2, : TUB)
Cocoa Hazelnut Granola Captain Oats 12x220/200g- ZCTEM-CG-CH12P00220-R00 (Amount: 5.35 SGD, Quantity: 10, : PKT)
Mashed Potato Basic America 6x5.5lb- CVMASBAS2500 (Amount: 19.50 SGD, Quantity: 1, : BTL)
IQF California Mixed Vege (Broccoli,Cauliflower,Slice Carrot) Royal Miller 10x1kg-  RMVEMIXBCC (Amount: 2.80 SGD, Quantity: 8, : PKT)
Total: 330.18 SGD</t>
  </si>
  <si>
    <t>Pork Luncheon Meat Mili 24x397g- CMPLUMI0397 (Amount: 2.40 SGD, Quantity: 4, : TIN)
Baked Beans In Tomato Sauce Royal Miller 6x2.55kg- RMCVBBERM2700 (Amount: 7.00 SGD, Quantity: 1, : TIN)
Total: 16.60 SGD</t>
  </si>
  <si>
    <t>Thai Rice Hom Mali Royal Miller 25kg-  RMRITHARM2500 (Amount: 54.50 SGD, Quantity: 1, : BAG)
Fine Sugar Johnnyson's 12 x 2kg- JOSUSFINE2000 (Amount: 3.50 SGD, Quantity: 4, : PKT)
Cocoa Hazelnut Granola Captain Oats 12x220/200g- ZCTEM-CG-CH12P00220-R00 (Amount: 5.35 SGD, Quantity: 6, : PKT)
Chicken Dipping Mae Pranom 12x980g- SACHIMP0980 (Amount: 3.45 SGD, Quantity: 2, : BTL)
Garde D'Or Hollandaise Sauce Knorr 6x1L- ZBGARKN1000 (Amount: 14.05 SGD, Quantity: 2, : TUB)
IQF California Mixed Vege (Broccoli,Cauliflower,Slice Carrot) Royal Miller 10x1kg-  RMVEMIXBCC (Amount: 2.80 SGD, Quantity: 5, : PKT)
Total: 149.60 SGD</t>
  </si>
  <si>
    <t>158897-358092-- Crazy Rich Thai Toast, 435 Orchard Road Wisma</t>
  </si>
  <si>
    <t>Concentrated Chicken Stock Knorr 6x1kg- ZBCNCHSKN1000 (Amount: 11.50 SGD, Quantity: 2, : BTL)
Condensed Milk Royal Miller 48x380g- RMMIMCORM0390 (Amount: 52.80 SGD, Quantity: 2, : CT)
Sardines in Tomato Sauce Ayam 36x425g- CSSADAY0425 (Amount: 4.05 SGD, Quantity: 2, : CAN)
Premium Jasmine Rice Royal Miller 5kg- RMRIKDM5000 (Amount: 9.00 SGD, Quantity: 4, : PKT)
Evaporated Creamer Royal Miller 48x390g- RMMIMECRM0390 (Amount: 52.80 SGD, Quantity: 2, : CT)
Beef Stock Paste Knorr 6x1.5kg- ZBBPAKN1500 (Amount: 20.26 SGD, Quantity: 1, : BTL)
Rice Flour 3 Eagles 20x600g- FLRICTH0600 (Amount: 1.15 SGD, Quantity: 2, : PKT)
MSG / Ajinomoto 20x1kg- SSMSGAJM01000 (Amount: 5.50 SGD, Quantity: 2, : PKT)
Tempura Ko Nissin 20x450g- JPTEM0500 (Amount: 5.00 SGD, Quantity: 3, : PKT)
Glutinous Rice Flour Erawan 20x600g- FLRIGTH0600 (Amount: 5.00 SGD, Quantity: 2, : PKT)
Total: 336.86 SGD</t>
  </si>
  <si>
    <t>Margarine Planta 6x2.5kg- MARPL2500 (Amount: 15.50 SGD, Quantity: 1, : TIN)
Cocoa Hazelnut Granola Captain Oats 12x220/200g- ZCTEM-CG-CH12P00220-R00 (Amount: 5.35 SGD, Quantity: 6, : PKT)
Pork Luncheon Meat Mili 24x397g- CMPLUMI0397 (Amount: 2.40 SGD, Quantity: 10, : TIN)
IQF California Mixed Vege (Broccoli,Cauliflower,Slice Carrot) Royal Miller 10x1kg-  RMVEMIXBCC (Amount: 2.80 SGD, Quantity: 8, : PKT)
Total: 94.00 SGD</t>
  </si>
  <si>
    <t>CHCCP1KG-6pkt , *FOC* ZBGARKN1000 2ctn</t>
  </si>
  <si>
    <t>Thai Rice Hom Mali Royal Miller 25kg-  RMRITHARM2500 (Amount: 54.50 SGD, Quantity: 2, : BAG)
Concentrated Chicken Stock Knorr 6x1kg- ZBCNCHSKN1000 (Amount: 11.50 SGD, Quantity: 4, : BTL)
Olive Oil Pomace Royal Miller 4x5ltr- RMOIOLPRR5L (Amount: 45.00 SGD, Quantity: 2, : TIN)
Hainanese Chicken Rice Paste Woh Hup 6x1kg- ZW1303400363 (Amount: 8.60 SGD, Quantity: 12, : TUB)
UHT Coconut Cream Kara 18x500ml- MICOCKA0500 (Amount: 44.10 SGD, Quantity: 1, : CT)
Mashed Potato Basic America 6x5.5lb- CVMASBAS2500 (Amount: 19.50 SGD, Quantity: 1, : BTL)
IQF California Mixed Vege (Broccoli,Cauliflower,Slice Carrot) Royal Miller 10x1kg-  RMVEMIXBCC (Amount: 2.80 SGD, Quantity: 6, : PKT)
Instant Laksa Paste Hai's 1kg- CHMLLAKHA3000 (Amount: 16.50 SGD, Quantity: 4, : TUB)
Total: 494.60 SGD</t>
  </si>
  <si>
    <t>Sent together with Chill</t>
  </si>
  <si>
    <t>Cocoa Hazelnut Granola Captain Oats 12x220/200g- ZCTEM-CG-CH12P00220-R00 (Amount: 5.35 SGD, Quantity: 8, : PKT)
IQF California Mixed Vege (Broccoli,Cauliflower,Slice Carrot) Royal Miller 10x1kg-  RMVEMIXBCC (Amount: 2.80 SGD, Quantity: 8, : PKT)
Total: 65.20 SGD</t>
  </si>
  <si>
    <t>UHT Coconut Cream Kara 12x1ltr- MICOCKA1000 (Amount: 62.40 SGD, Quantity: 1, : CT)
Total: 62.40 SGD</t>
  </si>
  <si>
    <t>Concentrated Chicken Stock Knorr 6x1kg- ZBCNCHSKN1000 (Amount: 11.50 SGD, Quantity: 2, : BTL)
Cocoa Hazelnut Granola Captain Oats 12x220/200g- ZCTEM-CG-CH12P00220-R00 (Amount: 5.35 SGD, Quantity: 15, : PKT)
Instant Laksa Paste Hai's 1kg- CHMLLAKHA3000 (Amount: 16.50 SGD, Quantity: 4, : TUB)
Total: 169.25 SGD</t>
  </si>
  <si>
    <t>Fine Salt East Sun 48x500g- ESSSSAFES500 (Amount: 0.45 SGD, Quantity: 5, : PKT)
UHT Coconut Cream Kara 12x1ltr- MICOCKA1000 (Amount: 5.20 SGD, Quantity: 6, : PKT)
Concentrated Chicken Stock Knorr 6x1kg- ZBCNCHSKN1000 (Amount: 11.50 SGD, Quantity: 2, : BTL)
Cocoa Hazelnut Granola Captain Oats 12x220/200g- ZCTEM-CG-CH12P00220-R00 (Amount: 5.35 SGD, Quantity: 5, : PKT)
Pork Luncheon Meat Mili 24x397g- CMPLUMI0397 (Amount: 2.40 SGD, Quantity: 10, : TIN)
IQF California Mixed Vege (Broccoli,Cauliflower,Slice Carrot) Royal Miller 10x1kg-  RMVEMIXBCC (Amount: 2.80 SGD, Quantity: 8, : PKT)
Total: 129.60 SGD</t>
  </si>
  <si>
    <t>Tomato Whole Peeled Royal Miller 6x2550g- RMCVTOWRM2550 (Amount: 7.00 SGD, Quantity: 4, : TIN)
Total: 28.00 SGD</t>
  </si>
  <si>
    <t>69300-317408-- Bosses Q, Takashimaya</t>
  </si>
  <si>
    <t>CHPRNOPA1KG-1ctn</t>
  </si>
  <si>
    <t>Fine Salt East Sun 48x500g- ESSSSAFES500 (Amount: 0.45 SGD, Quantity: 5, : PKT)
UHT Coconut Cream Kara 12x1ltr- MICOCKA1000 (Amount: 5.20 SGD, Quantity: 5, : PKT)
Garbage Bags 36inx48inx30's North Star 10Pkt- NSNFGBB36X48 (Amount: 9.00 SGD, Quantity: 10, : PKT)
BBQ Sauce Hickory Knorr 6x1kg- ZBBSHKN1000 (Amount: 12.52 SGD, Quantity: 2, : TUB)
Concentrated Chicken Stock Knorr 6x1kg- ZBCNCHSKN1000 (Amount: 11.50 SGD, Quantity: 2, : BTL)
Real Mayonnaise Best Food 4x3ltr- ZBMAYBF3000 (Amount: 17.23 SGD, Quantity: 1, : TUB)
Milo Cereal Econopack Nestle 12x450g- CEN12481931 (Amount: 6.75 SGD, Quantity: 1, : EAC)
Olive Oil Pomace Royal Miller 4x5ltr- RMOIOLPRR5L (Amount: 45.00 SGD, Quantity: 1, : TIN)
Tomato Ketchup Maggi 6x3.3kgtin- SATOMA3300 (Amount: 10.50 SGD, Quantity: 1, : TIN)
Premium Jasmine Rice Royal Miller 5kg- RMRIKDM5000 (Amount: 9.00 SGD, Quantity: 3, : PKT)
Chicken Dipping Mae Pranom 12x980g- SACHIMP0980 (Amount: 3.45 SGD, Quantity: 1, : BTL)
Chilli Oil Koon Yick  24x550ml- OICHIWH0640 (Amount: 15.00 SGD, Quantity: 1, : BTL)
Frozen Broccoli 40/60mm Farmland 10X1kg- RMVEBRCOLI (Amount: 3.00 SGD, Quantity: 2, : PKT)
Farmland Chicken Nuggets Ben Foods 24x400g- BFFZ41001S (Amount: 3.60 SGD, Quantity: 4, : PKT)
IQF California Mixed Vege (Broccoli,Cauliflower,Slice Carrot) Royal Miller 10x1kg-  RMVEMIXBCC (Amount: 2.80 SGD, Quantity: 5, : PKT)
Total: 325.62 SGD</t>
  </si>
  <si>
    <t>69300-257076-- Masa By Black Society, Great World City</t>
  </si>
  <si>
    <t>Horlicks Pouch 6x1.65kg- BEPHOR1650 (Amount: 21.90 SGD, Quantity: 1, : PKT)
Total: 21.90 SGD</t>
  </si>
  <si>
    <t>Margarine Planta 6x2.5kg- MARPL2500 (Amount: 88.80 SGD, Quantity: 1, : CT)
Chicken Powder Knorr 6x2.25kg- ZBCPOKN2250 (Amount: 159.14 SGD, Quantity: 1, : CT)
Anchor Prof Unsalted Butter 20x454g- ZF120642 (Amount: 128.79 SGD, Quantity: 1, : CT)
Total: 376.73 SGD</t>
  </si>
  <si>
    <t>Thai Rice Hom Mali Royal Miller 25kg-  RMRITHARM2500 (Amount: 54.50 SGD, Quantity: 2, : BAG)
Concentrated Chicken Stock Knorr 6x1kg- ZBCNCHSKN1000 (Amount: 11.50 SGD, Quantity: 3, : BTL)
Cocoa Hazelnut Granola Captain Oats 12x220/200g- ZCTEM-CG-CH12P00220-R00 (Amount: 5.35 SGD, Quantity: 12, : PKT)
Pork Luncheon Meat Mili 24x397g- CMPLUMI0397 (Amount: 2.40 SGD, Quantity: 8, : TIN)
IQF California Mixed Vege (Broccoli,Cauliflower,Slice Carrot) Royal Miller 10x1kg-  RMVEMIXBCC (Amount: 2.80 SGD, Quantity: 12, : PKT)
Prawn Noodles Paste Hai's 10x1kg- CHPRNOPA1KG (Amount: 12.40 SGD, Quantity: 6, : PKT)
Total: 334.90 SGD</t>
  </si>
  <si>
    <t>Baked Beans In Tomato Sauce Royal Miller 6x2.55kg- RMCVBBERM2700 (Amount: 7.00 SGD, Quantity: 3, : TIN)
Total: 21.00 SGD</t>
  </si>
  <si>
    <t>580419-343225-- King of Wagyu, 25 Bali Lane</t>
  </si>
  <si>
    <t>Bread Crumb Johnnyson's 10x1kg- JOMIBRCR1000 (Amount: 4.20 SGD, Quantity: 3, : PKT)
Cling Wrap 300m North Star 6x300mx45cm- NSNFCLIW300M (Amount: 13.00 SGD, Quantity: 1, : ROL)
Pineapple Slice In Light Syrup Royal Miller 24x565g- RMCFPINSRM565 (Amount: 1.45 SGD, Quantity: 3, : TIN)
Fine GrainSugar SIS 10 x 2kg- SUSFIGRSU2000 (Amount: 3.20 SGD, Quantity: 2, : PKT)
Real Mayonnaise Best Food 4x3ltr- ZBMAYBF3000 (Amount: 17.23 SGD, Quantity: 1, : TUB)
Tomato Paste Royal Miller 6x2.2kg- RMCVTPARM2500 (Amount: 11.00 SGD, Quantity: 2, : TIN)
WH Sriracha Chilli Sauce 12x445g- ZW1104000354 (Amount: 2.30 SGD, Quantity: 3, : BTL)
Total: 82.48 SGD</t>
  </si>
  <si>
    <t>6246369344919264396</t>
  </si>
  <si>
    <t>196260-254282-- Waku Waku, 27 Bali Lane</t>
  </si>
  <si>
    <t>Instant Noodle EZee 10x600gm- NVINATE600 (Amount: 24.00 SGD, Quantity: 1, : CT)
Lychee In Syrup Royal Miller 12x567g- RMCFLYCHEE567 (Amount: 2.40 SGD, Quantity: 5, : TIN)
Condensed Milk Royal Miller 48x380g- RMMIMCORM0390 (Amount: 1.20 SGD, Quantity: 4, : TIN)
Evaporated Creamer Royal Miller 48x390g- RMMIMECRM0390 (Amount: 1.20 SGD, Quantity: 6, : TIN)
Honey Royal Miller 6x1kg- RMSCHONRM1000L (Amount: 32.50 SGD, Quantity: 1, : CT)
Fish Gravy Thai Tiparus 12x700ml- SAFISTI750 (Amount: 1.75 SGD, Quantity: 2, : BTL)
LKK Panda Oyster Sauce 12 x 510g- XL1300660688 (Amount: 3.50 SGD, Quantity: 3, : EAC)
Syrup Rose F&amp;N 6x2ltr- SCSROFN2000 (Amount: 4.85 SGD, Quantity: 2, : TUB)
Himalayan Crystal Rock Salt Bestari 350g- SSHMLYCRR350 (Amount: 2.00 SGD, Quantity: 7, : PKT)
Fine GrainSugar SIS 10 x 2kg- SUSFIGRSU2000 (Amount: 3.20 SGD, Quantity: 2, : PKT)
Total: 124.60 SGD</t>
  </si>
  <si>
    <t>6247421494918806695</t>
  </si>
  <si>
    <t>78170-88783-- 187 Upper Thomson Road</t>
  </si>
  <si>
    <t>Corn Starch Johnnyson's 10x1kg- JOFLCORN1KG (Amount: 2.50 SGD, Quantity: 2, : PKT)
Potato Starch Johnnyson 10x1kg- JOFLPOTSTA1KG (Amount: 3.60 SGD, Quantity: 2, : PKT)
Pineapple Slice In Light Syrup Royal Miller 24x565g- RMCFPINSRM565 (Amount: 1.45 SGD, Quantity: 5, : TIN)
Fettuccine FTO 15 Royal Miller 24x500gm- RMPARMFES0500 (Amount: 2.10 SGD, Quantity: 5, : PKT)
Macaroni FTO 132 Royal Miller 24x500gm- RMPARMMAC500 (Amount: 2.10 SGD, Quantity: 8, : PKT)
Spaghetti  FTO 5 Royal Miller 24x500gm- RMPARMSPA500 (Amount: 2.10 SGD, Quantity: 4, : PKT)
Chicken Seasoning Powder Knorr 6x1kg- ZBCPOKN1000 (Amount: 13.15 SGD, Quantity: 1, : TUB)
Demi Glace Sauce Knorr 6x1kg- ZBDEMIKN1000 (Amount: 12.47 SGD, Quantity: 1, : TUB)
Real Mayonnaise Best Food 4x3ltr- ZBMAYBF3000 (Amount: 17.23 SGD, Quantity: 6, : TUB)
Plain Flour 1kg/pkt- JOFLPLAPR1000 (Amount: 2.90 SGD, Quantity: 3, : PKT)
Tomato Pronto Knorr 6x2kg- ZBTPRKN2000 (Amount: 8.96 SGD, Quantity: 4, : TIN)
Gherkins Royal Miller 12x680g- RMPIGHEMR680 (Amount: 2.30 SGD, Quantity: 1, : BTL)
Total: 230.99 SGD</t>
  </si>
  <si>
    <t>6248228064914666605</t>
  </si>
  <si>
    <t>6248285874914606174</t>
  </si>
  <si>
    <t>Pork Luncheon Meat Maling 24x397gm- CMPLUMA0397 (Amount: 78.00 SGD, Quantity: 1, : CT)
Fine Salt East Sun 48x500g- ESSSSAFES500 (Amount: 0.40 SGD, Quantity: 3, : PKT)
Corn Starch Johnnyson's 10x1kg- JOFLCORN1KG (Amount: 2.50 SGD, Quantity: 1, : PKT)
Potato Starch Johnnyson 10x1kg- JOFLPOTSTA1KG (Amount: 3.60 SGD, Quantity: 1, : PKT)
Pineapple Slice In Light Syrup Royal Miller 24x565g- RMCFPINSRM565 (Amount: 1.45 SGD, Quantity: 4, : TIN)
Fettuccine FTO 15 Royal Miller 24x500gm- RMPARMFES0500 (Amount: 2.10 SGD, Quantity: 2, : PKT)
Pepper Sauce RED Tabasco 24x60ML- SAPERE0060 (Amount: 2.30 SGD, Quantity: 6, : BTL)
Worchester Sauce Lea&amp;Perrin 12x290ml- SAWORLE0290 (Amount: 3.60 SGD, Quantity: 2, : BTL)
Chicken Seasoning Powder Knorr 6x1kg- ZBCPOKN1000 (Amount: 13.15 SGD, Quantity: 3, : TUB)
Demi Glace Sauce Knorr 6x1kg- ZBDEMIKN1000 (Amount: 12.47 SGD, Quantity: 2, : TUB)
Total: 180.69 SGD</t>
  </si>
  <si>
    <t>6252566204913456811</t>
  </si>
  <si>
    <t>Thai Lime Juice 6x1ltr- CJLIMTH1000 (Amount: 2.00 SGD, Quantity: 1, : BTL)
Potato Starch Johnnyson 10x1kg- JOFLPOTSTA1KG (Amount: 3.60 SGD, Quantity: 1, : PKT)
Self Raising Flour Johnnyson's 12x1kg- JOFLSLFRJ1000 (Amount: 3.25 SGD, Quantity: 6, : BOX)
Honey Royal Miller 6x1kg- RMSCHONRM1000L (Amount: 5.70 SGD, Quantity: 1, : TUB)
Chicken Dipping Mae Pranom 12x980g- SACHIMP0980 (Amount: 3.45 SGD, Quantity: 5, : BTL)
Fine Sugar Johnnyson's 12 x 2kg- JOSUSFINE2000 (Amount: 3.20 SGD, Quantity: 2, : PKT)
Real Mayonnaise Best Food 4x3ltr- ZBMAYBF3000 (Amount: 17.23 SGD, Quantity: 2, : TUB)
Royal Baking Powder 12x450g- K109898 (Amount: 5.80 SGD, Quantity: 1, : TIN)
Total: 94.71 SGD</t>
  </si>
  <si>
    <t>6255995554914065793</t>
  </si>
  <si>
    <t>Horlicks Pouch 6x1.65kg- BEPHOR1650 (Amount: 21.90 SGD, Quantity: 1, : PKT)
Pork Luncheon Meat Maling 24x397gm- CMPLUMA0397 (Amount: 78.00 SGD, Quantity: 1, : CT)
Cumin Powder Raj 10x500gpkt - GSCUNRA500 (Amount: 3.00 SGD, Quantity: 1, : PKT)
Corn Starch Johnnyson's 10x1kg- JOFLCORN1KG (Amount: 2.50 SGD, Quantity: 2, : PKT)
Potato Starch Johnnyson 10x1kg- JOFLPOTSTA1KG (Amount: 3.60 SGD, Quantity: 1, : PKT)
Bread Crumb Johnnyson's 10x1kg- JOMIBRCR1000 (Amount: 4.20 SGD, Quantity: 3, : PKT)
Black Pepper Coarse LSH 500gpkt- PECRBLS0500 (Amount: 8.30 SGD, Quantity: 3, : PKT)
Pineapple Slice In Light Syrup Royal Miller 24x565g- RMCFPINSRM565 (Amount: 1.45 SGD, Quantity: 4, : TIN)
Whole Kernel Sweet Corn Royal Miller 24x425g- RMCVCWKRM0425 (Amount: 1.30 SGD, Quantity: 2, : TIN)
Red Kidney Bean Royal Miller 24x400g- RMCVRKBRM439 (Amount: 1.15 SGD, Quantity: 6, : TIN)
Macaroni FTO 132 Royal Miller 24x500gm- RMPARMMAC500 (Amount: 2.10 SGD, Quantity: 8, : PKT)
Spaghetti  FTO 5 Royal Miller 24x500gm- RMPARMSPA500 (Amount: 2.10 SGD, Quantity: 2, : PKT)
Premium Jasmine Rice Royal Miller 5kg- RMRIKDM5000 (Amount: 9.00 SGD, Quantity: 1, : PKT)
Yellow Mustard Royal Miller 10x1kg- RMSAYMUST1KG (Amount: 6.00 SGD, Quantity: 1, : PKT)
Pepper Sauce RED Tabasco 24x60ML- SAPERE0060 (Amount: 2.30 SGD, Quantity: 5, : BTL)
Tomato Ketchup Maggi 6x3.3kgtin- SATOMA3300 (Amount: 63.00 SGD, Quantity: 1, : CT)
BBQ Sauce Hickory Knorr 6x1kg- ZBBSHKN1000 (Amount: 12.52 SGD, Quantity: 2, : TUB)
Chicken Seasoning Powder Knorr 6x1kg- ZBCPOKN1000 (Amount: 13.15 SGD, Quantity: 1, : TUB)
Demi Glace Sauce Knorr 6x1kg- ZBDEMIKN1000 (Amount: 12.47 SGD, Quantity: 1, : TUB)
Real Mayonnaise Best Food 4x3ltr- ZBMAYBF3000 (Amount: 17.23 SGD, Quantity: 6, : TUB)
Tartar Sauce BestFood 4x3ltr- ZBTSABF3000 (Amount: 17.51 SGD, Quantity: 1, : TUB)
WH Plum Sauce Woh Hup 12x400g- ZW1103300065 (Amount: 3.80 SGD, Quantity: 2, : BTL)
Plain Flour 1kg/pkt- JOFLPLAPR1000 (Amount: 2.90 SGD, Quantity: 4, : PKT)
UHT Full Cream Milk Royal Miller 12x1ltr- RMMIMUHRM1000 (Amount: 23.40 SGD, Quantity: 2, : CT)
Tomato Puree Palmdale 6x3kg- CVTPUHU3000 (Amount: 13.50 SGD, Quantity: 4, : TIN)
Oreo Crumb/Crushed Nabisco 24x454g- BAOREOCRU455 (Amount: 4.00 SGD, Quantity: 1, : PKT)
Gherkins Royal Miller 12x680g- RMPIGHEMR680 (Amount: 2.30 SGD, Quantity: 2, : BTL)
Total: 574.95 SGD</t>
  </si>
  <si>
    <t>6260433414917623940</t>
  </si>
  <si>
    <t>Blackcurrant Syrup 6x1ltr Ribena- BEBLSRI1000 (Amount: 7.65 SGD, Quantity: 2, : BTL)
Fine Salt East Sun 48x500g- ESSSSAFES500 (Amount: 0.40 SGD, Quantity: 5, : PKT)
Cajun Spices Hela 18x1kgpkt- GSCAJHE1000 (Amount: 21.60 SGD, Quantity: 1, : PKT)
Lychee In Syrup Royal Miller 12x567g- RMCFLYCHEE567 (Amount: 2.40 SGD, Quantity: 8, : TIN)
Condensed Milk Royal Miller 48x380g- RMMIMCORM0390 (Amount: 1.20 SGD, Quantity: 4, : TIN)
Evaporated Creamer Royal Miller 48x390g- RMMIMECRM0390 (Amount: 1.20 SGD, Quantity: 8, : TIN)
Syrup Rose F&amp;N 6x2ltr- SCSROFN2000 (Amount: 4.85 SGD, Quantity: 4, : TUB)
Beef Stock Paste Knorr 6x1.5kg- ZBBPAKN1500 (Amount: 20.26 SGD, Quantity: 1, : BTL)
Total: 112.16 SGD</t>
  </si>
  <si>
    <t>6261146014911018789</t>
  </si>
  <si>
    <t>Horlicks Pouch 6x1.65kg- BEPHOR1650 (Amount: 21.90 SGD, Quantity: 1, : PKT)
Potato Starch Johnnyson 10x1kg- JOFLPOTSTA1KG (Amount: 3.60 SGD, Quantity: 3, : PKT)
Self Raising Flour Johnnyson's 12x1kg- JOFLSLFRJ1000 (Amount: 3.25 SGD, Quantity: 6, : BOX)
Bread Crumb Johnnyson's 10x1kg- JOMIBRCR1000 (Amount: 4.20 SGD, Quantity: 3, : PKT)
Chicken Dipping Mae Pranom 12x980g- SACHIMP0980 (Amount: 3.45 SGD, Quantity: 4, : BTL)
Fine Sugar Johnnyson's 12 x 2kg- JOSUSFINE2000 (Amount: 3.20 SGD, Quantity: 6, : PKT)
Beef Stock Paste Knorr 6x1.5kg- ZBBPAKN1500 (Amount: 20.26 SGD, Quantity: 1, : BTL)
Real Mayonnaise Best Food 4x3ltr- ZBMAYBF3000 (Amount: 17.23 SGD, Quantity: 3, : TUB)
Royal Baking Powder 12x450g- K109898 (Amount: 5.80 SGD, Quantity: 1, : TIN)
Good Morning Towel Thick North Star 12's- NFTOT012S (Amount: 14.00 SGD, Quantity: 1, : PKT)
WH Sriracha Chilli Sauce 12x445g- ZW1104000354 (Amount: 2.30 SGD, Quantity: 5, : BTL)
Total: 201.05 SGD</t>
  </si>
  <si>
    <t>6264425094918523081</t>
  </si>
  <si>
    <t>JPTERIH2000-2btl</t>
  </si>
  <si>
    <t>Sesame Oil EastSun 4x5ltr- ESOISESBA5000 (Amount: 22.00 SGD, Quantity: 1, : TUB)
Fine Salt East Sun 48x500g- ESSSSAFES500 (Amount: 0.40 SGD, Quantity: 5, : PKT)
Self Raising Flour Johnnyson's 12x1kg- JOFLSLFRJ1000 (Amount: 3.25 SGD, Quantity: 2, : BOX)
Lychee In Syrup Royal Miller 12x567g- RMCFLYCHEE567 (Amount: 2.40 SGD, Quantity: 8, : TIN)
Honey Royal Miller 6x1kg- RMSCHONRM1000L (Amount: 32.50 SGD, Quantity: 1, : CT)
Pepper Sauce RED Tabasco 24x60ML- SAPERE0060 (Amount: 2.30 SGD, Quantity: 3, : BTL)
Himalayan Crystal Rock Salt Bestari 350g- SSHMLYCRR350 (Amount: 2.00 SGD, Quantity: 5, : PKT)
MSG / Ajinomoto 20x1kg- SSMSGAJM01000 (Amount: 5.50 SGD, Quantity: 2, : PKT)
Soft Brown Sugar SIS 24x800g- SUSBRO0800 (Amount: 3.25 SGD, Quantity: 2, : PKT)
Fine Sugar Johnnyson's 12 x 2kg- JOSUSFINE2000 (Amount: 3.20 SGD, Quantity: 5, : PKT)
Total: 132.60 SGD</t>
  </si>
  <si>
    <t>XE69610488-10eac</t>
  </si>
  <si>
    <t>Horlicks Pouch 6x1.65kg- BEPHOR1650 (Amount: 21.90 SGD, Quantity: 2, : PKT)
Corn Starch Johnnyson's 10x1kg- JOFLCORN1KG (Amount: 2.50 SGD, Quantity: 4, : PKT)
Fettuccine FTO 15 Royal Miller 24x500gm- RMPARMFES0500 (Amount: 2.10 SGD, Quantity: 6, : PKT)
Premium Jasmine Rice Royal Miller 5kg- RMRIKDM5000 (Amount: 9.00 SGD, Quantity: 1, : PKT)
Demi Glace Sauce Knorr 6x1kg- ZBDEMIKN1000 (Amount: 12.47 SGD, Quantity: 1, : TUB)
Real Mayonnaise Best Food 4x3ltr- ZBMAYBF3000 (Amount: 17.23 SGD, Quantity: 6, : TUB)
Chicken Gravy Knorr 6x1kg- ZBCHGKN1000 (Amount: 13.39 SGD, Quantity: 1, : TUB)
Paprika Powder G.Chef 1kg- GSPAPGC1000 (Amount: 14.50 SGD, Quantity: 1, : PKT)
Total: 219.14 SGD</t>
  </si>
  <si>
    <t>CHLSPCR5000-1TUB</t>
  </si>
  <si>
    <t>Cling Wrap 300m North Star 6x300mx45cm- NSNFCLIW300M (Amount: 13.00 SGD, Quantity: 1, : ROL)
Lychee In Syrup Royal Miller 12x567g- RMCFLYCHEE567 (Amount: 2.40 SGD, Quantity: 8, : TIN)
Condensed Milk Royal Miller 48x380g- RMMIMCORM0390 (Amount: 1.20 SGD, Quantity: 5, : TIN)
Evaporated Creamer Royal Miller 48x390g- RMMIMECRM0390 (Amount: 1.20 SGD, Quantity: 9, : TIN)
Chicken Dipping Mae Pranom 12x980g- SACHIMP0980 (Amount: 3.45 SGD, Quantity: 2, : BTL)
Syrup Rose F&amp;N 6x2ltr- SCSROFN2000 (Amount: 4.85 SGD, Quantity: 4, : TUB)
Real Mayonnaise Best Food 4x3ltr- ZBMAYBF3000 (Amount: 17.23 SGD, Quantity: 1, : TUB)
Total: 92.53 SGD</t>
  </si>
  <si>
    <t>568433-342805-- Thomson Plaza</t>
  </si>
  <si>
    <t>Chutney Mango Sweet Midas 12x684g- PICMSMI0680 (Amount: 3.60 SGD, Quantity: 3, : BTL)
Evaporated Creamer Royal Miller 48x390g- RMMIMECRM0390 (Amount: 1.20 SGD, Quantity: 3, : TIN)
Fine Sugar Mitr Phol 10kg- SUSFINEMP10 (Amount: 16.00 SGD, Quantity: 2, : BAG)
Fungus Black Large 1kgpkt- MLFUNBLLS1000 (Amount: 9.00 SGD, Quantity: 2, : PKT)
Potato Starch Johnnyson 10x1kg- JOFLPOTSTA1KG (Amount: 3.40 SGD, Quantity: 3, : PKT)
Premium Dark Soy Sauce LKK 12x500ML- SA6881539 (Amount: 4.60 SGD, Quantity: 6, : BTL)
Red Cooking Wine 11%vol Royal Miller 6x750ML- RMWSRCO0750 (Amount: 10.00 SGD, Quantity: 2, : BTL)
Rice Vinegar/White Narcissus 12x600ml- VIRICNA0600 (Amount: 2.00 SGD, Quantity: 4, : BTL)
Sesame Oil East Sun 24x500ml- ESOISESES0500 (Amount: 4.50 SGD, Quantity: 1, : BTL)
Sweet Relish Royal Miller 12x370g- RMPISWRLISH (Amount: 3.90 SGD, Quantity: 3, : BTL)
Whole Kernel Sweet Corn Royal Miller 24x425g- RMCVCWKRM0425 (Amount: 1.30 SGD, Quantity: 6, : TIN)
Total: 154.20 SGD</t>
  </si>
  <si>
    <t>6248483572688358757</t>
  </si>
  <si>
    <t>527432-342271-- my Village@ Serangoon Garden</t>
  </si>
  <si>
    <t>Chutney Mango Sweet Midas 12x684g- PICMSMI0680 (Amount: 3.60 SGD, Quantity: 5, : BTL)
Curry Powder Meat Baba's 10x1kg- GSCUMBA1000 (Amount: 9.25 SGD, Quantity: 1, : PKT)
Evaporated Creamer Royal Miller 48x390g- RMMIMECRM0390 (Amount: 1.20 SGD, Quantity: 2, : TIN)
Fine Salt East Sun 48x500g- ESSSSAFES500 (Amount: 0.45 SGD, Quantity: 3, : PKT)
Fine Sugar Mitr Phol 10kg- SUSFINEMP10 (Amount: 16.00 SGD, Quantity: 1, : BAG)
Fungus Black Large 1kgpkt- MLFUNBLLS1000 (Amount: 9.00 SGD, Quantity: 1, : PKT)
Potato Starch Johnnyson 10x1kg- JOFLPOTSTA1KG (Amount: 3.40 SGD, Quantity: 4, : PKT)
Red Cooking Wine 11%vol Royal Miller 6x750ML- RMWSRCO0750 (Amount: 10.00 SGD, Quantity: 3, : BTL)
Rice Vinegar/White Narcissus 12x600ml- VIRICNA0600 (Amount: 2.00 SGD, Quantity: 4, : BTL)
Sesame Oil East Sun 24x500ml- ESOISESES0500 (Amount: 4.50 SGD, Quantity: 3, : BTL)
Sesame Seed White East Sun 1kg- ESMLSSWLS25KG (Amount: 6.00 SGD, Quantity: 2, : PKT)
Sweet Relish Royal Miller 12x370g- RMPISWRLISH (Amount: 3.90 SGD, Quantity: 2, : BTL)
Whole Kernel Sweet Corn Royal Miller 24x425g- RMCVCWKRM0425 (Amount: 1.30 SGD, Quantity: 6, : TIN)
LKK Panda Oyster Sauce 12 x 510g- XL1300660688 (Amount: 3.50 SGD, Quantity: 2, : EAC)
Lemon Sunquick 6x700ml- SCSUNLE0840 (Amount: 5.90 SGD, Quantity: 1, : BTL)
Total: 161.60 SGD</t>
  </si>
  <si>
    <t>6252641760719026635</t>
  </si>
  <si>
    <t>Curry Powder Meat Baba's 10x1kg- GSCUMBA1000 (Amount: 9.25 SGD, Quantity: 1, : PKT)
Fine Salt East Sun 48x500g- ESSSSAFES500 (Amount: 0.45 SGD, Quantity: 4, : PKT)
Fine Sugar Mitr Phol 10kg- SUSFINEMP10 (Amount: 16.00 SGD, Quantity: 1, : BAG)
Fungus Black Large 1kgpkt- MLFUNBLLS1000 (Amount: 9.00 SGD, Quantity: 1, : PKT)
Potato Starch Johnnyson 10x1kg- JOFLPOTSTA1KG (Amount: 3.40 SGD, Quantity: 3, : PKT)
Premium Dark Soy Sauce LKK 12x500ML- SA6881539 (Amount: 4.60 SGD, Quantity: 4, : BTL)
Rice Vinegar/White Narcissus 12x600ml- VIRICNA0600 (Amount: 2.00 SGD, Quantity: 2, : BTL)
Sesame Oil East Sun 24x500ml- ESOISESES0500 (Amount: 4.50 SGD, Quantity: 2, : BTL)
Sesame Seed White East Sun 1kg- ESMLSSWLS25KG (Amount: 6.00 SGD, Quantity: 3, : PKT)
Sweet Relish Royal Miller 12x370g- RMPISWRLISH (Amount: 3.90 SGD, Quantity: 3, : BTL)
Whole Kernel Sweet Corn Royal Miller 24x425g- RMCVCWKRM0425 (Amount: 1.30 SGD, Quantity: 2, : TIN)
LKK Panda Oyster Sauce 12 x 510g- XL1300660688 (Amount: 3.50 SGD, Quantity: 2, : EAC)
Lemon Sunquick 6x700ml- SCSUNLE0840 (Amount: 5.90 SGD, Quantity: 2, : BTL)
Egg Noodle Saga 40x180gm- NVEGGSH200 (Amount: 1.20 SGD, Quantity: 3, : PKT)
Total: 132.35 SGD</t>
  </si>
  <si>
    <t>6253494863914001708</t>
  </si>
  <si>
    <t>Chicken Seasoning Powder Knorr 6x1kg- ZBCPOKN1000 (Amount: 13.15 SGD, Quantity: 1, : TUB)
Chilli Paste SinHwaDee 3kg/pkt- CHSACHISH3000 (Amount: 6.00 SGD, Quantity: 1, : PKT)
Evaporated Creamer Royal Miller 48x390g- RMMIMECRM0390 (Amount: 1.20 SGD, Quantity: 2, : TIN)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5, : PKT)
Premium Dark Soy Sauce LKK 12x500ML- SA6881539 (Amount: 4.60 SGD, Quantity: 2, : BTL)
Rice Vinegar/White Narcissus 12x600ml- VIRICNA0600 (Amount: 2.00 SGD, Quantity: 4, : BTL)
Sweet Relish Royal Miller 12x370g- RMPISWRLISH (Amount: 3.90 SGD, Quantity: 4, : BTL)
Whole Kernel Sweet Corn Royal Miller 24x425g- RMCVCWKRM0425 (Amount: 1.30 SGD, Quantity: 2, : TIN)
LKK Panda Oyster Sauce 12 x 510g- XL1300660688 (Amount: 3.50 SGD, Quantity: 1, : EAC)
Steel Scourer Round- NFSTE0001 (Amount: 0.90 SGD, Quantity: 5, : EAC)
Lemon Sunquick 6x700ml- SCSUNLE0840 (Amount: 5.90 SGD, Quantity: 1, : BTL)
Total: 113.75 SGD</t>
  </si>
  <si>
    <t>6259493032656784099</t>
  </si>
  <si>
    <t>Canola Oil Royal Miller 6x3ltr- RMOICARM3000 (Amount: 10.85 SGD, Quantity: 1, : TUB)
Chicken Seasoning Powder Knorr 6x1kg- ZBCPOKN1000 (Amount: 13.15 SGD, Quantity: 1, : TUB)
Chilli Paste SinHwaDee 3kg/pkt- CHSACHISH3000 (Amount: 6.00 SGD, Quantity: 1, : PKT)
Chutney Mango Sweet Midas 12x684g- PICMSMI0680 (Amount: 3.60 SGD, Quantity: 6, : BTL)
Evaporated Creamer Royal Miller 48x390g- RMMIMECRM0390 (Amount: 1.20 SGD, Quantity: 6, : TIN)
Fine Salt East Sun 48x500g- ESSSSAFES500 (Amount: 0.45 SGD, Quantity: 4, : PKT)
Fine Sugar Mitr Phol 10kg- SUSFINEMP10 (Amount: 16.00 SGD, Quantity: 2, : BAG)
Fungus Black Large 1kgpkt- MLFUNBLLS1000 (Amount: 9.00 SGD, Quantity: 2, : PKT)
Potato Starch Johnnyson 10x1kg- JOFLPOTSTA1KG (Amount: 3.40 SGD, Quantity: 4, : PKT)
Premium Dark Soy Sauce LKK 12x500ML- SA6881539 (Amount: 4.60 SGD, Quantity: 6, : BTL)
Red Cooking Wine 11%vol Royal Miller 6x750ML- RMWSRCO0750 (Amount: 10.00 SGD, Quantity: 2, : BTL)
Rice Vinegar/White Narcissus 12x600ml- VIRICNA0600 (Amount: 2.00 SGD, Quantity: 6, : BTL)
Sesame Oil East Sun 24x500ml- ESOISESES0500 (Amount: 4.50 SGD, Quantity: 2, : BTL)
Sesame Seed White East Sun 1kg- ESMLSSWLS25KG (Amount: 6.00 SGD, Quantity: 3, : PKT)
Sweet Relish Royal Miller 12x370g- RMPISWRLISH (Amount: 3.90 SGD, Quantity: 3, : BTL)
Whole Kernel Sweet Corn Royal Miller 24x425g- RMCVCWKRM0425 (Amount: 1.30 SGD, Quantity: 8, : TIN)
MSG / Ajinomoto 20x1kg- SSMSGAJM01000 (Amount: 5.50 SGD, Quantity: 1, : PKT)
LKK Panda Oyster Sauce 12 x 510g- XL1300660688 (Amount: 3.50 SGD, Quantity: 1, : EAC)
Lemon Sunquick 6x700ml- SCSUNLE0840 (Amount: 5.90 SGD, Quantity: 1, : BTL)
Total: 247.80 SGD</t>
  </si>
  <si>
    <t>6264589398518098761</t>
  </si>
  <si>
    <t>Add 3 pkt bee hoon</t>
  </si>
  <si>
    <t>Chutney Mango Sweet Midas 12x684g- PICMSMI0680 (Amount: 3.60 SGD, Quantity: 2, : BTL)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6, : PKT)
Premium Dark Soy Sauce LKK 12x500ML- SA6881539 (Amount: 4.60 SGD, Quantity: 1, : BTL)
Red Cooking Wine 11%vol Royal Miller 6x750ML- RMWSRCO0750 (Amount: 10.00 SGD, Quantity: 2, : BTL)
Rice Vinegar/White Narcissus 12x600ml- VIRICNA0600 (Amount: 2.00 SGD, Quantity: 2, : BTL)
Sweet Relish Royal Miller 12x370g- RMPISWRLISH (Amount: 3.90 SGD, Quantity: 2, : BTL)
Whole Kernel Sweet Corn Royal Miller 24x425g- RMCVCWKRM0425 (Amount: 1.30 SGD, Quantity: 4, : TIN)
LKK Panda Oyster Sauce 12 x 510g- XL1300660688 (Amount: 3.50 SGD, Quantity: 1, : EAC)
Steel Scourer Round- NFSTE0001 (Amount: 0.90 SGD, Quantity: 5, : EAC)
Total: 103.10 SGD</t>
  </si>
  <si>
    <t>6265567522656198361</t>
  </si>
  <si>
    <t>Chutney Mango Sweet Midas 12x684g- PICMSMI0680 (Amount: 3.60 SGD, Quantity: 3, : BTL)
Evaporated Creamer Royal Miller 48x390g- RMMIMECRM0390 (Amount: 1.20 SGD, Quantity: 2, : TIN)
Fungus Black Large 1kgpkt- MLFUNBLLS1000 (Amount: 9.00 SGD, Quantity: 2, : PKT)
Potato Starch Johnnyson 10x1kg- JOFLPOTSTA1KG (Amount: 3.40 SGD, Quantity: 5, : PKT)
Premium Dark Soy Sauce LKK 12x500ML- SA6881539 (Amount: 4.60 SGD, Quantity: 4, : BTL)
Red Cooking Wine 11%vol Royal Miller 6x750ML- RMWSRCO0750 (Amount: 10.00 SGD, Quantity: 1, : BTL)
Rice Vinegar/White Narcissus 12x600ml- VIRICNA0600 (Amount: 2.00 SGD, Quantity: 2, : BTL)
Sesame Oil East Sun 24x500ml- ESOISESES0500 (Amount: 4.50 SGD, Quantity: 2, : BTL)
Sesame Seed White East Sun 1kg- ESMLSSWLS25KG (Amount: 6.00 SGD, Quantity: 1, : PKT)
Sweet Relish Royal Miller 12x370g- RMPISWRLISH (Amount: 3.90 SGD, Quantity: 3, : BTL)
Whole Kernel Sweet Corn Royal Miller 24x425g- RMCVCWKRM0425 (Amount: 1.30 SGD, Quantity: 4, : TIN)
LKK Panda Oyster Sauce 12 x 510g- XL1300660688 (Amount: 3.50 SGD, Quantity: 1, : EAC)
Good Morning Towel Thick North Star 12's- NFTOT012S (Amount: 14.00 SGD, Quantity: 1, : PKT)
Total: 130.00 SGD</t>
  </si>
  <si>
    <t>Chutney Mango Sweet Midas 12x684g- PICMSMI0680 (Amount: 3.60 SGD, Quantity: 2, : BTL)
Evaporated Creamer Royal Miller 48x390g- RMMIMECRM0390 (Amount: 1.20 SGD, Quantity: 2, : TIN)
Fine Salt East Sun 48x500g- ESSSSAFES500 (Amount: 0.45 SGD, Quantity: 2, : PKT)
Fine Sugar Mitr Phol 10kg- SUSFINEMP10 (Amount: 16.00 SGD, Quantity: 1, : BAG)
Fungus Black Large 1kgpkt- MLFUNBLLS1000 (Amount: 9.00 SGD, Quantity: 1, : PKT)
Potato Starch Johnnyson 10x1kg- JOFLPOTSTA1KG (Amount: 3.40 SGD, Quantity: 3, : PKT)
Premium Dark Soy Sauce LKK 12x500ML- SA6881539 (Amount: 4.60 SGD, Quantity: 1, : BTL)
Red Cooking Wine 11%vol Royal Miller 6x750ML- RMWSRCO0750 (Amount: 10.00 SGD, Quantity: 1, : BTL)
Rice Vinegar/White Narcissus 12x600ml- VIRICNA0600 (Amount: 2.00 SGD, Quantity: 4, : BTL)
Sesame Oil East Sun 24x500ml- ESOISESES0500 (Amount: 4.50 SGD, Quantity: 1, : BTL)
Sesame Seed White East Sun 1kg- ESMLSSWLS25KG (Amount: 6.00 SGD, Quantity: 3, : PKT)
Sweet Relish Royal Miller 12x370g- RMPISWRLISH (Amount: 3.90 SGD, Quantity: 4, : BTL)
Whole Kernel Sweet Corn Royal Miller 24x425g- RMCVCWKRM0425 (Amount: 1.30 SGD, Quantity: 2, : TIN)
Egg Noodle Saga 40x180gm- NVEGGSH200 (Amount: 1.20 SGD, Quantity: 3, : PKT)
Total: 112.60 SGD</t>
  </si>
  <si>
    <t>Hi...can I have 1 small bottle abc black sweet sauce and 1 bottle of fish sauc (鱼露）...thankse</t>
  </si>
  <si>
    <t>Canola Oil Royal Miller 6x3ltr- RMOICARM3000 (Amount: 10.85 SGD, Quantity: 1, : TUB)
Chutney Mango Sweet Midas 12x684g- PICMSMI0680 (Amount: 3.60 SGD, Quantity: 1, : BTL)
Evaporated Creamer Royal Miller 48x390g- RMMIMECRM0390 (Amount: 1.20 SGD, Quantity: 1, : TIN)
Fine Sugar Mitr Phol 10kg- SUSFINEMP10 (Amount: 16.00 SGD, Quantity: 1, : BAG)
Potato Starch Johnnyson 10x1kg- JOFLPOTSTA1KG (Amount: 3.40 SGD, Quantity: 5, : PKT)
Premium Dark Soy Sauce LKK 12x500ML- SA6881539 (Amount: 4.60 SGD, Quantity: 1, : BTL)
Red Cooking Wine 11%vol Royal Miller 6x750ML- RMWSRCO0750 (Amount: 10.00 SGD, Quantity: 1, : BTL)
Rice Vinegar/White Narcissus 12x600ml- VIRICNA0600 (Amount: 2.00 SGD, Quantity: 2, : BTL)
Sesame Oil East Sun 24x500ml- ESOISESES0500 (Amount: 4.50 SGD, Quantity: 1, : BTL)
Sweet Relish Royal Miller 12x370g- RMPISWRLISH (Amount: 3.90 SGD, Quantity: 2, : BTL)
Whole Kernel Sweet Corn Royal Miller 24x425g- RMCVCWKRM0425 (Amount: 1.30 SGD, Quantity: 4, : TIN)
Red Dates Seedless China 1kg- HEARDC1000 (Amount: 6.50 SGD, Quantity: 1, : PKT)
LKK Panda Oyster Sauce 12 x 510g- XL1300660688 (Amount: 3.50 SGD, Quantity: 1, : EAC)
Egg Noodle Saga 40x180gm- NVEGGSH200 (Amount: 1.20 SGD, Quantity: 5, : PKT)
Total: 100.75 SGD</t>
  </si>
  <si>
    <t>Chutney Mango Sweet Midas 12x684g- PICMSMI0680 (Amount: 3.60 SGD, Quantity: 4, : BTL)
Evaporated Creamer Royal Miller 48x390g- RMMIMECRM0390 (Amount: 1.20 SGD, Quantity: 2, : TIN)
Fine Salt East Sun 48x500g- ESSSSAFES500 (Amount: 0.45 SGD, Quantity: 4, : PKT)
Fine Sugar Mitr Phol 10kg- SUSFINEMP10 (Amount: 16.00 SGD, Quantity: 1, : BAG)
Fungus Black Large 1kgpkt- MLFUNBLLS1000 (Amount: 9.00 SGD, Quantity: 2, : PKT)
Potato Starch Johnnyson 10x1kg- JOFLPOTSTA1KG (Amount: 3.40 SGD, Quantity: 3, : PKT)
Premium Dark Soy Sauce LKK 12x500ML- SA6881539 (Amount: 4.60 SGD, Quantity: 6, : BTL)
Rice Vinegar/White Narcissus 12x600ml- VIRICNA0600 (Amount: 2.00 SGD, Quantity: 4, : BTL)
Sesame Seed White East Sun 1kg- ESMLSSWLS25KG (Amount: 6.00 SGD, Quantity: 1, : PKT)
Sweet Relish Royal Miller 12x370g- RMPISWRLISH (Amount: 3.90 SGD, Quantity: 3, : BTL)
Whole Kernel Sweet Corn Royal Miller 24x425g- RMCVCWKRM0425 (Amount: 1.30 SGD, Quantity: 5, : TIN)
Total: 122.60 SGD</t>
  </si>
  <si>
    <t>Chutney Mango Sweet Midas 12x684g- PICMSMI0680 (Amount: 3.60 SGD, Quantity: 3, : BTL)
Evaporated Creamer Royal Miller 48x390g- RMMIMECRM0390 (Amount: 1.20 SGD, Quantity: 2, : TIN)
Fine Salt East Sun 48x500g- ESSSSAFES500 (Amount: 0.45 SGD, Quantity: 3, : PKT)
Fine Sugar Mitr Phol 10kg- SUSFINEMP10 (Amount: 16.00 SGD, Quantity: 1, : BAG)
Fungus Black Large 1kgpkt- MLFUNBLLS1000 (Amount: 9.00 SGD, Quantity: 1, : PKT)
Potato Starch Johnnyson 10x1kg- JOFLPOTSTA1KG (Amount: 3.40 SGD, Quantity: 5, : PKT)
LKK Premium Dark Soy Sauce  12 x 500ml- XL1300750464 (Amount: 3.95 SGD, Quantity: 1, : EAC)
Red Cooking Wine 11%vol Royal Miller 6x750ML- RMWSRCO0750 (Amount: 10.00 SGD, Quantity: 1, : BTL)
Rice Vinegar/White Narcissus 12x600ml- VIRICNA0600 (Amount: 2.00 SGD, Quantity: 2, : BTL)
Sesame Oil East Sun 24x500ml- ESOISESES0500 (Amount: 4.50 SGD, Quantity: 2, : BTL)
Sesame Seed White East Sun 1kg- ESMLSSWLS25KG (Amount: 6.00 SGD, Quantity: 3, : PKT)
Sweet Relish Royal Miller 12x370g- RMPISWRLISH (Amount: 3.90 SGD, Quantity: 3, : BTL)
Tang Hoon Xianglong 20pktx250g- NVTANCH0250 (Amount: 0.95 SGD, Quantity: 2, : PKT)
Whole Kernel Sweet Corn Royal Miller 24x425g- RMCVCWKRM0425 (Amount: 1.30 SGD, Quantity: 2, : TIN)
LKK Panda Oyster Sauce 12 x 510g- XL1300660688 (Amount: 3.50 SGD, Quantity: 1, : EAC)
Tomato Ketchup Maggi 6x3.3kgtin- SATOMA3300 (Amount: 10.50 SGD, Quantity: 1, : TIN)
Total: 131.70 SGD</t>
  </si>
  <si>
    <t>Canola Oil Royal Miller 6x3ltr- RMOICARM3000 (Amount: 10.85 SGD, Quantity: 1, : TUB)
Chutney Mango Sweet Midas 12x684g- PICMSMI0680 (Amount: 3.60 SGD, Quantity: 4, : BTL)
Evaporated Creamer Royal Miller 48x390g- RMMIMECRM0390 (Amount: 1.20 SGD, Quantity: 2, : TIN)
Potato Starch Johnnyson 10x1kg- JOFLPOTSTA1KG (Amount: 3.40 SGD, Quantity: 4, : PKT)
LKK Premium Dark Soy Sauce  12 x 500ml- XL1300750464 (Amount: 3.95 SGD, Quantity: 2, : EAC)
Red Cooking Wine 11%vol Royal Miller 6x750ML- RMWSRCO0750 (Amount: 10.00 SGD, Quantity: 1, : BTL)
Rice Vinegar/White Narcissus 12x600ml- VIRICNA0600 (Amount: 2.00 SGD, Quantity: 2, : BTL)
Sweet Relish Royal Miller 12x370g- RMPISWRLISH (Amount: 3.90 SGD, Quantity: 3, : BTL)
Tang Hoon Xianglong 20pktx250g- NVTANCH0250 (Amount: 0.95 SGD, Quantity: 2, : PKT)
Whole Kernel Sweet Corn Royal Miller 24x425g- RMCVCWKRM0425 (Amount: 1.30 SGD, Quantity: 4, : TIN)
MSG / Ajinomoto 20x1kg- SSMSGAJM01000 (Amount: 5.50 SGD, Quantity: 2, : PKT)
LKK Panda Oyster Sauce 12 x 510g- XL1300660688 (Amount: 3.50 SGD, Quantity: 1, : EAC)
Steel Scourer Round- NFSTE0001 (Amount: 0.90 SGD, Quantity: 5, : EAC)
Total: 100.95 SGD</t>
  </si>
  <si>
    <t>Canola Oil Royal Miller 6x3ltr- RMOICARM3000 (Amount: 10.85 SGD, Quantity: 1, : TUB)
Chutney Mango Sweet Midas 12x684g- PICMSMI0680 (Amount: 3.60 SGD, Quantity: 10, : BTL)
Evaporated Creamer Royal Miller 48x390g- RMMIMECRM0390 (Amount: 1.20 SGD, Quantity: 5, : TIN)
Fine Salt East Sun 48x500g- ESSSSAFES500 (Amount: 0.45 SGD, Quantity: 4, : PKT)
Fine Sugar Mitr Phol 10kg- SUSFINEMP10 (Amount: 16.00 SGD, Quantity: 1, : BAG)
Fungus Black Large 1kgpkt- MLFUNBLLS1000 (Amount: 9.00 SGD, Quantity: 2, : PKT)
Potato Starch Johnnyson 10x1kg- JOFLPOTSTA1KG (Amount: 3.40 SGD, Quantity: 6, : PKT)
LKK Premium Dark Soy Sauce  12 x 500ml- XL1300750464 (Amount: 3.95 SGD, Quantity: 6, : EAC)
Red Cooking Wine 11%vol Royal Miller 6x750ML- RMWSRCO0750 (Amount: 10.00 SGD, Quantity: 5, : BTL)
Rice Vinegar/White Narcissus 12x600ml- VIRICNA0600 (Amount: 2.00 SGD, Quantity: 6, : BTL)
Sesame Oil East Sun 24x500ml- ESOISESES0500 (Amount: 4.50 SGD, Quantity: 2, : BTL)
Sesame Seed White East Sun 1kg- ESMLSSWLS25KG (Amount: 6.00 SGD, Quantity: 2, : PKT)
Sweet Relish Royal Miller 12x370g- RMPISWRLISH (Amount: 3.90 SGD, Quantity: 6, : BTL)
Whole Kernel Sweet Corn Royal Miller 24x425g- RMCVCWKRM0425 (Amount: 1.30 SGD, Quantity: 6, : TIN)
LKK Panda Oyster Sauce 12 x 510g- XL1300660688 (Amount: 3.50 SGD, Quantity: 1, : EAC)
Total: 250.45 SGD</t>
  </si>
  <si>
    <t>48025-54319-- Blk 462 #01-63 Crawford Lane</t>
  </si>
  <si>
    <t>Royal Baking Powder 12x450g- K109898 (Amount: 5.80 SGD, Quantity: 2, : TIN)
Balsamic Vinegar Royal Miller 12x500ml- RMVIWSBA0500 (Amount: 4.45 SGD, Quantity: 2, : BTL)
Cling Wrap 300m North Star 6x300mx45cm- NSNFCLIW300M (Amount: 13.00 SGD, Quantity: 2, : ROL)
Fine Salt East Sun 48x500g- ESSSSAFES500 (Amount: 0.45 SGD, Quantity: 2, : PKT)
Garbanzo Beans Royal Miller 24x400g- RMCVBCHRU0400 (Amount: 1.15 SGD, Quantity: 4, : TIN)
Gherkins Royal Miller 12x680g- RMPIGHEMR680 (Amount: 2.30 SGD, Quantity: 2, : BTL)
Golden Canola Pan Spray Oil 12x450ml- OICANSPR0450 (Amount: 12.80 SGD, Quantity: 1, : BTL)
Icing Sugar SIS 24x500g- SUSICISI0500 (Amount: 1.80 SGD, Quantity: 2, : PKT)
Lemon Sunquick 6x700ml- SCSUNLE0840 (Amount: 5.90 SGD, Quantity: 6, : BTL)
Plain Flour 1kg/pkt- JOFLPLAPR1000 (Amount: 3.30 SGD, Quantity: 2, : PKT)
Self Raising Flour Johnnyson's 12x1kg- JOFLSLFRJ1000 (Amount: 37.00 SGD, Quantity: 1, : CT)
Sliced Black Olives Royal Miller 10x1700g- RMPIOBS1700 (Amount: 8.90 SGD, Quantity: 2, : PKT)
Tomato Chopped Royal Miller 6x2.55kg- CVTOCHS2550 (Amount: 42.00 SGD, Quantity: 1, : CT)
Tomato Paste Royal Miller 6x2.2kg- RMCVTPARM2500 (Amount: 11.00 SGD, Quantity: 2, : TIN)
WH White Vinegar Woh Hup 4x5L- ZW1506300040 (Amount: 4.50 SGD, Quantity: 1, : TUB)
Fine Sugar Johnnyson's 12 x 2kg- JOSUSFINE2000 (Amount: 3.50 SGD, Quantity: 2, : PKT)
Balsamic Glaze Antichi Colli  12x250ml- VIBSMGLZ250 (Amount: 5.50 SGD, Quantity: 3, : BTL)
Total: 261.80 SGD</t>
  </si>
  <si>
    <t>6252372344916250511</t>
  </si>
  <si>
    <t>Capers In Vinegar Royal Miller 12x700g- RMPICAPER0700 (Amount: 8.00 SGD, Quantity: 1, : BTL)
Golden Canola Pan Spray Oil 12x450ml- OICANSPR0450 (Amount: 12.80 SGD, Quantity: 1, : BTL)
Iwatani Gas Cartridge 48x250ml- NFGASIW0250 (Amount: 3.80 SGD, Quantity: 3, : BTL)
Lemon Sunquick 6x700ml- SCSUNLE0840 (Amount: 5.90 SGD, Quantity: 5, : BTL)
Pepper Sauce Red Tabasco 24x60ML- SAPERE0060 (Amount: 2.50 SGD, Quantity: 3, : BTL)
Plain Flour 1kg/pkt- JOFLPLAPR1000 (Amount: 3.30 SGD, Quantity: 1, : PKT)
Real Mayonnaise Best Food 4x3ltr- ZBMAYBF3000 (Amount: 17.23 SGD, Quantity: 1, : TUB)
Roasted Cashew Nuts TaiSun 10x1kg- DFTSCAS1000 (Amount: 22.00 SGD, Quantity: 1, : PKT)
Self Raising Flour Johnnyson's 12x1kg- JOFLSLFRJ1000 (Amount: 37.00 SGD, Quantity: 1, : CT)
Tomato Chopped Royal Miller 6x2.55kg- CVTOCHS2550 (Amount: 7.35 SGD, Quantity: 3, : TIN)
Tomato Paste Royal Miller 6x2.2kg- RMCVTPARM2500 (Amount: 11.00 SGD, Quantity: 1, : TIN)
WH White Vinegar Woh Hup 4x5L- ZW1506300040 (Amount: 4.50 SGD, Quantity: 1, : TUB)
Fine Sugar Johnnyson's 12 x 2kg- JOSUSFINE2000 (Amount: 3.50 SGD, Quantity: 3, : PKT)
Total: 196.78 SGD</t>
  </si>
  <si>
    <t>6261093324911688535</t>
  </si>
  <si>
    <t>Balsamic Vinegar Royal Miller 12x500ml- RMVIWSBA0500 (Amount: 4.45 SGD, Quantity: 1, : BTL)
Garbanzo Beans Royal Miller 24x400g- RMCVBCHRU0400 (Amount: 1.15 SGD, Quantity: 8, : TIN)
Log Cabin Syrup Country Kitchen 12x24oz- SCSLCCK0680 (Amount: 60.00 SGD, Quantity: 1, : CT)
Micro Fibre Cloth BLUE 3M 36cmx36cm 10's- Z3MXR05557628 (Amount: 18.60 SGD, Quantity: 1, : PKT)
Plain Flour 1kg/pkt- JOFLPLAPR1000 (Amount: 3.30 SGD, Quantity: 2, : PKT)
Roasted Cashew Nuts TaiSun 10x1kg- DFTSCAS1000 (Amount: 22.00 SGD, Quantity: 1, : PKT)
Self Raising Flour Johnnyson's 12x1kg- JOFLSLFRJ1000 (Amount: 37.00 SGD, Quantity: 1, : CT)
Tomato Chopped Royal Miller 6x2.55kg- CVTOCHS2550 (Amount: 42.00 SGD, Quantity: 1, : CT)
Tomato Paste Royal Miller 6x2.2kg- RMCVTPARM2500 (Amount: 11.00 SGD, Quantity: 1, : TIN)
WH White Vinegar Woh Hup 4x5L- ZW1506300040 (Amount: 4.50 SGD, Quantity: 1, : TUB)
Fine Sugar Johnnyson's 12 x 2kg- JOSUSFINE2000 (Amount: 3.50 SGD, Quantity: 3, : PKT)
Dust Pan w Handle- NFDUSLS0001 (Amount: 3.50 SGD, Quantity: 1, : EAC)
Baking Soda  Arm &amp; Hammer 24x454g- MIBAKAR0454 (Amount: 1.90 SGD, Quantity: 2, : PKT)
Total: 233.15 SGD</t>
  </si>
  <si>
    <t>Balsamic Vinegar Royal Miller 12x500ml- RMVIWSBA0500 (Amount: 4.45 SGD, Quantity: 2, : BTL)
Fine Salt East Sun 48x500g- ESSSSAFES500 (Amount: 0.45 SGD, Quantity: 3, : PKT)
Garbanzo Beans Royal Miller 24x400g- RMCVBCHRU0400 (Amount: 1.15 SGD, Quantity: 8, : TIN)
Tomato Chopped Royal Miller 6x2.55kg- CVTOCHS2550 (Amount: 42.00 SGD, Quantity: 1, : CT)
Fine Sugar Johnnyson's 12 x 2kg- JOSUSFINE2000 (Amount: 3.50 SGD, Quantity: 3, : PKT)
UHT Coconut Cream Kara 12x1ltr- MICOCKA1000 (Amount: 62.40 SGD, Quantity: 2, : CT)
Total: 196.75 SGD</t>
  </si>
  <si>
    <t>Tapioca Flour Flying Man 50x500g- FLTAPFL0500 (Amount: 0.95 SGD, Quantity: 10, : PKT)
Total: 9.50 SGD</t>
  </si>
  <si>
    <t>HESUTOSUN2KG-1jar</t>
  </si>
  <si>
    <t>Garbanzo Beans Royal Miller 24x400g- RMCVBCHRU0400 (Amount: 1.15 SGD, Quantity: 4, : TIN)
Self Raising Flour Johnnyson's 12x1kg- JOFLSLFRJ1000 (Amount: 37.00 SGD, Quantity: 2, : CT)
Chicken Powder No MSG Knorr 6x1kg- ZBCPWKNH1000 (Amount: 14.71 SGD, Quantity: 2, : TUB)
Balsamic Glaze Antichi Colli  12x250ml- VIBSMGLZ250 (Amount: 5.50 SGD, Quantity: 3, : BTL)
Total: 124.52 SGD</t>
  </si>
  <si>
    <t>NFMOP0001-2NOS,GSCHIG1000-1PKT</t>
  </si>
  <si>
    <t>Black Pepper Coarse S18 LSH 500gpkt- PECRBLS0500 (Amount: 8.30 SGD, Quantity: 1, : PKT)
Capers In Vinegar Royal Miller 12x700g- RMPICAPER0700 (Amount: 8.00 SGD, Quantity: 2, : BTL)
Cling Wrap 300m North Star 6x300mx45cm- NSNFCLIW300M (Amount: 13.00 SGD, Quantity: 2, : ROL)
Fine Salt East Sun 48x500g- ESSSSAFES500 (Amount: 0.45 SGD, Quantity: 1, : PKT)
Garbanzo Beans Royal Miller 24x400g- RMCVBCHRU0400 (Amount: 1.15 SGD, Quantity: 4, : TIN)
Plain Flour 1kg/pkt- JOFLPLAPR1000 (Amount: 3.30 SGD, Quantity: 1, : PKT)
Roasted Cashew Nuts TaiSun 10x1kg- DFTSCAS1000 (Amount: 22.00 SGD, Quantity: 1, : PKT)
Self Raising Flour Johnnyson's 12x1kg- JOFLSLFRJ1000 (Amount: 37.00 SGD, Quantity: 1, : CT)
Sliced Black Olives Royal Miller 10x1700g- RMPIOBS1700 (Amount: 8.90 SGD, Quantity: 2, : PKT)
Tomato Chopped Royal Miller 6x2.55kg- CVTOCHS2550 (Amount: 42.00 SGD, Quantity: 1, : CT)
WH White Vinegar Woh Hup 4x5L- ZW1506300040 (Amount: 4.50 SGD, Quantity: 2, : TUB)
Tomato Paste Classico 6x2.2kg- CVTPAFI3100 (Amount: 11.00 SGD, Quantity: 1, : TIN)
Fine Sugar Johnnyson's 12 x 2kg- JOSUSFINE2000 (Amount: 3.50 SGD, Quantity: 5, : PKT)
Baking Soda  Arm &amp; Hammer 24x454g- MIBAKAR0454 (Amount: 1.90 SGD, Quantity: 2, : PKT)
Total: 218.75 SGD</t>
  </si>
  <si>
    <t>648443-345463-- T3@Kopitiam, #B2-03</t>
  </si>
  <si>
    <t>Mr 4 peppery rice</t>
  </si>
  <si>
    <t>Black Pepper Corn 500gpkt- PECOPLS0500 (Amount: 10.00 SGD, Quantity: 4, : PKT)
Bleach Local 6x1galtub- NFBLEL3400 (Amount: 2.60 SGD, Quantity: 2, : TUB)
Chilli Sauce Pouch Kimball 12x1kg- ZACHIKI1000 (Amount: 2.30 SGD, Quantity: 2, : POU)
Evaporated Creamer Royal Miller 48x390g- RMMIMECRM0390 (Amount: 1.20 SGD, Quantity: 3, : TIN)
Heinz Tomato Ketchup EZ Sq USA 12 x 567g- SAHETOKEEZSQ (Amount: 4.95 SGD, Quantity: 3, : BTL)
Honey Royal Miller 6x1kg- RMSCHONRM1000L (Amount: 5.00 SGD, Quantity: 2, : TUB)
Margarine Planta 6x2.5kg- MARPL2500 (Amount: 14.50 SGD, Quantity: 3, : TIN)
MSG / Ajinomoto 20x1kg- SSMSGAJM01000 (Amount: 5.50 SGD, Quantity: 2, : PKT)
Sesame Oil East Sun 24x500ml- ESOISESES0500 (Amount: 4.50 SGD, Quantity: 1, : BTL)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3, : TUB)
Anchor Mozzarella Shredded Cheese IQF AES plus 6x2kg-  ZF121228 (Amount: 23.35 SGD, Quantity: 2, : PKT)
Total: 283.75 SGD</t>
  </si>
  <si>
    <t>6246619562116038824</t>
  </si>
  <si>
    <t>Black Pepper Corn 500gpkt- PECOPLS0500 (Amount: 10.00 SGD, Quantity: 3, : PKT)
Chilli Sauce Pouch Kimball 12x1kg- ZACHIKI1000 (Amount: 2.30 SGD, Quantity: 3, : POU)
Evaporated Creamer Royal Miller 48x390g- RMMIMECRM0390 (Amount: 1.20 SGD, Quantity: 4, : TIN)
Heinz Tomato Ketchup EZ Sq USA 12 x 567g- SAHETOKEEZSQ (Amount: 4.95 SGD, Quantity: 4, : BTL)
Honey Royal Miller 6x1kg- RMSCHONRM1000L (Amount: 5.00 SGD, Quantity: 1, : TUB)
Margarine Planta 6x2.5kg- MARPL2500 (Amount: 14.50 SGD, Quantity: 3, : TIN)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3, : TUB)
Whole Kernel Sweet Corn Royal Miller 24x425g- RMCVCWKRM0425 (Amount: 26.40 SGD, Quantity: 5, : CT)
Anchor Mozzarella Shredded Cheese IQF AES plus 6x2kg-  ZF121228 (Amount: 23.35 SGD, Quantity: 3, : PKT)
Total: 411.85 SGD</t>
  </si>
  <si>
    <t>6246621432113926327</t>
  </si>
  <si>
    <t>Mr4 peppery rice</t>
  </si>
  <si>
    <t>Bicarbonate Soda RORA 48x100g- MIBISORORA100G (Amount: 0.70 SGD, Quantity: 2, : BTL)
Black Pepper Corn 500gpkt- PECOPLS0500 (Amount: 10.00 SGD, Quantity: 5, : PKT)
Chilli Sauce Pouch Kimball 12x1kg- ZACHIKI1000 (Amount: 2.30 SGD, Quantity: 3, : POU)
Corn Starch Johnnyson's 10x1kg- JOFLCORN1KG (Amount: 2.50 SGD, Quantity: 2, : PKT)
Evaporated Creamer Royal Miller 48x390g- RMMIMECRM0390 (Amount: 1.20 SGD, Quantity: 4, : TIN)
Fine Grain Sugar SIS 10x2kg- SUSFIGRSU2000 (Amount: 3.50 SGD, Quantity: 2, : PKT)
Heinz Tomato Ketchup EZ Sq USA 12 x 567g- SAHETOKEEZSQ (Amount: 4.95 SGD, Quantity: 4, : BTL)
Margarine Planta 6x2.5kg- MARPL2500 (Amount: 14.50 SGD, Quantity: 6,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Anchor Mozzarella Shredded Cheese IQF AES plus 6x2kg-  ZF121228 (Amount: 23.35 SGD, Quantity: 4, : PKT)
Anchor UHT CHG Extra Yield Cream Latam 12x1ltr- ZF122338 (Amount: 6.91 SGD, Quantity: 4, : PKT)
Total: 418.64 SGD</t>
  </si>
  <si>
    <t>6247306922116894360</t>
  </si>
  <si>
    <t>Mr4</t>
  </si>
  <si>
    <t>Bicarbonate Soda RORA 48x100g- MIBISORORA100G (Amount: 0.70 SGD, Quantity: 2, : BTL)
Black Pepper Corn 500gpkt- PECOPLS0500 (Amount: 10.00 SGD, Quantity: 4, : PKT)
Chilli Sauce Pouch Kimball 12x1kg- ZACHIKI1000 (Amount: 2.30 SGD, Quantity: 3, : POU)
Corn Starch Johnnyson's 10x1kg- JOFLCORN1KG (Amount: 2.50 SGD, Quantity: 2, : PKT)
Evaporated Creamer Royal Miller 48x390g- RMMIMECRM0390 (Amount: 1.20 SGD, Quantity: 4, : TIN)
Heinz Tomato Ketchup EZ Sq USA 12 x 567g- SAHETOKEEZSQ (Amount: 4.95 SGD, Quantity: 4, : BTL)
Honey Royal Miller 6x1kg- RMSCHONRM1000L (Amount: 5.00 SGD, Quantity: 2, : TUB)
Margarine Planta 6x2.5kg- MARPL2500 (Amount: 14.50 SGD, Quantity: 5,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Anchor Mozzarella Shredded Cheese IQF AES plus 6x2kg-  ZF121228 (Amount: 23.35 SGD, Quantity: 4, : PKT)
Anchor UHT CHG Extra Yield Cream Latam 12x1ltr- ZF122338 (Amount: 6.91 SGD, Quantity: 3, : PKT)
Total: 390.23 SGD</t>
  </si>
  <si>
    <t>6247384639211737859</t>
  </si>
  <si>
    <t>Mr4 pepery rice</t>
  </si>
  <si>
    <t>Black Pepper Corn 500gpkt- PECOPLS0500 (Amount: 10.00 SGD, Quantity: 5, : PKT)
Chilli Sauce Pouch Kimball 12x1kg- ZACHIKI1000 (Amount: 2.30 SGD, Quantity: 4, : POU)
Corn Starch Johnnyson's 10x1kg- JOFLCORN1KG (Amount: 2.50 SGD, Quantity: 2, : PKT)
Evaporated Creamer Royal Miller 48x390g- RMMIMECRM0390 (Amount: 1.20 SGD, Quantity: 4, : TIN)
Heinz Tomato Ketchup EZ Sq USA 12 x 567g- SAHETOKEEZSQ (Amount: 4.95 SGD, Quantity: 4, : BTL)
Honey Royal Miller 6x1kg- RMSCHONRM1000L (Amount: 5.00 SGD, Quantity: 2, : TUB)
Margarine Planta 6x2.5kg- MARPL2500 (Amount: 14.50 SGD, Quantity: 5, : TIN)
MSG / Ajinomoto 20x1kg- SSMSGAJM01000 (Amount: 5.50 SGD, Quantity: 2, : PKT)
Spaghetti  FTO 5 Royal Miller 24x500gm- RMPARMSPA500 (Amount: 43.20 SGD, Quantity: 1, : CT)
Tomato Ketchup Pouch Kimball 12x1kg- ZATOMKI1000 (Amount: 2.30 SGD, Quantity: 3, : PKT)
Vegetable Cooking Oil Royal Miller 17kg/tin- RMOICOORM17KG (Amount: 35.00 SGD, Quantity: 1, : TIN)
Washing Up Liquid Lemon North Star 4x5ltr- NSNFWASNS5000 (Amount: 4.90 SGD, Quantity: 4, : TUB)
Whole Kernel Sweet Corn Royal Miller 24x425g- RMCVCWKRM0425 (Amount: 26.40 SGD, Quantity: 6, : CT)
Anchor Mozzarella Shredded Cheese IQF AES plus 6x2kg-  ZF121228 (Amount: 23.35 SGD, Quantity: 4, : PKT)
Anchor UHT CHG Extra Yield Cream Latam 12x1ltr- ZF122338 (Amount: 6.91 SGD, Quantity: 4, : PKT)
Total: 566.44 SGD</t>
  </si>
  <si>
    <t>6247395219213088500</t>
  </si>
  <si>
    <t>MR4</t>
  </si>
  <si>
    <t>Bicarbonate Soda RORA 48x100g- MIBISORORA100G (Amount: 0.70 SGD, Quantity: 3, : BTL)
Evaporated Creamer Royal Miller 48x390g- RMMIMECRM0390 (Amount: 1.20 SGD, Quantity: 5, : TIN)
MAGGI Seasoning 6x800ml- XN9121307 (Amount: 8.00 SGD, Quantity: 3, : BTL)
Shallots Fried LM 10x1kg- MLSHFGQ1000 (Amount: 5.20 SGD, Quantity: 1, : PKT)
Whole Kernel Sweet Corn Royal Miller 24x425g- RMCVCWKRM0425 (Amount: 26.40 SGD, Quantity: 6, : CT)
Total: 195.70 SGD</t>
  </si>
  <si>
    <t>6253343542507529322</t>
  </si>
  <si>
    <t>Evaporated Creamer Royal Miller 48x390g- RMMIMECRM0390 (Amount: 1.20 SGD, Quantity: 6, : TIN)
Fine Salt East Sun 48x500g- ESSSSAFES500 (Amount: 0.45 SGD, Quantity: 5, : PKT)
Heinz Tomato Ketchup EZ Sq USA 12 x 567g- SAHETOKEEZSQ (Amount: 4.95 SGD, Quantity: 8, : BTL)
Shallots Fried LM 10x1kg- MLSHFGQ1000 (Amount: 5.20 SGD, Quantity: 1, : PKT)
White Pepper Powder GURUBAS 500gpkt- PEPWHPLS0500 (Amount: 4.00 SGD, Quantity: 2, : PKT)
Whole Kernel Sweet Corn Royal Miller 24x425g- RMCVCWKRM0425 (Amount: 26.40 SGD, Quantity: 8, : CT)
Total: 273.45 SGD</t>
  </si>
  <si>
    <t>6256804822816770743</t>
  </si>
  <si>
    <t>Spaghetti  FTO 5 Royal Miller 24x500gm- RMPARMSPA500 (Amount: 43.20 SGD, Quantity: 1, : CT)
Whole Kernel Sweet Corn Royal Miller 24x425g- RMCVCWKRM0425 (Amount: 26.40 SGD, Quantity: 7, : CT)
Total: 228.00 SGD</t>
  </si>
  <si>
    <t>6260342938277165799</t>
  </si>
  <si>
    <t>Evaporated Creamer Royal Miller 48x390g- RMMIMECRM0390 (Amount: 1.20 SGD, Quantity: 10, : TIN)
Fine Salt East Sun 48x500g- ESSSSAFES500 (Amount: 0.45 SGD, Quantity: 10, : PKT)
Heinz Tomato Ketchup EZ Sq USA 12 x 567g- SAHETOKEEZSQ (Amount: 4.95 SGD, Quantity: 10, : BTL)
Maltose FLS 36x500g- SUMALGW0500 (Amount: 2.00 SGD, Quantity: 1, : BTL)
Margarine Planta 6x2.5kg- MARPL2500 (Amount: 14.50 SGD, Quantity: 4, : TIN)
MSG / Ajinomoto 20x1kg- SSMSGAJM01000 (Amount: 5.50 SGD, Quantity: 4, : PKT)
Shallots Fried LM 10x1kg- MLSHFGQ1000 (Amount: 5.20 SGD, Quantity: 1, : PKT)
Washing Up Liquid Lemon North Star 4x5ltr- NSNFWASNS5000 (Amount: 4.90 SGD, Quantity: 2, : TUB)
White Pepper Powder GURUBAS 500gpkt- PEPWHPLS0500 (Amount: 4.00 SGD, Quantity: 3, : PKT)
Whole Kernel Sweet Corn Royal Miller 24x425g- RMCVCWKRM0425 (Amount: 26.40 SGD, Quantity: 5, : CT)
Total: 307.00 SGD</t>
  </si>
  <si>
    <t>6262950955873309747</t>
  </si>
  <si>
    <t>Bicarbonate Soda RORA 48x100g- MIBISORORA100G (Amount: 0.70 SGD, Quantity: 4, : BTL)
Fine Salt East Sun 48x500g- ESSSSAFES500 (Amount: 0.45 SGD, Quantity: 5, : PKT)
Spaghetti  FTO 5 Royal Miller 24x500gm- RMPARMSPA500 (Amount: 43.20 SGD, Quantity: 1, : CT)
Washing Up Liquid Lemon North Star 4x5ltr- NSNFWASNS5000 (Amount: 4.90 SGD, Quantity: 2, : TUB)
White Pepper Powder GURUBAS 500gpkt- PEPWHPLS0500 (Amount: 4.00 SGD, Quantity: 2, : PKT)
Whole Kernel Sweet Corn Royal Miller 24x425g- RMCVCWKRM0425 (Amount: 26.40 SGD, Quantity: 5, : CT)
Total: 198.05 SGD</t>
  </si>
  <si>
    <t>6266423754293060184</t>
  </si>
  <si>
    <t>Evaporated Creamer Royal Miller 48x390g- RMMIMECRM0390 (Amount: 1.20 SGD, Quantity: 6, : TIN)
Fine Sugar Johnnyson's 12 x 2kg- JOSUSFINE2000 (Amount: 3.50 SGD, Quantity: 4, : PKT)
Heinz Tomato Ketchup EZ Sq USA 12 x 567g- SAHETOKEEZSQ (Amount: 4.95 SGD, Quantity: 10, : BTL)
Honey Royal Miller 6x1kg- RMSCHONRM1000L (Amount: 5.00 SGD, Quantity: 1, : TUB)
Margarine Planta 6x2.5kg- MARPL2500 (Amount: 14.50 SGD, Quantity: 4, : TIN)
MSG / Ajinomoto 20x1kg- SSMSGAJM01000 (Amount: 5.50 SGD, Quantity: 3, : PKT)
MAGGI Seasoning 6x800ml- XN9121307 (Amount: 8.00 SGD, Quantity: 4, : BTL)
Shallots Fried LM 10x1kg- MLSHFGQ1000 (Amount: 5.20 SGD, Quantity: 1, : PKT)
Spaghetti  FTO 5 Royal Miller 24x500gm- RMPARMSPA500 (Amount: 43.20 SGD, Quantity: 1, : CT)
Tomato Ketchup Pouch Kimball 12x1kg- ZATOMKI1000 (Amount: 2.30 SGD, Quantity: 5, : PKT)
Tomato Paste Royal Miller 6x2.2kg- RMCVTPARM2500 (Amount: 11.00 SGD, Quantity: 1, : TIN)
Vegetable Cooking Oil Royal Miller 17kg/tin- RMOICOORM17KG (Amount: 35.00 SGD, Quantity: 1, : TIN)
Washing Up Liquid Lemon North Star 4x5ltr- NSNFWASNS5000 (Amount: 4.90 SGD, Quantity: 2, : TUB)
Whole Kernel Sweet Corn Royal Miller 24x425g- RMCVCWKRM0425 (Amount: 26.40 SGD, Quantity: 5, : CT)
Anchor UHT CHG Extra Yield Cream Latam 12x1ltr- ZF122338 (Amount: 6.91 SGD, Quantity: 2, : PKT)
Total: 443.72 SGD</t>
  </si>
  <si>
    <t>Black Pepper Corn 500gpkt- PECOPLS0500 (Amount: 10.00 SGD, Quantity: 10, : PKT)
Fine Salt East Sun 48x500g- ESSSSAFES500 (Amount: 0.45 SGD, Quantity: 5, : PKT)
Honey Royal Miller 6x1kg- RMSCHONRM1000L (Amount: 5.00 SGD, Quantity: 1, : TUB)
Whole Kernel Sweet Corn Royal Miller 24x425g- RMCVCWKRM0425 (Amount: 26.40 SGD, Quantity: 3, : CT)
Beef Stock Paste Knorr 6x1.5kg- ZBBPAKN1500 (Amount: 19.29 SGD, Quantity: 1, : BTL)
Anchor Mozzarella Shredded Cheese IQF 6x2kg- ZF123066 (Amount: 23.35 SGD, Quantity: 3, : PKT)
Total: 275.79 SGD</t>
  </si>
  <si>
    <t>Bicarbonate Soda RORA 48x100g- MIBISORORA100G (Amount: 0.70 SGD, Quantity: 5, : BTL)
Honey Royal Miller 6x1kg- RMSCHONRM1000L (Amount: 5.00 SGD, Quantity: 1, : TUB)
Margarine Planta 6x2.5kg- MARPL2500 (Amount: 14.50 SGD, Quantity: 4, : TIN)
Shallots Fried LM 10x1kg- MLSHFGQ1000 (Amount: 5.20 SGD, Quantity: 1, : PKT)
Spaghetti  FTO 5 Royal Miller 24x500gm- RMPARMSPA500 (Amount: 1.80 SGD, Quantity: 1, : PKT)
Vegetable Cooking Oil Royal Miller 17kg/tin- RMOICOORM17KG (Amount: 35.00 SGD, Quantity: 1, : TIN)
Washing Up Liquid Lemon North Star 4x5ltr- NSNFWASNS5000 (Amount: 4.90 SGD, Quantity: 2, : TUB)
Whole Kernel Sweet Corn Royal Miller 24x425g- RMCVCWKRM0425 (Amount: 26.40 SGD, Quantity: 7, : CT)
Anchor UHT CHG Extra Yield Cream Latam 12x1ltr- ZF122338 (Amount: 6.91 SGD, Quantity: 2, : PKT)
Anchor Mozzarella Shredded Cheese IQF 6x2kg- ZF123066 (Amount: 23.35 SGD, Quantity: 3, : PKT)
Total: 386.97 SGD</t>
  </si>
  <si>
    <t>Corn Starch Johnnyson's 10x1kg- JOFLCORN1KG (Amount: 2.50 SGD, Quantity: 3, : PKT)
Evaporated Creamer Royal Miller 48x390g- RMMIMECRM0390 (Amount: 1.20 SGD, Quantity: 6, : TIN)
Fine Salt East Sun 48x500g- ESSSSAFES500 (Amount: 0.45 SGD, Quantity: 5, : PKT)
MSG / Ajinomoto 20x1kg- SSMSGAJM01000 (Amount: 5.50 SGD, Quantity: 3, : PKT)
Plain Flour 1kg/pkt- JOFLPLAPR1000 (Amount: 3.30 SGD, Quantity: 3, : PKT)
Spaghetti  FTO 5 Royal Miller 24x500gm- RMPARMSPA500 (Amount: 43.20 SGD, Quantity: 1, : CT)
Tomato Ketchup Pouch Kimball 12x1kg- ZATOMKI1000 (Amount: 2.30 SGD, Quantity: 3, : PKT)
Washing Up Liquid Lemon North Star 4x5ltr- NSNFWASNS5000 (Amount: 4.90 SGD, Quantity: 2, : TUB)
Whole Kernel Sweet Corn Royal Miller 24x425g- RMCVCWKRM0425 (Amount: 26.40 SGD, Quantity: 7, : CT)
Total: 288.05 SGD</t>
  </si>
  <si>
    <t>Bicarbonate Soda RORA 48x100g- MIBISORORA100G (Amount: 0.70 SGD, Quantity: 3, : BTL)
Bleach Local 6x1galtub- NFBLEL3400 (Amount: 2.60 SGD, Quantity: 4, : TUB)
Chilli Sauce Pouch Kimball 12x1kg- ZACHIKI1000 (Amount: 2.30 SGD, Quantity: 2, : POU)
Corn Starch Johnnyson's 10x1kg- JOFLCORN1KG (Amount: 2.50 SGD, Quantity: 4, : PKT)
Evaporated Creamer Royal Miller 48x390g- RMMIMECRM0390 (Amount: 1.20 SGD, Quantity: 5, : TIN)
Fine Sugar Johnnyson's 12 x 2kg- JOSUSFINE2000 (Amount: 3.50 SGD, Quantity: 3, : PKT)
Fine Salt East Sun 48x500g- ESSSSAFES500 (Amount: 0.45 SGD, Quantity: 5, : PKT)
MSG / Ajinomoto 20x1kg- SSMSGAJM01000 (Amount: 5.50 SGD, Quantity: 4, : PKT)
MAGGI Seasoning 6x800ml- XN9121307 (Amount: 8.00 SGD, Quantity: 3, : BTL)
Shallots Fried LM 10x1kg- MLSHFGQ1000 (Amount: 5.20 SGD, Quantity: 1, : PKT)
Spaghetti  FTO 5 Royal Miller 24x500gm- RMPARMSPA500 (Amount: 43.20 SGD, Quantity: 1, : CT)
Tomato Ketchup Pouch Kimball 12x1kg- ZATOMKI1000 (Amount: 2.30 SGD, Quantity: 5, : PKT)
Washing Up Liquid Lemon North Star 4x5ltr- NSNFWASNS5000 (Amount: 4.90 SGD, Quantity: 3, : TUB)
White Pepper Powder GURUBAS 500gpkt- PEPWHPLS0500 (Amount: 4.00 SGD, Quantity: 3, : PKT)
Whole Kernel Sweet Corn Royal Miller 24x425g- RMCVCWKRM0425 (Amount: 26.40 SGD, Quantity: 8, : CT)
Anchor UHT CHG Extra Yield Cream Latam 12x1ltr- ZF122338 (Amount: 6.91 SGD, Quantity: 4, : PKT)
Anchor Mozzarella Shredded Cheese IQF 6x2kg- ZF123066 (Amount: 23.35 SGD, Quantity: 3, : PKT)
Total: 487.34 SGD</t>
  </si>
  <si>
    <t>Bicarbonate Soda RORA 48x100g- MIBISORORA100G (Amount: 0.70 SGD, Quantity: 4, : BTL)
Black Pepper Corn 500gpkt- PECOPLS0500 (Amount: 10.00 SGD, Quantity: 6, : PKT)
Evaporated Creamer Royal Miller 48x390g- RMMIMECRM0390 (Amount: 1.20 SGD, Quantity: 10, : TIN)
Heinz Tomato Ketchup EZ Sq USA 12 x 567g- SAHETOKEEZSQ (Amount: 4.95 SGD, Quantity: 8, : BTL)
Honey Royal Miller 6x1kg- RMSCHONRM1000L (Amount: 5.00 SGD, Quantity: 1, : TUB)
Maltose FLS 36x500g- SUMALGW0500 (Amount: 2.00 SGD, Quantity: 1, : BTL)
Margarine Planta 6x2.5kg- MARPL2500 (Amount: 14.50 SGD, Quantity: 5, : TIN)
MAGGI Seasoning 6x800ml- XN9121307 (Amount: 8.00 SGD, Quantity: 3, : BTL)
Shallots Fried LM 10x1kg- MLSHFGQ1000 (Amount: 5.20 SGD, Quantity: 1, : PKT)
Spaghetti  FTO 5 Royal Miller 24x500gm- RMPARMSPA500 (Amount: 43.20 SGD, Quantity: 1, : CT)
Tomato Ketchup Pouch Kimball 12x1kg- ZATOMKI1000 (Amount: 2.30 SGD, Quantity: 3, : PKT)
Tomato Paste Royal Miller 6x2.2kg- RMCVTPARM2500 (Amount: 11.00 SGD, Quantity: 1, : TIN)
Washing Up Liquid Lemon North Star 4x5ltr- NSNFWASNS5000 (Amount: 4.90 SGD, Quantity: 3, : TUB)
Whole Kernel Sweet Corn Royal Miller 24x425g- RMCVCWKRM0425 (Amount: 26.40 SGD, Quantity: 8, : CT)
Anchor Mozzarella Shredded Cheese IQF 6x2kg- ZF123066 (Amount: 23.35 SGD, Quantity: 3, : PKT)
Total: 580.15 SGD</t>
  </si>
  <si>
    <t>Fine Sugar Johnnyson's 12 x 2kg- JOSUSFINE2000 (Amount: 3.50 SGD, Quantity: 2, : PKT)
Fine Salt East Sun 48x500g- ESSSSAFES500 (Amount: 0.45 SGD, Quantity: 5, : PKT)
MSG / Ajinomoto 20x1kg- SSMSGAJM01000 (Amount: 5.50 SGD, Quantity: 2, : PKT)
Shallots Fried LM 10x1kg- MLSHFGQ1000 (Amount: 5.20 SGD, Quantity: 1, : PKT)
Spaghetti  FTO 5 Royal Miller 24x500gm- RMPARMSPA500 (Amount: 43.20 SGD, Quantity: 1, : CT)
Washing Up Liquid Lemon North Star 4x5ltr- NSNFWASNS5000 (Amount: 4.90 SGD, Quantity: 2, : TUB)
Whole Kernel Sweet Corn Royal Miller 24x425g- RMCVCWKRM0425 (Amount: 26.40 SGD, Quantity: 5, : CT)
Anchor Mozzarella Shredded Cheese IQF 6x2kg- ZF123066 (Amount: 23.35 SGD, Quantity: 2, : PKT)
Total: 257.15 SGD</t>
  </si>
  <si>
    <t>132528-161898-- Blk 252 Jurong East #01-107</t>
  </si>
  <si>
    <t>Mashed Potato Basic America 6x5.5lb- CVMASBAS2500 (Amount: 117.00 SGD, Quantity: 1, : CT)
Vegetable Cooking Oil Royal Miller 17kg/tin- RMOICOORM17KG (Amount: 33.00 SGD, Quantity: 8, : TIN)
Olive Oil Pomace Royal Miller 4x5ltr- RMOIOLPRR5L (Amount: 33.00 SGD, Quantity: 4, : TIN)
Total: 513.00 SGD</t>
  </si>
  <si>
    <t>6246539254915310536</t>
  </si>
  <si>
    <t>Mashed Potato Basic America 6x5.5lb- CVMASBAS2500 (Amount: 117.00 SGD, Quantity: 1, : CT)
Basmati Rice Malika 10x2kg- RIBAMALIKA5KG (Amount: 6.00 SGD, Quantity: 10, : PKT)
Total: 177.00 SGD</t>
  </si>
  <si>
    <t>6249135654914995621</t>
  </si>
  <si>
    <t>Mashed Potato Basic America 6x5.5lb- CVMASBAS2500 (Amount: 117.00 SGD, Quantity: 1, : CT)
Vegetable Cooking Oil Royal Miller 17kg/tin- RMOICOORM17KG (Amount: 33.00 SGD, Quantity: 7, : TIN)
Olive Oil Pomace Royal Miller 4x5ltr- RMOIOLPRR5L (Amount: 33.00 SGD, Quantity: 6, : TIN)
Total: 546.00 SGD</t>
  </si>
  <si>
    <t>6252518034914620099</t>
  </si>
  <si>
    <t>Mashed Potato Basic America 6x5.5lb- CVMASBAS2500 (Amount: 117.00 SGD, Quantity: 1, : CT)
Basmati Rice Malika 10x2kg- RIBAMALIKA5KG (Amount: 6.00 SGD, Quantity: 10, : PKT)
Vegetable Cooking Oil Royal Miller 17kg/tin- RMOICOORM17KG (Amount: 33.00 SGD, Quantity: 8, : TIN)
Olive Oil Pomace Royal Miller 4x5ltr- RMOIOLPRR5L (Amount: 33.00 SGD, Quantity: 5, : TIN)
Total: 606.00 SGD</t>
  </si>
  <si>
    <t>6264419654912940109</t>
  </si>
  <si>
    <t>Anchor Coloured Cheddar SOS (84 slices)  10x1040g- ZF120999 (Amount: 12.45 SGD, Quantity: 6, : PKT)
Perfect Italiano Parmesan Grated 4x1.5kg- ZF104120 (Amount: 156.00 SGD, Quantity: 1, : CT)
Total: 230.70 SGD</t>
  </si>
  <si>
    <t>Mashed Potato Basic America 6x5.5lb- CVMASBAS2500 (Amount: 117.00 SGD, Quantity: 1, : CT)
Basmati Rice Malika 10x2kg- RIBAMALIKA5KG (Amount: 6.00 SGD, Quantity: 10, : PKT)
Vegetable Cooking Oil Royal Miller 17kg/tin- RMOICOORM17KG (Amount: 33.00 SGD, Quantity: 7, : TIN)
Olive Oil Pomace Royal Miller 4x5ltr- RMOIOLPRR5L (Amount: 33.00 SGD, Quantity: 5, : TIN)
Total: 573.00 SGD</t>
  </si>
  <si>
    <t>Vegetable Cooking Oil Royal Miller 17kg/tin- RMOICOORM17KG (Amount: 33.00 SGD, Quantity: 7, : TIN)
Olive Oil Pomace Royal Miller 4x5ltr- RMOIOLPRR5L (Amount: 33.00 SGD, Quantity: 5, : TIN)
Total: 396.00 SGD</t>
  </si>
  <si>
    <t>Spaghetti Sauce AngelaMia 6x2.95kg- SASPAHU3000 (Amount: 78.00 SGD, Quantity: 1, : CT)
Total: 78.00 SGD</t>
  </si>
  <si>
    <t>Mashed Potato Basic America 6x5.5lb- CVMASBAS2500 (Amount: 117.00 SGD, Quantity: 1, : CT)
Basmati Rice Malika 10x2kg- RIBAMALIKA5KG (Amount: 6.00 SGD, Quantity: 10, : PKT)
Olive Oil Pomace Royal Miller 4x5ltr- RMOIOLPRR5L (Amount: 33.00 SGD, Quantity: 2, : TIN)
Spaghetti Sauce AngelaMia 6x2.95kg- SASPAHU3000 (Amount: 78.00 SGD, Quantity: 1, : CT)
Riso Arborio Rice Gallo 12x1kg- RICERAS1000 (Amount: 94.00 SGD, Quantity: 1, : CT)
Cling Wrap 300m North Star 6x300mx30cm- NSNFCLIWR300M (Amount: 9.80 SGD, Quantity: 1, : ROL)
Total: 424.80 SGD</t>
  </si>
  <si>
    <t>Anchor Coloured Cheddar SOS (84 slices)  10x1040g- ZF120999 (Amount: 12.45 SGD, Quantity: 4, : PKT)
Perfect Italiano Parmesan Grated 4x1.5kg- ZF104120 (Amount: 156.00 SGD, Quantity: 1, : CT)
Total: 205.80 SGD</t>
  </si>
  <si>
    <t>Vegetable Cooking Oil Royal Miller 17kg/tin- RMOICOORM17KG (Amount: 33.00 SGD, Quantity: 8, : TIN)
Olive Oil Pomace Royal Miller 4x5ltr- RMOIOLPRR5L (Amount: 33.00 SGD, Quantity: 4, : TIN)
Total: 396.00 SGD</t>
  </si>
  <si>
    <t>113243-136674-- Tash Tish Tosh, 50 Kandahar St</t>
  </si>
  <si>
    <t>testing</t>
  </si>
  <si>
    <t>Demi Glace Sauce Knorr 6x1kg- ZBDEMIKN1000 (Amount: 71.24 SGD, Quantity: 1, : CT)
Total: 71.24 SGD</t>
  </si>
  <si>
    <t>46900-53227-- Mcfine Marketing, 1211 Upper Boon Keng</t>
  </si>
  <si>
    <t>Lipton Tea Dust EK 1X10Kg- XE69610484 (Amount: 103.68 SGD, Quantity: 5, : TIN)
Lipton Tea Dust EK 1X5Kg- XE69610492 (Amount: 53.22 SGD, Quantity: 2, : TIN)
RICKSHAW TB JASMINE S100 12X(100X1.8G)- XE69783571 (Amount: 62.79 SGD, Quantity: 1, : CT)
Total: 687.63 SGD</t>
  </si>
  <si>
    <t>173442-327888- Gana Trading, 12 Woodlands Link</t>
  </si>
  <si>
    <t>ANCHOR Cream Cheese 12 x 1kg- ZF121641 (Amount: 115.50 SGD, Quantity: 1, : CT)
Total: 115.50 SGD</t>
  </si>
  <si>
    <t>173442-357025-- Gana Trading, Cha Yu Fan Huo Vista Point</t>
  </si>
  <si>
    <t>Anchor UHT Whipping Cream(NEW) 12X1LTR- ZF121274 (Amount: 85.68 SGD, Quantity: 1, : CT)
Total: 85.68 SGD</t>
  </si>
  <si>
    <t>173442-291656-- Gana Trading, Cha Yu Fan Hou Le Quest</t>
  </si>
  <si>
    <t>448347-351956-- Wabi Sabi SG, 78 Airport Boulevard</t>
  </si>
  <si>
    <t>Anchor TM Chefs Classic Whipping Cream 35.5% 12x1ltr- ZF122389 (Amount: 84.00 SGD, Quantity: 3, : CT)
Total: 252.00 SGD</t>
  </si>
  <si>
    <t>39087-360543-- Hoe Brothers Catering, 40 Woodlands ES Building Kitchen Lvl 4</t>
  </si>
  <si>
    <t>SATOMSCTLS9G-1ctn</t>
  </si>
  <si>
    <t>Tomato Ketchup Pouch Kimball 12x1kg- ZATOMKI1000 (Amount: 21.60 SGD, Quantity: 3, : CT)
Total: 64.80 SGD</t>
  </si>
  <si>
    <t>173442-265602-- Gana Trading, Cha Yu Fan Hou Downtown East</t>
  </si>
  <si>
    <t>448347-338441-- Wabi Sabi SG, B3-02 Raffles City</t>
  </si>
  <si>
    <t>Fine Grain Sugar SIS 10 x 2kg- SUSFIGRSU2000 (Amount: 35.00 SGD, Quantity: 3, : CT)
ANCHOR Cream Cheese 12 x 1kg- ZF121641 (Amount: 110.00 SGD, Quantity: 12, : CT)
Anchor TM Chefs Classic Whipping Cream 35.5% 12x1ltr- ZF122389 (Amount: 84.00 SGD, Quantity: 3, : CT)
Total: 1,677.00 SGD</t>
  </si>
  <si>
    <t>132628-162018-- Wild Olives, Blk 110 Pasir Ris Central</t>
  </si>
  <si>
    <t>Anchor Unsalted Butter 4x5kg- ZF110092 (Amount: 68.91 SGD, Quantity: 1, : EAC)
Anchor UHT Whipping Cream(NEW) 12X1LTR- ZF121274 (Amount: 85.68 SGD, Quantity: 1, : CT)
Total: 154.59 SGD</t>
  </si>
  <si>
    <t>78230-207072-- Kriston Gourmet, 3 Shenton Way</t>
  </si>
  <si>
    <t>Anchor UHT Whipping Cream(NEW) 12X1LTR- ZF121274 (Amount: 85.68 SGD, Quantity: 1, : CT)
UHT Full Cream Milk Royal Miller 12x1ltr- RMMIMUHRM1000 (Amount: 23.40 SGD, Quantity: 1, : CT)
Total: 109.08 SGD</t>
  </si>
  <si>
    <t>74383-83365-- Happy Seafood Village, 1 Lorong 23 Geylang</t>
  </si>
  <si>
    <t>MAGGI Chef Master Stock 6x1.2kg- XN12170272 (Amount: 205.88 SGD, Quantity: 1, : CT)
MAGGI Chili Sauce 6x3.3kg- XN12354448 (Amount: 55.62 SGD, Quantity: 2, : CT)
MAGGI Concentrated Chicken Stock 6x1.2kg- XN12170273 (Amount: 45.36 SGD, Quantity: 2, : CT)
MAGGI Tomato Ketchup Can 6x3.3kg- XN12354430 (Amount: 49.99 SGD, Quantity: 3, : CT)
NESTUM All Family Cereal Original 6x1kg- XN12210460 (Amount: 30.96 SGD, Quantity: 1, : CT)
LKK Fine Shrimp Sauce 12 x 227g- XL1300700098 (Amount: 49.64 SGD, Quantity: 2, : CT)
Total: 688.05 SGD</t>
  </si>
  <si>
    <t>1210501-363795-- Penang Seafood Restaurant, 32 Aljunied Rd</t>
  </si>
  <si>
    <t>MAGGI Chef Master Stock 6x1.2kg- XN12170272 (Amount: 205.88 SGD, Quantity: 1, : CT)
MAGGI Chili Sauce 6x3.3kg- XN12354448 (Amount: 55.62 SGD, Quantity: 1, : CT)
MAGGI Concentrated Chicken Stock 6x1.2kg- XN12170273 (Amount: 45.36 SGD, Quantity: 1, : CT)
MAGGI Tomato Ketchup Can 6x3.3kg- XN12354430 (Amount: 49.99 SGD, Quantity: 2, : CT)
Total: 406.84 SGD</t>
  </si>
  <si>
    <t>1083499-358994-- Mgly, 91 Jalan Satu</t>
  </si>
  <si>
    <t>Anchor UHT Whipping Cream(NEW) 12X1LTR- ZF121274 (Amount: 85.68 SGD, Quantity: 2, : CT)
Total: 171.36 SGD</t>
  </si>
  <si>
    <t>testing order</t>
  </si>
  <si>
    <t>Fine Sugar Mitr Phol 10kg- SUSFINEMP10 (Amount: 15.00 SGD, Quantity: 1, : BAG)
Total: 15.00 SGD</t>
  </si>
  <si>
    <t>218904-289958-- 585 Raffles Hospital</t>
  </si>
  <si>
    <t>678441-346649-- The Cliff, 21 McCallun</t>
  </si>
  <si>
    <t>Fine Sugar Mitr Phol 10kg- SUSFINEMP10 (Amount: 15.00 SGD, Quantity: 8, : BAG)
Total: 120.00 SGD</t>
  </si>
  <si>
    <t>522404-340955-- Woodleigh mall</t>
  </si>
  <si>
    <t>926499-354438-- 681 Punggol Drive, Oasis</t>
  </si>
  <si>
    <t>Fine Sugar Mitr Phol 10kg- SUSFINEMP10 (Amount: 15.00 SGD, Quantity: 3, : BAG)
Total: 45.00 SGD</t>
  </si>
  <si>
    <t>Fine Sugar Mitr Phol 10kg- SUSFINEMP10 (Amount: 15.00 SGD, Quantity: 7, : BAG)
Total: 105.00 SGD</t>
  </si>
  <si>
    <t>Fun toast</t>
  </si>
  <si>
    <t>1079497-358915-- 88 Punggol Way, Tower 7</t>
  </si>
  <si>
    <t>93999-365031-- Raffles Place MRT #B1-17/21/22</t>
  </si>
  <si>
    <t>Monday delivery</t>
  </si>
  <si>
    <t>155957-361126-- Blk 103 Yishun Ring</t>
  </si>
  <si>
    <t>Soft Brown Sugar SIS 24x800g 红糖- SUSBRO0800 (Amount: 72.00 SGD, Quantity: 1, : CT)
ANCHOR Cream Cheese 12 x 1kg 芝士- ZF121641 (Amount: 95.00 SGD, Quantity: 1, : CT)
Puff Pastry Square 5" Kawan 24x10's x 60g 脆皮- ZKFRFSPUPASQ (Amount: 50.00 SGD, Quantity: 1, : CT)
Total: 217.00 SGD</t>
  </si>
  <si>
    <t>6284390754912552834</t>
  </si>
  <si>
    <t>1113495-360699-- Jiemin, Blk 345 Jurong East</t>
  </si>
  <si>
    <t>Soft Brown Sugar SIS 24x800g 红糖- SUSBRO0800 (Amount: 72.00 SGD, Quantity: 1, : CT)
Thompson Black Raisins Johnnyson's 10kg- JOCHDFBRS1000 (Amount: 50.00 SGD, Quantity: 1, : CT)
ANCHOR Cream Cheese 12 x 1kg 芝士- ZF121641 (Amount: 95.00 SGD, Quantity: 1, : CT)
Dried Cranberries Johnnyson's 10kg- JOCHDFCBR1000 (Amount: 85.00 SGD, Quantity: 1, : CT)
Puff Pastry Square 5" Kawan 24x10's x 60g 脆皮- ZKFRFSPUPASQ (Amount: 50.00 SGD, Quantity: 2, : CT)
Total: 402.00 SGD</t>
  </si>
  <si>
    <t>6284429404918571268</t>
  </si>
  <si>
    <t>1113495-360310-- Jiemin, 50 Bukit Batok</t>
  </si>
  <si>
    <t>Anchor Salted Butter 40x250g- ZF110580 (Amount: 140.00 SGD, Quantity: 1, : CT)
Total: 140.00 SGD</t>
  </si>
  <si>
    <t>6284575504912483175</t>
  </si>
  <si>
    <t>155957-196014-- 7 Mandai Estate</t>
  </si>
  <si>
    <t>Anchor Prof Unsalted Butter 20x454g- ZF120642 (Amount: 109.00 SGD, Quantity: 1, : CT)
Total: 109.00 SGD</t>
  </si>
  <si>
    <t>6284617134917222216</t>
  </si>
  <si>
    <t>1113495-360085-- Jiemin, 154 Bukit Batok St 11</t>
  </si>
  <si>
    <t>Thompson Black Raisins Johnnyson's 10kg- JOCHDFBRS1000 (Amount: 50.00 SGD, Quantity: 1, : CT)
Total: 50.00 SGD</t>
  </si>
  <si>
    <t>6284618034912148966</t>
  </si>
  <si>
    <t>115923-184242-- Josh's Grill, Bugis Junction</t>
  </si>
  <si>
    <t>GFC Flour Mix TDF 20x1kgpkt- FLCHITD1000 (Amount: 4.70 SGD, Quantity: 4, : PKT)
Conquest Delivery Coated Fries 1/4 ShoeString Simplot 6 x 2.04kg -FSIMSS043416 (Amount: 49.00 SGD, Quantity: 2, : CT)
Subtotal: 116.80
Tax: 10.51
Total: 127.31 SGD</t>
  </si>
  <si>
    <t>6284452784919536845</t>
  </si>
  <si>
    <t>Pepper Sauce RED Tabasco 24x60ML- SAPERE0060 (Amount: 2.00 SGD, Quantity: 24, : BTL)
Total: 48.00 SGD</t>
  </si>
  <si>
    <t>6284571244913555918</t>
  </si>
  <si>
    <t>115923-360710-- Moon Moon Food, Vivo City</t>
  </si>
  <si>
    <t>Green Beans East Sun 25x1kg- ESMLBEGLS30KG (Amount: 3.50 SGD, Quantity: 1, : KG)
UHT Coconut Cream Kara 12x1ltr- MICOCKA1000 (Amount: 58.20 SGD, Quantity: 1, : CT)
Fine Grain Sugar SIS 10x2kg- SUSFIGRSU2000 (Amount: 3.50 SGD, Quantity: 7, : PKT)
Rock Sugar 5x3kg- SUROCMAL3000 (Amount: 6.80 SGD, Quantity: 4, : PKT)
UHT Full Cream Milk Royal Miller 12x1ltr- RMMIMUHRM1000 (Amount: 21.60 SGD, Quantity: 1, : CT)
White Pepper Powder GURUBAS 500gpkt- PEPWHPLS0500 (Amount: 4.00 SGD, Quantity: 1, : PKT)
Fish Gravy Thai Tiparus 12x700ml- SAFISTI750 (Amount: 1.75 SGD, Quantity: 1, : BTL)
Lotus Nut in Syrup Mili 24x440g- CFLOWGB0440 (Amount: 3.00 SGD, Quantity: 3, : TIN)
Total: 149.75 SGD</t>
  </si>
  <si>
    <t>6284591384916154586</t>
  </si>
  <si>
    <t>115923-294258-- Josh's Grill, 313 Somerset</t>
  </si>
  <si>
    <t>Capers In Vinegar Royal Miller 12x700g- RMPICAPER0700 (Amount: 8.00 SGD, Quantity: 2, : BTL)
Tartar Sauce BestFood 4x3ltr- ZBTSABF3000 (Amount: 16.68 SGD, Quantity: 2, : TUB)
Real Mayonnaise Best Food 4x3ltr- ZBMAYBF3000 (Amount: 65.63 SGD, Quantity: 1, : CT)
Total: 114.99 SGD</t>
  </si>
  <si>
    <t>6284611454911313553</t>
  </si>
  <si>
    <t>218865-360888-- Josh's Grill, Velocity Novena</t>
  </si>
  <si>
    <t>BBQ Sauce Kimball 12 x 1kg- ZASABBQS1000 (Amount: 3.50 SGD, Quantity: 3, : PKT)
Conquest Delivery Coated Fries 1/4 ShoeString Simplot 6 x 2.04kg -FSIMSS043416 (Amount: 49.00 SGD, Quantity: 1, : CT)
Total: 59.50 SGD</t>
  </si>
  <si>
    <t>6284640724918292190</t>
  </si>
  <si>
    <t>Anchor Prof Unsalted Butter 20x454g- ZF120642 (Amount: 5.50 SGD, Quantity: 5, : EAC)
Total: 27.50 SGD</t>
  </si>
  <si>
    <t>6284646814911542332</t>
  </si>
  <si>
    <t>98913-228346-- Far East Plaza</t>
  </si>
  <si>
    <t>Anchor Salted Butter 40x250g- ZF110580 (Amount: 0.00 SGD, Quantity: 2, : CT)
Total: 0.00 SGD</t>
  </si>
  <si>
    <t>98913-341649-- Woodleigh Mall</t>
  </si>
  <si>
    <t>98913-259110-- Heartland Mall</t>
  </si>
  <si>
    <t>98913-228344-- Suntec 2, #02-349</t>
  </si>
  <si>
    <t>98913-317048-- Eastpoint Mall</t>
  </si>
  <si>
    <t>Anchor Salted Butter 40x250g- ZF110580 (Amount: 0.00 SGD, Quantity: 3, : CT)
Total: 0.00 SGD</t>
  </si>
  <si>
    <t>98913-265020-- Jurong Point</t>
  </si>
  <si>
    <t>98913-359065-- TCT, 2 Handy Rd The Cathay</t>
  </si>
  <si>
    <t>98913-342295-- Margaret Drive</t>
  </si>
  <si>
    <t>98913-244018-- Aperia Mall</t>
  </si>
  <si>
    <t>Anchor Salted Butter 40x250g- ZF110580 (Amount: 0.00 SGD, Quantity: 1, : CT)
Total: 0.00 SGD</t>
  </si>
  <si>
    <t>98913-241992-- Great World City</t>
  </si>
  <si>
    <t>pls come before 3pm thank you</t>
  </si>
  <si>
    <t>98913-345641-- Chinatown Point</t>
  </si>
  <si>
    <t>98913-228350-- ION</t>
  </si>
  <si>
    <t>98913-349934-- Maxwell</t>
  </si>
  <si>
    <t>98913-254400-- Funan Mall</t>
  </si>
  <si>
    <t>98913-265046-- Hillion Mall</t>
  </si>
  <si>
    <t>98913-231684-- Oasis</t>
  </si>
  <si>
    <t>98913-340885-- Bukit Timah Plaza</t>
  </si>
  <si>
    <t>98913-265040-- JEM</t>
  </si>
  <si>
    <t>98913-265042--Ng Teng Fong</t>
  </si>
  <si>
    <t>98913-264798-- Harbourfront Centre</t>
  </si>
  <si>
    <t>98913-350074-- Westgate</t>
  </si>
  <si>
    <t>98913-265670-- Suntec City Mall B1-104</t>
  </si>
  <si>
    <t>98913-355589-- City Link Mall, 1 Raffles Link</t>
  </si>
  <si>
    <t>Yes</t>
  </si>
  <si>
    <t>98913-362427-- 190 Middle Rd Fortune Centre</t>
  </si>
  <si>
    <t>98913-228524-- Frasers Tower</t>
  </si>
  <si>
    <t>98913-228352-- Takashimaya</t>
  </si>
  <si>
    <t>98913-264998-- Bugis Junction</t>
  </si>
  <si>
    <t>pls come before 3pm</t>
  </si>
  <si>
    <t>98913-228354-- Paragon</t>
  </si>
  <si>
    <t>Anchor Salted Butter 40x250g- ZF110580 (Amount: 0.00 SGD, Quantity: 6, : CT)
Total: 0.00 SGD</t>
  </si>
  <si>
    <t>Anchor Salted Butter 40x250g- ZF110580 (Amount: 0.00 SGD, Quantity: 4, : CT)
Total: 0.00 SGD</t>
  </si>
  <si>
    <t>98913-361043-- Rail Mall, 478 Upper Bukit Timah</t>
  </si>
  <si>
    <t>pls come before 3pm thanks</t>
  </si>
  <si>
    <t>1210495-363789-- Maruamami, Maru Mochi Jurong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</si>
</sst>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 hh:mm:ss"/>
    <numFmt numFmtId="165" formatCode="dd-mm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38"/>
    <col customWidth="1" min="4" max="4" width="48.5"/>
    <col customWidth="1" min="5" max="5" width="74.8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45834.56039351852</v>
      </c>
      <c r="B2" s="3">
        <v>45835.0</v>
      </c>
      <c r="C2" s="4" t="s">
        <v>6</v>
      </c>
      <c r="E2" s="4" t="s">
        <v>7</v>
      </c>
      <c r="F2" s="5" t="str">
        <f>TEXT("6267248188223455166","0")</f>
        <v>6267248188223455166</v>
      </c>
    </row>
    <row r="3">
      <c r="A3" s="2">
        <v>45854.578356481485</v>
      </c>
      <c r="B3" s="3">
        <v>45855.0</v>
      </c>
      <c r="C3" s="4" t="s">
        <v>6</v>
      </c>
      <c r="E3" s="4" t="s">
        <v>8</v>
      </c>
      <c r="F3" s="5" t="str">
        <f>TEXT("6284543707212684506","0")</f>
        <v>6284543707212684506</v>
      </c>
    </row>
    <row r="4">
      <c r="A4" s="2">
        <v>45860.73063657407</v>
      </c>
      <c r="B4" s="3">
        <v>45861.0</v>
      </c>
      <c r="C4" s="4" t="s">
        <v>6</v>
      </c>
      <c r="E4" s="4" t="s">
        <v>9</v>
      </c>
      <c r="F4" s="5" t="str">
        <f>TEXT("6289859270426293893","0")</f>
        <v>6289859270426293893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19.88"/>
    <col customWidth="1" min="5" max="5" width="85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45832.51608796296</v>
      </c>
      <c r="B2" s="3">
        <v>45833.0</v>
      </c>
      <c r="C2" s="4" t="s">
        <v>114</v>
      </c>
      <c r="E2" s="4" t="s">
        <v>115</v>
      </c>
      <c r="F2" s="5" t="str">
        <f>TEXT("6265481904914555041","0")</f>
        <v>6265481904914555041</v>
      </c>
    </row>
    <row r="3">
      <c r="A3" s="2">
        <v>45846.641226851854</v>
      </c>
      <c r="B3" s="3">
        <v>45847.0</v>
      </c>
      <c r="C3" s="4" t="s">
        <v>114</v>
      </c>
      <c r="E3" s="4" t="s">
        <v>116</v>
      </c>
      <c r="F3" s="5" t="str">
        <f>TEXT("6277686024913073329","0")</f>
        <v>6277686024913073329</v>
      </c>
    </row>
    <row r="4">
      <c r="A4" s="2">
        <v>45847.4721875</v>
      </c>
      <c r="B4" s="3">
        <v>45848.0</v>
      </c>
      <c r="C4" s="4" t="s">
        <v>114</v>
      </c>
      <c r="E4" s="4" t="s">
        <v>117</v>
      </c>
      <c r="F4" s="5" t="str">
        <f>TEXT("6278403974914136779","0")</f>
        <v>6278403974914136779</v>
      </c>
    </row>
    <row r="5">
      <c r="A5" s="2">
        <v>45855.61236111111</v>
      </c>
      <c r="B5" s="3">
        <v>45856.0</v>
      </c>
      <c r="C5" s="4" t="s">
        <v>114</v>
      </c>
      <c r="E5" s="4" t="s">
        <v>116</v>
      </c>
      <c r="F5" s="5" t="str">
        <f>TEXT("6285437084913738166","0")</f>
        <v>6285437084913738166</v>
      </c>
    </row>
    <row r="6">
      <c r="A6" s="2">
        <v>45860.68681712963</v>
      </c>
      <c r="B6" s="3">
        <v>45861.0</v>
      </c>
      <c r="C6" s="4" t="s">
        <v>114</v>
      </c>
      <c r="E6" s="4" t="s">
        <v>117</v>
      </c>
      <c r="F6" s="5" t="str">
        <f>TEXT("6289821414917832945","0")</f>
        <v>6289821414917832945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5"/>
    <col customWidth="1" min="4" max="4" width="8.13"/>
    <col customWidth="1" min="5" max="5" width="83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45838.64030092592</v>
      </c>
      <c r="B2" s="3">
        <v>45840.0</v>
      </c>
      <c r="C2" s="4" t="s">
        <v>118</v>
      </c>
      <c r="E2" s="4" t="s">
        <v>119</v>
      </c>
      <c r="F2" s="5" t="str">
        <f>TEXT("6270773226127304419","0")</f>
        <v>6270773226127304419</v>
      </c>
    </row>
    <row r="3">
      <c r="A3" s="2">
        <v>45848.61813657408</v>
      </c>
      <c r="B3" s="3">
        <v>45849.0</v>
      </c>
      <c r="C3" s="4" t="s">
        <v>118</v>
      </c>
      <c r="E3" s="4" t="s">
        <v>120</v>
      </c>
      <c r="F3" s="5" t="str">
        <f>TEXT("6279394071456523955","0")</f>
        <v>6279394071456523955</v>
      </c>
    </row>
    <row r="4">
      <c r="A4" s="2">
        <v>45860.59789351852</v>
      </c>
      <c r="B4" s="3">
        <v>45861.0</v>
      </c>
      <c r="C4" s="4" t="s">
        <v>118</v>
      </c>
      <c r="E4" s="4" t="s">
        <v>121</v>
      </c>
      <c r="F4" s="5" t="str">
        <f>TEXT("6289744589913222807","0")</f>
        <v>6289744589913222807</v>
      </c>
    </row>
    <row r="5">
      <c r="A5" s="2">
        <v>45866.5215625</v>
      </c>
      <c r="B5" s="3">
        <v>45867.0</v>
      </c>
      <c r="C5" s="4" t="s">
        <v>118</v>
      </c>
      <c r="E5" s="4" t="s">
        <v>122</v>
      </c>
      <c r="F5" s="5" t="str">
        <f>TEXT("6294862635748664550","0")</f>
        <v>6294862635748664550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88"/>
    <col customWidth="1" min="4" max="4" width="18.5"/>
    <col customWidth="1" min="5" max="5" width="77.8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45831.578935185185</v>
      </c>
      <c r="B2" s="3">
        <v>45832.0</v>
      </c>
      <c r="C2" s="4" t="s">
        <v>123</v>
      </c>
      <c r="E2" s="4" t="s">
        <v>124</v>
      </c>
      <c r="F2" s="5" t="str">
        <f>TEXT("6264672204918845746","0")</f>
        <v>6264672204918845746</v>
      </c>
    </row>
    <row r="3">
      <c r="A3" s="2">
        <v>45835.64576388889</v>
      </c>
      <c r="B3" s="3">
        <v>45836.0</v>
      </c>
      <c r="C3" s="4" t="s">
        <v>125</v>
      </c>
      <c r="E3" s="4" t="s">
        <v>126</v>
      </c>
      <c r="F3" s="5" t="str">
        <f>TEXT("6268185944912302617","0")</f>
        <v>6268185944912302617</v>
      </c>
    </row>
    <row r="4">
      <c r="A4" s="2">
        <v>45839.67613425926</v>
      </c>
      <c r="B4" s="3">
        <v>45840.0</v>
      </c>
      <c r="C4" s="4" t="s">
        <v>125</v>
      </c>
      <c r="E4" s="4" t="s">
        <v>127</v>
      </c>
      <c r="F4" s="5" t="str">
        <f>TEXT("6271668184915307948","0")</f>
        <v>6271668184915307948</v>
      </c>
    </row>
    <row r="5">
      <c r="A5" s="2">
        <v>45840.70400462963</v>
      </c>
      <c r="B5" s="3">
        <v>45841.0</v>
      </c>
      <c r="C5" s="4" t="s">
        <v>123</v>
      </c>
      <c r="D5" s="4" t="s">
        <v>128</v>
      </c>
      <c r="E5" s="4" t="s">
        <v>129</v>
      </c>
      <c r="F5" s="5" t="str">
        <f>TEXT("6272556264917777452","0")</f>
        <v>6272556264917777452</v>
      </c>
    </row>
    <row r="6">
      <c r="A6" s="2">
        <v>45841.585694444446</v>
      </c>
      <c r="B6" s="3">
        <v>45842.0</v>
      </c>
      <c r="C6" s="4" t="s">
        <v>125</v>
      </c>
      <c r="D6" s="4" t="s">
        <v>130</v>
      </c>
      <c r="E6" s="4" t="s">
        <v>131</v>
      </c>
      <c r="F6" s="5" t="str">
        <f>TEXT("6273318044913897842","0")</f>
        <v>6273318044913897842</v>
      </c>
    </row>
    <row r="7">
      <c r="A7" s="2">
        <v>45845.4519212963</v>
      </c>
      <c r="B7" s="3">
        <v>45846.0</v>
      </c>
      <c r="C7" s="4" t="s">
        <v>125</v>
      </c>
      <c r="E7" s="4" t="s">
        <v>132</v>
      </c>
      <c r="F7" s="5" t="str">
        <f>TEXT("6276658464916648255","0")</f>
        <v>6276658464916648255</v>
      </c>
    </row>
    <row r="8">
      <c r="A8" s="2">
        <v>45845.496296296296</v>
      </c>
      <c r="B8" s="3">
        <v>45846.0</v>
      </c>
      <c r="C8" s="4" t="s">
        <v>123</v>
      </c>
      <c r="E8" s="4" t="s">
        <v>133</v>
      </c>
      <c r="F8" s="5" t="str">
        <f>TEXT("6276696804916599022","0")</f>
        <v>6276696804916599022</v>
      </c>
    </row>
    <row r="9">
      <c r="A9" s="2">
        <v>45853.601331018515</v>
      </c>
      <c r="B9" s="3">
        <v>45854.0</v>
      </c>
      <c r="C9" s="4" t="s">
        <v>123</v>
      </c>
      <c r="E9" s="4" t="s">
        <v>134</v>
      </c>
      <c r="F9" s="5" t="str">
        <f>TEXT("6283699554918707089","0")</f>
        <v>6283699554918707089</v>
      </c>
    </row>
    <row r="10">
      <c r="A10" s="2">
        <v>45853.661840277775</v>
      </c>
      <c r="B10" s="3">
        <v>45854.0</v>
      </c>
      <c r="C10" s="4" t="s">
        <v>125</v>
      </c>
      <c r="E10" s="4" t="s">
        <v>135</v>
      </c>
      <c r="F10" s="5" t="str">
        <f>TEXT("6283751834916870685","0")</f>
        <v>6283751834916870685</v>
      </c>
    </row>
    <row r="11">
      <c r="A11" s="2">
        <v>45856.68513888889</v>
      </c>
      <c r="B11" s="3">
        <v>45857.0</v>
      </c>
      <c r="C11" s="4" t="s">
        <v>125</v>
      </c>
      <c r="E11" s="4" t="s">
        <v>136</v>
      </c>
      <c r="F11" s="5" t="str">
        <f>TEXT("6286363964911072106","0")</f>
        <v>6286363964911072106</v>
      </c>
    </row>
    <row r="12">
      <c r="A12" s="2">
        <v>45860.622511574074</v>
      </c>
      <c r="B12" s="3">
        <v>45861.0</v>
      </c>
      <c r="C12" s="4" t="s">
        <v>125</v>
      </c>
      <c r="E12" s="4" t="s">
        <v>137</v>
      </c>
      <c r="F12" s="5" t="str">
        <f>TEXT("6289765854915963377","0")</f>
        <v>6289765854915963377</v>
      </c>
    </row>
    <row r="13">
      <c r="A13" s="2">
        <v>45861.59515046296</v>
      </c>
      <c r="B13" s="3">
        <v>45862.0</v>
      </c>
      <c r="C13" s="4" t="s">
        <v>123</v>
      </c>
      <c r="E13" s="4" t="s">
        <v>138</v>
      </c>
      <c r="F13" s="5" t="str">
        <f>TEXT("6290606214913889569","0")</f>
        <v>6290606214913889569</v>
      </c>
    </row>
    <row r="14">
      <c r="A14" s="2">
        <v>45863.638032407405</v>
      </c>
      <c r="B14" s="3">
        <v>45864.0</v>
      </c>
      <c r="C14" s="4" t="s">
        <v>125</v>
      </c>
      <c r="E14" s="4" t="s">
        <v>139</v>
      </c>
      <c r="F14" s="5" t="str">
        <f>TEXT("6292371264911728848","0")</f>
        <v>6292371264911728848</v>
      </c>
    </row>
    <row r="15">
      <c r="A15" s="2">
        <v>45866.52724537037</v>
      </c>
      <c r="B15" s="3">
        <v>45867.0</v>
      </c>
      <c r="C15" s="4" t="s">
        <v>123</v>
      </c>
      <c r="E15" s="4" t="s">
        <v>140</v>
      </c>
      <c r="F15" s="5" t="str">
        <f>TEXT("6294867544917910014","0")</f>
        <v>6294867544917910014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15.13"/>
    <col customWidth="1" min="3" max="3" width="26.38"/>
    <col customWidth="1" min="4" max="4" width="28.63"/>
    <col customWidth="1" min="5" max="5" width="79.63"/>
    <col customWidth="1" min="6" max="6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45825.66806712963</v>
      </c>
      <c r="B2" s="3">
        <v>45826.0</v>
      </c>
      <c r="C2" s="4" t="s">
        <v>141</v>
      </c>
      <c r="E2" s="4" t="s">
        <v>142</v>
      </c>
      <c r="F2" s="5" t="str">
        <f>TEXT("6259565210117390934","0")</f>
        <v>6259565210117390934</v>
      </c>
    </row>
    <row r="3">
      <c r="A3" s="2">
        <v>45831.664375</v>
      </c>
      <c r="B3" s="3">
        <v>45832.0</v>
      </c>
      <c r="C3" s="4" t="s">
        <v>141</v>
      </c>
      <c r="E3" s="4" t="s">
        <v>143</v>
      </c>
      <c r="F3" s="5" t="str">
        <f>TEXT("6264746020116755262","0")</f>
        <v>6264746020116755262</v>
      </c>
    </row>
    <row r="4">
      <c r="A4" s="2">
        <v>45831.668171296296</v>
      </c>
      <c r="B4" s="3">
        <v>45832.0</v>
      </c>
      <c r="C4" s="4" t="s">
        <v>141</v>
      </c>
      <c r="E4" s="4" t="s">
        <v>144</v>
      </c>
      <c r="F4" s="5" t="str">
        <f>TEXT("6264749300111153435","0")</f>
        <v>6264749300111153435</v>
      </c>
    </row>
    <row r="5">
      <c r="A5" s="2">
        <v>45831.668541666666</v>
      </c>
      <c r="B5" s="3">
        <v>45833.0</v>
      </c>
      <c r="C5" s="4" t="s">
        <v>141</v>
      </c>
      <c r="E5" s="4" t="s">
        <v>145</v>
      </c>
      <c r="F5" s="5" t="str">
        <f>TEXT("6264749620119872484","0")</f>
        <v>6264749620119872484</v>
      </c>
    </row>
    <row r="6">
      <c r="A6" s="2">
        <v>45833.660775462966</v>
      </c>
      <c r="B6" s="3">
        <v>45834.0</v>
      </c>
      <c r="C6" s="4" t="s">
        <v>141</v>
      </c>
      <c r="E6" s="4" t="s">
        <v>146</v>
      </c>
      <c r="F6" s="5" t="str">
        <f>TEXT("6266470910112491378","0")</f>
        <v>6266470910112491378</v>
      </c>
    </row>
    <row r="7">
      <c r="A7" s="2">
        <v>45835.63564814815</v>
      </c>
      <c r="B7" s="3">
        <v>45838.0</v>
      </c>
      <c r="C7" s="4" t="s">
        <v>141</v>
      </c>
      <c r="D7" s="4" t="s">
        <v>147</v>
      </c>
      <c r="E7" s="4" t="s">
        <v>148</v>
      </c>
      <c r="F7" s="5" t="str">
        <f>TEXT("6268177200115143908","0")</f>
        <v>6268177200115143908</v>
      </c>
    </row>
    <row r="8">
      <c r="A8" s="2">
        <v>45835.67460648148</v>
      </c>
      <c r="B8" s="3">
        <v>45839.0</v>
      </c>
      <c r="C8" s="4" t="s">
        <v>141</v>
      </c>
      <c r="E8" s="4" t="s">
        <v>144</v>
      </c>
      <c r="F8" s="5" t="str">
        <f>TEXT("6268210860116063289","0")</f>
        <v>6268210860116063289</v>
      </c>
    </row>
    <row r="9">
      <c r="A9" s="2">
        <v>45838.57005787037</v>
      </c>
      <c r="B9" s="3">
        <v>45839.0</v>
      </c>
      <c r="C9" s="4" t="s">
        <v>141</v>
      </c>
      <c r="D9" s="4" t="s">
        <v>147</v>
      </c>
      <c r="E9" s="4" t="s">
        <v>149</v>
      </c>
      <c r="F9" s="5" t="str">
        <f>TEXT("6270712530118002968","0")</f>
        <v>6270712530118002968</v>
      </c>
    </row>
    <row r="10">
      <c r="A10" s="2">
        <v>45838.57027777778</v>
      </c>
      <c r="B10" s="3">
        <v>45840.0</v>
      </c>
      <c r="C10" s="4" t="s">
        <v>141</v>
      </c>
      <c r="E10" s="4" t="s">
        <v>150</v>
      </c>
      <c r="F10" s="5" t="str">
        <f>TEXT("6270712720111241711","0")</f>
        <v>6270712720111241711</v>
      </c>
    </row>
    <row r="11">
      <c r="A11" s="2">
        <v>45838.692881944444</v>
      </c>
      <c r="B11" s="3">
        <v>45839.0</v>
      </c>
      <c r="C11" s="4" t="s">
        <v>141</v>
      </c>
      <c r="E11" s="4" t="s">
        <v>151</v>
      </c>
      <c r="F11" s="5" t="str">
        <f>TEXT("6270818650111763699","0")</f>
        <v>6270818650111763699</v>
      </c>
    </row>
    <row r="12">
      <c r="A12" s="2">
        <v>45840.409317129626</v>
      </c>
      <c r="B12" s="3">
        <v>45841.0</v>
      </c>
      <c r="C12" s="4" t="s">
        <v>141</v>
      </c>
      <c r="E12" s="4" t="s">
        <v>152</v>
      </c>
      <c r="F12" s="5" t="str">
        <f>TEXT("6272301650118087500","0")</f>
        <v>6272301650118087500</v>
      </c>
    </row>
    <row r="13">
      <c r="A13" s="2">
        <v>45840.417025462964</v>
      </c>
      <c r="B13" s="3">
        <v>45841.0</v>
      </c>
      <c r="C13" s="4" t="s">
        <v>141</v>
      </c>
      <c r="E13" s="4" t="s">
        <v>153</v>
      </c>
      <c r="F13" s="5" t="str">
        <f>TEXT("6272308310115987799","0")</f>
        <v>6272308310115987799</v>
      </c>
    </row>
    <row r="14">
      <c r="A14" s="2">
        <v>45840.586539351854</v>
      </c>
      <c r="B14" s="3">
        <v>45841.0</v>
      </c>
      <c r="C14" s="4" t="s">
        <v>141</v>
      </c>
      <c r="E14" s="4" t="s">
        <v>154</v>
      </c>
      <c r="F14" s="5" t="str">
        <f>TEXT("6272454770113962388","0")</f>
        <v>6272454770113962388</v>
      </c>
    </row>
    <row r="15">
      <c r="A15" s="2">
        <v>45841.56164351852</v>
      </c>
      <c r="B15" s="3">
        <v>45843.0</v>
      </c>
      <c r="C15" s="4" t="s">
        <v>155</v>
      </c>
      <c r="E15" s="4" t="s">
        <v>156</v>
      </c>
      <c r="F15" s="5" t="str">
        <f>TEXT("6273297264961154197","0")</f>
        <v>6273297264961154197</v>
      </c>
    </row>
    <row r="16">
      <c r="A16" s="2">
        <v>45841.68714120371</v>
      </c>
      <c r="B16" s="3">
        <v>45842.0</v>
      </c>
      <c r="C16" s="4" t="s">
        <v>141</v>
      </c>
      <c r="E16" s="4" t="s">
        <v>157</v>
      </c>
      <c r="F16" s="5" t="str">
        <f>TEXT("6273405690113881912","0")</f>
        <v>6273405690113881912</v>
      </c>
    </row>
    <row r="17">
      <c r="A17" s="2">
        <v>45842.60417824074</v>
      </c>
      <c r="B17" s="3">
        <v>45843.0</v>
      </c>
      <c r="C17" s="4" t="s">
        <v>141</v>
      </c>
      <c r="E17" s="4" t="s">
        <v>158</v>
      </c>
      <c r="F17" s="5" t="str">
        <f>TEXT("6274198000111946562","0")</f>
        <v>6274198000111946562</v>
      </c>
    </row>
    <row r="18">
      <c r="A18" s="2">
        <v>45842.67528935185</v>
      </c>
      <c r="B18" s="3">
        <v>45843.0</v>
      </c>
      <c r="C18" s="4" t="s">
        <v>141</v>
      </c>
      <c r="E18" s="4" t="s">
        <v>159</v>
      </c>
      <c r="F18" s="5" t="str">
        <f>TEXT("6274259450114121560","0")</f>
        <v>6274259450114121560</v>
      </c>
    </row>
    <row r="19">
      <c r="A19" s="2">
        <v>45849.63239583333</v>
      </c>
      <c r="B19" s="3">
        <v>45853.0</v>
      </c>
      <c r="C19" s="4" t="s">
        <v>141</v>
      </c>
      <c r="D19" s="4" t="s">
        <v>147</v>
      </c>
      <c r="E19" s="4" t="s">
        <v>150</v>
      </c>
      <c r="F19" s="5" t="str">
        <f>TEXT("6280270390113804574","0")</f>
        <v>6280270390113804574</v>
      </c>
    </row>
    <row r="20">
      <c r="A20" s="2">
        <v>45849.63296296296</v>
      </c>
      <c r="B20" s="3">
        <v>45850.0</v>
      </c>
      <c r="C20" s="4" t="s">
        <v>141</v>
      </c>
      <c r="D20" s="4" t="s">
        <v>147</v>
      </c>
      <c r="E20" s="4" t="s">
        <v>160</v>
      </c>
      <c r="F20" s="5" t="str">
        <f>TEXT("6280270880116420471","0")</f>
        <v>6280270880116420471</v>
      </c>
    </row>
    <row r="21">
      <c r="A21" s="2">
        <v>45852.65112268519</v>
      </c>
      <c r="B21" s="3">
        <v>45853.0</v>
      </c>
      <c r="C21" s="4" t="s">
        <v>141</v>
      </c>
      <c r="D21" s="4" t="s">
        <v>147</v>
      </c>
      <c r="E21" s="4" t="s">
        <v>161</v>
      </c>
      <c r="F21" s="5" t="str">
        <f>TEXT("6282878570111751983","0")</f>
        <v>6282878570111751983</v>
      </c>
    </row>
    <row r="22">
      <c r="A22" s="2">
        <v>45852.69886574074</v>
      </c>
      <c r="B22" s="3">
        <v>45856.0</v>
      </c>
      <c r="C22" s="4" t="s">
        <v>141</v>
      </c>
      <c r="D22" s="4" t="s">
        <v>147</v>
      </c>
      <c r="E22" s="4" t="s">
        <v>162</v>
      </c>
      <c r="F22" s="5" t="str">
        <f>TEXT("6282919820116169214","0")</f>
        <v>6282919820116169214</v>
      </c>
    </row>
    <row r="23">
      <c r="A23" s="2">
        <v>45853.64496527778</v>
      </c>
      <c r="B23" s="3">
        <v>45854.0</v>
      </c>
      <c r="C23" s="4" t="s">
        <v>141</v>
      </c>
      <c r="D23" s="4" t="s">
        <v>147</v>
      </c>
      <c r="E23" s="4" t="s">
        <v>163</v>
      </c>
      <c r="F23" s="5" t="str">
        <f>TEXT("6283737250114038724","0")</f>
        <v>6283737250114038724</v>
      </c>
    </row>
    <row r="24">
      <c r="A24" s="2">
        <v>45854.649872685186</v>
      </c>
      <c r="B24" s="3">
        <v>45855.0</v>
      </c>
      <c r="C24" s="4" t="s">
        <v>164</v>
      </c>
      <c r="E24" s="4" t="s">
        <v>156</v>
      </c>
      <c r="F24" s="5" t="str">
        <f>TEXT("6284605495864672779","0")</f>
        <v>6284605495864672779</v>
      </c>
    </row>
    <row r="25">
      <c r="A25" s="2">
        <v>45856.67731481481</v>
      </c>
      <c r="B25" s="3">
        <v>45857.0</v>
      </c>
      <c r="C25" s="4" t="s">
        <v>141</v>
      </c>
      <c r="E25" s="4" t="s">
        <v>165</v>
      </c>
      <c r="F25" s="5" t="str">
        <f>TEXT("6286357200111414994","0")</f>
        <v>6286357200111414994</v>
      </c>
    </row>
    <row r="26">
      <c r="A26" s="2">
        <v>45859.32365740741</v>
      </c>
      <c r="B26" s="3">
        <v>45860.0</v>
      </c>
      <c r="C26" s="4" t="s">
        <v>141</v>
      </c>
      <c r="E26" s="4" t="s">
        <v>166</v>
      </c>
      <c r="F26" s="5" t="str">
        <f>TEXT("6288643644916746577","0")</f>
        <v>6288643644916746577</v>
      </c>
    </row>
    <row r="27">
      <c r="A27" s="2">
        <v>45861.63523148148</v>
      </c>
      <c r="B27" s="3">
        <v>45862.0</v>
      </c>
      <c r="C27" s="4" t="s">
        <v>141</v>
      </c>
      <c r="D27" s="4" t="s">
        <v>147</v>
      </c>
      <c r="E27" s="4" t="s">
        <v>167</v>
      </c>
      <c r="F27" s="5" t="str">
        <f>TEXT("6290640840119240501","0")</f>
        <v>6290640840119240501</v>
      </c>
    </row>
    <row r="28">
      <c r="A28" s="2">
        <v>45861.635925925926</v>
      </c>
      <c r="B28" s="3">
        <v>45862.0</v>
      </c>
      <c r="C28" s="4" t="s">
        <v>141</v>
      </c>
      <c r="E28" s="4" t="s">
        <v>168</v>
      </c>
      <c r="F28" s="5" t="str">
        <f>TEXT("6290641440117721343","0")</f>
        <v>6290641440117721343</v>
      </c>
    </row>
    <row r="29">
      <c r="A29" s="2">
        <v>45861.72914351852</v>
      </c>
      <c r="B29" s="3">
        <v>45864.0</v>
      </c>
      <c r="C29" s="4" t="s">
        <v>141</v>
      </c>
      <c r="E29" s="4" t="s">
        <v>169</v>
      </c>
      <c r="F29" s="5" t="str">
        <f>TEXT("6290721980112686265","0")</f>
        <v>6290721980112686265</v>
      </c>
    </row>
    <row r="30">
      <c r="A30" s="2">
        <v>45862.69452546296</v>
      </c>
      <c r="B30" s="3">
        <v>45863.0</v>
      </c>
      <c r="C30" s="4" t="s">
        <v>141</v>
      </c>
      <c r="E30" s="4" t="s">
        <v>144</v>
      </c>
      <c r="F30" s="5" t="str">
        <f>TEXT("6291556070114732785","0")</f>
        <v>6291556070114732785</v>
      </c>
    </row>
    <row r="31">
      <c r="A31" s="2">
        <v>45863.39915509259</v>
      </c>
      <c r="B31" s="3">
        <v>45864.0</v>
      </c>
      <c r="C31" s="4" t="s">
        <v>141</v>
      </c>
      <c r="E31" s="4" t="s">
        <v>148</v>
      </c>
      <c r="F31" s="5" t="str">
        <f>TEXT("6292164870111807639","0")</f>
        <v>6292164870111807639</v>
      </c>
    </row>
    <row r="32">
      <c r="A32" s="2">
        <v>45866.55736111111</v>
      </c>
      <c r="B32" s="3">
        <v>45867.0</v>
      </c>
      <c r="C32" s="4" t="s">
        <v>141</v>
      </c>
      <c r="E32" s="4" t="s">
        <v>170</v>
      </c>
      <c r="F32" s="5" t="str">
        <f>TEXT("6294893566113351116","0")</f>
        <v>6294893566113351116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88"/>
    <col customWidth="1" min="4" max="4" width="12.63"/>
    <col customWidth="1" min="5" max="5" width="76.6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45832.5547337963</v>
      </c>
      <c r="B2" s="3">
        <v>45833.0</v>
      </c>
      <c r="C2" s="4" t="s">
        <v>171</v>
      </c>
      <c r="E2" s="4" t="s">
        <v>172</v>
      </c>
      <c r="F2" s="5" t="str">
        <f>TEXT("6265515296018408761","0")</f>
        <v>6265515296018408761</v>
      </c>
    </row>
    <row r="3">
      <c r="A3" s="2">
        <v>45839.63482638889</v>
      </c>
      <c r="B3" s="3">
        <v>45840.0</v>
      </c>
      <c r="C3" s="4" t="s">
        <v>171</v>
      </c>
      <c r="E3" s="4" t="s">
        <v>173</v>
      </c>
      <c r="F3" s="5" t="str">
        <f>TEXT("6271632496017278869","0")</f>
        <v>6271632496017278869</v>
      </c>
    </row>
    <row r="4">
      <c r="A4" s="2">
        <v>45846.644155092596</v>
      </c>
      <c r="B4" s="3">
        <v>45847.0</v>
      </c>
      <c r="C4" s="4" t="s">
        <v>171</v>
      </c>
      <c r="E4" s="4" t="s">
        <v>174</v>
      </c>
      <c r="F4" s="5" t="str">
        <f>TEXT("6277688556015674687","0")</f>
        <v>6277688556015674687</v>
      </c>
    </row>
    <row r="5">
      <c r="A5" s="2">
        <v>45853.682118055556</v>
      </c>
      <c r="B5" s="3">
        <v>45854.0</v>
      </c>
      <c r="C5" s="4" t="s">
        <v>171</v>
      </c>
      <c r="E5" s="4" t="s">
        <v>175</v>
      </c>
      <c r="F5" s="5" t="str">
        <f>TEXT("6283769356019227570","0")</f>
        <v>6283769356019227570</v>
      </c>
    </row>
    <row r="6">
      <c r="A6" s="2">
        <v>45862.71226851852</v>
      </c>
      <c r="B6" s="3">
        <v>45863.0</v>
      </c>
      <c r="C6" s="4" t="s">
        <v>171</v>
      </c>
      <c r="E6" s="4" t="s">
        <v>176</v>
      </c>
      <c r="F6" s="5" t="str">
        <f>TEXT("6291571406015840522","0")</f>
        <v>6291571406015840522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88"/>
    <col customWidth="1" min="4" max="4" width="8.13"/>
    <col customWidth="1" min="5" max="5" width="79.2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8.88"/>
    <col customWidth="1" min="4" max="4" width="26.5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5"/>
    <col customWidth="1" min="4" max="4" width="8.13"/>
    <col customWidth="1" min="5" max="5" width="62.1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45826.42221064815</v>
      </c>
      <c r="B2" s="3">
        <v>45831.0</v>
      </c>
      <c r="C2" s="4" t="s">
        <v>177</v>
      </c>
      <c r="E2" s="4" t="s">
        <v>178</v>
      </c>
      <c r="F2" s="5" t="str">
        <f>TEXT("6260216797338609688","0")</f>
        <v>6260216797338609688</v>
      </c>
    </row>
    <row r="3">
      <c r="A3" s="2">
        <v>45837.49256944445</v>
      </c>
      <c r="B3" s="3">
        <v>45840.0</v>
      </c>
      <c r="C3" s="4" t="s">
        <v>179</v>
      </c>
      <c r="E3" s="4" t="s">
        <v>180</v>
      </c>
      <c r="F3" s="5" t="str">
        <f>TEXT("6269781589752913183","0")</f>
        <v>6269781589752913183</v>
      </c>
    </row>
    <row r="4">
      <c r="A4" s="2">
        <v>45840.60631944444</v>
      </c>
      <c r="B4" s="3">
        <v>45842.0</v>
      </c>
      <c r="C4" s="4" t="s">
        <v>181</v>
      </c>
      <c r="E4" s="4" t="s">
        <v>182</v>
      </c>
      <c r="F4" s="5" t="str">
        <f>TEXT("6272471867525676380","0")</f>
        <v>6272471867525676380</v>
      </c>
    </row>
    <row r="5">
      <c r="A5" s="2">
        <v>45848.47574074074</v>
      </c>
      <c r="B5" s="3">
        <v>45854.0</v>
      </c>
      <c r="C5" s="4" t="s">
        <v>177</v>
      </c>
      <c r="E5" s="4" t="s">
        <v>178</v>
      </c>
      <c r="F5" s="5" t="str">
        <f>TEXT("6279271043298731358","0")</f>
        <v>6279271043298731358</v>
      </c>
    </row>
    <row r="6">
      <c r="A6" s="2">
        <v>45862.65282407407</v>
      </c>
      <c r="B6" s="3">
        <v>45864.0</v>
      </c>
      <c r="C6" s="4" t="s">
        <v>181</v>
      </c>
      <c r="E6" s="4" t="s">
        <v>182</v>
      </c>
      <c r="F6" s="5" t="str">
        <f>TEXT("6291520047529401811","0")</f>
        <v>6291520047529401811</v>
      </c>
    </row>
    <row r="7">
      <c r="A7" s="2">
        <v>45866.52725694444</v>
      </c>
      <c r="B7" s="3">
        <v>45867.0</v>
      </c>
      <c r="C7" s="4" t="s">
        <v>183</v>
      </c>
      <c r="E7" s="4" t="s">
        <v>178</v>
      </c>
      <c r="F7" s="5" t="str">
        <f>TEXT("6294867553159745886","0")</f>
        <v>6294867553159745886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75"/>
    <col customWidth="1" min="4" max="4" width="8.13"/>
    <col customWidth="1" min="5" max="5" width="71.38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6"/>
      <c r="B2" s="7"/>
      <c r="C2" s="8"/>
      <c r="D2" s="8"/>
      <c r="E2" s="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0"/>
    <col customWidth="1" min="4" max="4" width="7.13"/>
    <col customWidth="1" min="5" max="5" width="91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45831.67120370371</v>
      </c>
      <c r="B2" s="3">
        <v>45833.0</v>
      </c>
      <c r="C2" s="4" t="s">
        <v>184</v>
      </c>
      <c r="E2" s="4" t="s">
        <v>185</v>
      </c>
      <c r="F2" s="5" t="str">
        <f>TEXT("6264751929118308144","0")</f>
        <v>6264751929118308144</v>
      </c>
    </row>
    <row r="3">
      <c r="A3" s="2">
        <v>45839.48736111111</v>
      </c>
      <c r="B3" s="3">
        <v>45841.0</v>
      </c>
      <c r="C3" s="4" t="s">
        <v>186</v>
      </c>
      <c r="E3" s="4" t="s">
        <v>187</v>
      </c>
      <c r="F3" s="5" t="str">
        <f>TEXT("6271505087119518937","0")</f>
        <v>6271505087119518937</v>
      </c>
    </row>
    <row r="4">
      <c r="A4" s="2">
        <v>45846.71824074074</v>
      </c>
      <c r="B4" s="3">
        <v>45848.0</v>
      </c>
      <c r="C4" s="4" t="s">
        <v>186</v>
      </c>
      <c r="E4" s="4" t="s">
        <v>188</v>
      </c>
      <c r="F4" s="5" t="str">
        <f>TEXT("6277752567531749523","0")</f>
        <v>6277752567531749523</v>
      </c>
    </row>
    <row r="5">
      <c r="A5" s="2">
        <v>45852.826261574075</v>
      </c>
      <c r="B5" s="3">
        <v>45854.0</v>
      </c>
      <c r="C5" s="4" t="s">
        <v>184</v>
      </c>
      <c r="E5" s="4" t="s">
        <v>189</v>
      </c>
      <c r="F5" s="5" t="str">
        <f>TEXT("6283029893541554071","0")</f>
        <v>6283029893541554071</v>
      </c>
    </row>
    <row r="6">
      <c r="A6" s="2">
        <v>45853.50738425926</v>
      </c>
      <c r="B6" s="3">
        <v>45854.0</v>
      </c>
      <c r="C6" s="4" t="s">
        <v>186</v>
      </c>
      <c r="E6" s="4" t="s">
        <v>190</v>
      </c>
      <c r="F6" s="5" t="str">
        <f>TEXT("6283618387425264036","0")</f>
        <v>6283618387425264036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25"/>
    <col customWidth="1" min="4" max="4" width="9.13"/>
    <col customWidth="1" min="5" max="5" width="78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45820.74050925926</v>
      </c>
      <c r="B2" s="3">
        <v>45822.0</v>
      </c>
      <c r="C2" s="4" t="s">
        <v>10</v>
      </c>
      <c r="E2" s="4" t="s">
        <v>11</v>
      </c>
      <c r="F2" s="5" t="str">
        <f>TEXT("6255307807719798383","0")</f>
        <v>6255307807719798383</v>
      </c>
    </row>
    <row r="3">
      <c r="A3" s="2">
        <v>45823.72375</v>
      </c>
      <c r="B3" s="3">
        <v>45826.0</v>
      </c>
      <c r="C3" s="4" t="s">
        <v>10</v>
      </c>
      <c r="E3" s="4" t="s">
        <v>12</v>
      </c>
      <c r="F3" s="5" t="str">
        <f>TEXT("6257885327816887184","0")</f>
        <v>6257885327816887184</v>
      </c>
    </row>
    <row r="4">
      <c r="A4" s="2">
        <v>45824.622094907405</v>
      </c>
      <c r="B4" s="3">
        <v>45826.0</v>
      </c>
      <c r="C4" s="4" t="s">
        <v>10</v>
      </c>
      <c r="E4" s="4" t="s">
        <v>13</v>
      </c>
      <c r="F4" s="5" t="str">
        <f>TEXT("6258661498817765349","0")</f>
        <v>6258661498817765349</v>
      </c>
    </row>
    <row r="5">
      <c r="A5" s="2">
        <v>45825.80228009259</v>
      </c>
      <c r="B5" s="3">
        <v>45827.0</v>
      </c>
      <c r="C5" s="4" t="s">
        <v>14</v>
      </c>
      <c r="E5" s="4" t="s">
        <v>15</v>
      </c>
      <c r="F5" s="5" t="str">
        <f>TEXT("6259681177176181901","0")</f>
        <v>6259681177176181901</v>
      </c>
    </row>
    <row r="6">
      <c r="A6" s="2">
        <v>45827.747141203705</v>
      </c>
      <c r="B6" s="3">
        <v>45829.0</v>
      </c>
      <c r="C6" s="4" t="s">
        <v>10</v>
      </c>
      <c r="E6" s="4" t="s">
        <v>16</v>
      </c>
      <c r="F6" s="5" t="str">
        <f>TEXT("6261361532347574288","0")</f>
        <v>6261361532347574288</v>
      </c>
    </row>
    <row r="7">
      <c r="A7" s="2">
        <v>45831.58837962963</v>
      </c>
      <c r="B7" s="3">
        <v>45832.0</v>
      </c>
      <c r="C7" s="4" t="s">
        <v>17</v>
      </c>
      <c r="E7" s="4" t="s">
        <v>18</v>
      </c>
      <c r="F7" s="5" t="str">
        <f>TEXT("6264680368229831690","0")</f>
        <v>6264680368229831690</v>
      </c>
    </row>
    <row r="8">
      <c r="A8" s="2">
        <v>45832.5922337963</v>
      </c>
      <c r="B8" s="3">
        <v>45834.0</v>
      </c>
      <c r="C8" s="4" t="s">
        <v>14</v>
      </c>
      <c r="E8" s="4" t="s">
        <v>19</v>
      </c>
      <c r="F8" s="5" t="str">
        <f>TEXT("6265547693712645070","0")</f>
        <v>6265547693712645070</v>
      </c>
    </row>
    <row r="9">
      <c r="A9" s="2">
        <v>45833.67261574074</v>
      </c>
      <c r="B9" s="3">
        <v>45834.0</v>
      </c>
      <c r="C9" s="4" t="s">
        <v>10</v>
      </c>
      <c r="E9" s="4" t="s">
        <v>20</v>
      </c>
      <c r="F9" s="5" t="str">
        <f>TEXT("6266481149006704735","0")</f>
        <v>6266481149006704735</v>
      </c>
    </row>
    <row r="10">
      <c r="A10" s="2">
        <v>45837.66222222222</v>
      </c>
      <c r="B10" s="3">
        <v>45839.0</v>
      </c>
      <c r="C10" s="4" t="s">
        <v>10</v>
      </c>
      <c r="E10" s="4" t="s">
        <v>21</v>
      </c>
      <c r="F10" s="5" t="str">
        <f>TEXT("6269928161815293543","0")</f>
        <v>6269928161815293543</v>
      </c>
    </row>
    <row r="11">
      <c r="A11" s="2">
        <v>45838.367430555554</v>
      </c>
      <c r="B11" s="3">
        <v>45839.0</v>
      </c>
      <c r="C11" s="4" t="s">
        <v>10</v>
      </c>
      <c r="E11" s="4" t="s">
        <v>22</v>
      </c>
      <c r="F11" s="5" t="str">
        <f>TEXT("6270537464912164069","0")</f>
        <v>6270537464912164069</v>
      </c>
    </row>
    <row r="12">
      <c r="A12" s="2">
        <v>45840.6333912037</v>
      </c>
      <c r="B12" s="3">
        <v>45842.0</v>
      </c>
      <c r="C12" s="4" t="s">
        <v>14</v>
      </c>
      <c r="E12" s="4" t="s">
        <v>23</v>
      </c>
      <c r="F12" s="5" t="str">
        <f>TEXT("6272495255324944338","0")</f>
        <v>6272495255324944338</v>
      </c>
    </row>
    <row r="13">
      <c r="A13" s="2">
        <v>45841.79356481481</v>
      </c>
      <c r="B13" s="3">
        <v>45843.0</v>
      </c>
      <c r="C13" s="4" t="s">
        <v>10</v>
      </c>
      <c r="E13" s="4" t="s">
        <v>24</v>
      </c>
      <c r="F13" s="5" t="str">
        <f>TEXT("6273497649724595808","0")</f>
        <v>6273497649724595808</v>
      </c>
    </row>
    <row r="14">
      <c r="A14" s="2">
        <v>45842.517060185186</v>
      </c>
      <c r="B14" s="3">
        <v>45845.0</v>
      </c>
      <c r="C14" s="4" t="s">
        <v>17</v>
      </c>
      <c r="E14" s="4" t="s">
        <v>25</v>
      </c>
      <c r="F14" s="5" t="str">
        <f>TEXT("6274122747133558547","0")</f>
        <v>6274122747133558547</v>
      </c>
    </row>
    <row r="15">
      <c r="A15" s="2">
        <v>45844.72857638889</v>
      </c>
      <c r="B15" s="3">
        <v>45846.0</v>
      </c>
      <c r="C15" s="4" t="s">
        <v>10</v>
      </c>
      <c r="E15" s="4" t="s">
        <v>26</v>
      </c>
      <c r="F15" s="5" t="str">
        <f>TEXT("6276033490914841405","0")</f>
        <v>6276033490914841405</v>
      </c>
    </row>
    <row r="16">
      <c r="A16" s="2">
        <v>45846.64273148148</v>
      </c>
      <c r="B16" s="3">
        <v>45847.0</v>
      </c>
      <c r="C16" s="4" t="s">
        <v>14</v>
      </c>
      <c r="E16" s="4" t="s">
        <v>27</v>
      </c>
      <c r="F16" s="5" t="str">
        <f>TEXT("6277687323716318702","0")</f>
        <v>6277687323716318702</v>
      </c>
    </row>
    <row r="17">
      <c r="A17" s="2">
        <v>45848.573287037034</v>
      </c>
      <c r="B17" s="3">
        <v>45849.0</v>
      </c>
      <c r="C17" s="4" t="s">
        <v>10</v>
      </c>
      <c r="E17" s="4" t="s">
        <v>28</v>
      </c>
      <c r="F17" s="5" t="str">
        <f>TEXT("6279355321817511876","0")</f>
        <v>6279355321817511876</v>
      </c>
    </row>
    <row r="18">
      <c r="A18" s="2">
        <v>45852.47896990741</v>
      </c>
      <c r="B18" s="3">
        <v>45853.0</v>
      </c>
      <c r="C18" s="4" t="s">
        <v>14</v>
      </c>
      <c r="E18" s="4" t="s">
        <v>29</v>
      </c>
      <c r="F18" s="5" t="str">
        <f>TEXT("6282729833713246927","0")</f>
        <v>6282729833713246927</v>
      </c>
    </row>
    <row r="19">
      <c r="A19" s="2">
        <v>45852.484826388885</v>
      </c>
      <c r="B19" s="3">
        <v>45853.0</v>
      </c>
      <c r="C19" s="4" t="s">
        <v>10</v>
      </c>
      <c r="E19" s="4" t="s">
        <v>30</v>
      </c>
      <c r="F19" s="5" t="str">
        <f>TEXT("6282734893911724358","0")</f>
        <v>6282734893911724358</v>
      </c>
    </row>
    <row r="20">
      <c r="A20" s="2">
        <v>45852.49476851852</v>
      </c>
      <c r="B20" s="3">
        <v>45853.0</v>
      </c>
      <c r="C20" s="4" t="s">
        <v>10</v>
      </c>
      <c r="E20" s="4" t="s">
        <v>31</v>
      </c>
      <c r="F20" s="5" t="str">
        <f>TEXT("6282743484917127553","0")</f>
        <v>6282743484917127553</v>
      </c>
    </row>
    <row r="21">
      <c r="A21" s="2">
        <v>45853.5640162037</v>
      </c>
      <c r="B21" s="3">
        <v>45854.0</v>
      </c>
      <c r="C21" s="4" t="s">
        <v>17</v>
      </c>
      <c r="E21" s="4" t="s">
        <v>32</v>
      </c>
      <c r="F21" s="5" t="str">
        <f>TEXT("6283667314329815960","0")</f>
        <v>6283667314329815960</v>
      </c>
    </row>
    <row r="22">
      <c r="A22" s="2">
        <v>45855.64709490741</v>
      </c>
      <c r="B22" s="3">
        <v>45857.0</v>
      </c>
      <c r="C22" s="4" t="s">
        <v>10</v>
      </c>
      <c r="E22" s="4" t="s">
        <v>33</v>
      </c>
      <c r="F22" s="5" t="str">
        <f>TEXT("6285467096916762202","0")</f>
        <v>6285467096916762202</v>
      </c>
    </row>
    <row r="23">
      <c r="A23" s="2">
        <v>45856.511608796296</v>
      </c>
      <c r="B23" s="3">
        <v>45857.0</v>
      </c>
      <c r="C23" s="4" t="s">
        <v>14</v>
      </c>
      <c r="E23" s="4" t="s">
        <v>34</v>
      </c>
      <c r="F23" s="5" t="str">
        <f>TEXT("6286214033713364405","0")</f>
        <v>6286214033713364405</v>
      </c>
    </row>
    <row r="24">
      <c r="A24" s="2">
        <v>45860.650729166664</v>
      </c>
      <c r="B24" s="3">
        <v>45862.0</v>
      </c>
      <c r="C24" s="4" t="s">
        <v>10</v>
      </c>
      <c r="E24" s="4" t="s">
        <v>35</v>
      </c>
      <c r="F24" s="5" t="str">
        <f>TEXT("6289790239612980271","0")</f>
        <v>6289790239612980271</v>
      </c>
    </row>
    <row r="25">
      <c r="A25" s="2">
        <v>45861.658541666664</v>
      </c>
      <c r="B25" s="3">
        <v>45863.0</v>
      </c>
      <c r="C25" s="4" t="s">
        <v>14</v>
      </c>
      <c r="E25" s="4" t="s">
        <v>36</v>
      </c>
      <c r="F25" s="5" t="str">
        <f>TEXT("6290660986053581229","0")</f>
        <v>6290660986053581229</v>
      </c>
    </row>
    <row r="26">
      <c r="A26" s="2">
        <v>45863.56287037037</v>
      </c>
      <c r="B26" s="3">
        <v>45864.0</v>
      </c>
      <c r="C26" s="4" t="s">
        <v>10</v>
      </c>
      <c r="E26" s="4" t="s">
        <v>37</v>
      </c>
      <c r="F26" s="5" t="str">
        <f>TEXT("6292306322716680289","0")</f>
        <v>6292306322716680289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13"/>
    <col customWidth="1" min="4" max="4" width="8.13"/>
    <col customWidth="1" min="5" max="5" width="69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45819.62841435185</v>
      </c>
      <c r="B2" s="3">
        <v>45829.0</v>
      </c>
      <c r="C2" s="4" t="s">
        <v>191</v>
      </c>
      <c r="E2" s="4" t="s">
        <v>192</v>
      </c>
      <c r="F2" s="5" t="str">
        <f>TEXT("6254346954919169282","0")</f>
        <v>6254346954919169282</v>
      </c>
    </row>
    <row r="3">
      <c r="A3" s="2">
        <v>45826.412997685184</v>
      </c>
      <c r="B3" s="3">
        <v>45831.0</v>
      </c>
      <c r="C3" s="4" t="s">
        <v>191</v>
      </c>
      <c r="E3" s="4" t="s">
        <v>193</v>
      </c>
      <c r="F3" s="5" t="str">
        <f>TEXT("6260208834912875960","0")</f>
        <v>6260208834912875960</v>
      </c>
    </row>
    <row r="4">
      <c r="A4" s="2">
        <v>45826.41320601852</v>
      </c>
      <c r="B4" s="3">
        <v>45832.0</v>
      </c>
      <c r="C4" s="4" t="s">
        <v>191</v>
      </c>
      <c r="E4" s="4" t="s">
        <v>194</v>
      </c>
      <c r="F4" s="5" t="str">
        <f>TEXT("6260209014916490591","0")</f>
        <v>6260209014916490591</v>
      </c>
    </row>
    <row r="5">
      <c r="A5" s="2">
        <v>45826.41332175926</v>
      </c>
      <c r="B5" s="3">
        <v>45833.0</v>
      </c>
      <c r="C5" s="4" t="s">
        <v>191</v>
      </c>
      <c r="E5" s="4" t="s">
        <v>194</v>
      </c>
      <c r="F5" s="5" t="str">
        <f>TEXT("6260209114914112728","0")</f>
        <v>6260209114914112728</v>
      </c>
    </row>
    <row r="6">
      <c r="A6" s="2">
        <v>45826.41425925926</v>
      </c>
      <c r="B6" s="3">
        <v>45834.0</v>
      </c>
      <c r="C6" s="4" t="s">
        <v>191</v>
      </c>
      <c r="E6" s="4" t="s">
        <v>194</v>
      </c>
      <c r="F6" s="5" t="str">
        <f>TEXT("6260209924911731817","0")</f>
        <v>6260209924911731817</v>
      </c>
    </row>
    <row r="7">
      <c r="A7" s="2">
        <v>45826.41443287037</v>
      </c>
      <c r="B7" s="3">
        <v>45835.0</v>
      </c>
      <c r="C7" s="4" t="s">
        <v>191</v>
      </c>
      <c r="E7" s="4" t="s">
        <v>194</v>
      </c>
      <c r="F7" s="5" t="str">
        <f>TEXT("6260210074913694649","0")</f>
        <v>6260210074913694649</v>
      </c>
    </row>
    <row r="8">
      <c r="A8" s="2">
        <v>45826.414560185185</v>
      </c>
      <c r="B8" s="3">
        <v>45836.0</v>
      </c>
      <c r="C8" s="4" t="s">
        <v>191</v>
      </c>
      <c r="E8" s="4" t="s">
        <v>194</v>
      </c>
      <c r="F8" s="5" t="str">
        <f>TEXT("6260210184912178558","0")</f>
        <v>6260210184912178558</v>
      </c>
    </row>
    <row r="9">
      <c r="A9" s="2">
        <v>45826.41469907408</v>
      </c>
      <c r="B9" s="3">
        <v>45831.0</v>
      </c>
      <c r="C9" s="4" t="s">
        <v>191</v>
      </c>
      <c r="E9" s="4" t="s">
        <v>192</v>
      </c>
      <c r="F9" s="5" t="str">
        <f>TEXT("6260210304918032068","0")</f>
        <v>6260210304918032068</v>
      </c>
    </row>
    <row r="10">
      <c r="A10" s="2">
        <v>45826.414814814816</v>
      </c>
      <c r="B10" s="3">
        <v>45832.0</v>
      </c>
      <c r="C10" s="4" t="s">
        <v>191</v>
      </c>
      <c r="E10" s="4" t="s">
        <v>195</v>
      </c>
      <c r="F10" s="5" t="str">
        <f>TEXT("6260210404917478083","0")</f>
        <v>6260210404917478083</v>
      </c>
    </row>
    <row r="11">
      <c r="A11" s="2">
        <v>45826.414930555555</v>
      </c>
      <c r="B11" s="3">
        <v>45834.0</v>
      </c>
      <c r="C11" s="4" t="s">
        <v>191</v>
      </c>
      <c r="E11" s="4" t="s">
        <v>195</v>
      </c>
      <c r="F11" s="5" t="str">
        <f>TEXT("6260210504916958084","0")</f>
        <v>6260210504916958084</v>
      </c>
    </row>
    <row r="12">
      <c r="A12" s="2">
        <v>45826.415127314816</v>
      </c>
      <c r="B12" s="3">
        <v>45836.0</v>
      </c>
      <c r="C12" s="4" t="s">
        <v>191</v>
      </c>
      <c r="E12" s="4" t="s">
        <v>192</v>
      </c>
      <c r="F12" s="5" t="str">
        <f>TEXT("6260210674916311309","0")</f>
        <v>6260210674916311309</v>
      </c>
    </row>
    <row r="13">
      <c r="A13" s="2">
        <v>45833.3341087963</v>
      </c>
      <c r="B13" s="3">
        <v>45838.0</v>
      </c>
      <c r="C13" s="4" t="s">
        <v>191</v>
      </c>
      <c r="E13" s="4" t="s">
        <v>193</v>
      </c>
      <c r="F13" s="5" t="str">
        <f>TEXT("6266188674919236144","0")</f>
        <v>6266188674919236144</v>
      </c>
    </row>
    <row r="14">
      <c r="A14" s="2">
        <v>45833.334282407406</v>
      </c>
      <c r="B14" s="3">
        <v>45839.0</v>
      </c>
      <c r="C14" s="4" t="s">
        <v>191</v>
      </c>
      <c r="E14" s="4" t="s">
        <v>194</v>
      </c>
      <c r="F14" s="5" t="str">
        <f>TEXT("6266188824917901621","0")</f>
        <v>6266188824917901621</v>
      </c>
    </row>
    <row r="15">
      <c r="A15" s="2">
        <v>45833.334444444445</v>
      </c>
      <c r="B15" s="3">
        <v>45840.0</v>
      </c>
      <c r="C15" s="4" t="s">
        <v>191</v>
      </c>
      <c r="E15" s="4" t="s">
        <v>194</v>
      </c>
      <c r="F15" s="5" t="str">
        <f>TEXT("6266188964919326464","0")</f>
        <v>6266188964919326464</v>
      </c>
    </row>
    <row r="16">
      <c r="A16" s="2">
        <v>45833.33458333334</v>
      </c>
      <c r="B16" s="3">
        <v>45841.0</v>
      </c>
      <c r="C16" s="4" t="s">
        <v>191</v>
      </c>
      <c r="E16" s="4" t="s">
        <v>194</v>
      </c>
      <c r="F16" s="5" t="str">
        <f>TEXT("6266189084912838566","0")</f>
        <v>6266189084912838566</v>
      </c>
    </row>
    <row r="17">
      <c r="A17" s="2">
        <v>45833.33472222222</v>
      </c>
      <c r="B17" s="3">
        <v>45842.0</v>
      </c>
      <c r="C17" s="4" t="s">
        <v>191</v>
      </c>
      <c r="E17" s="4" t="s">
        <v>194</v>
      </c>
      <c r="F17" s="5" t="str">
        <f>TEXT("6266189204914221412","0")</f>
        <v>6266189204914221412</v>
      </c>
    </row>
    <row r="18">
      <c r="A18" s="2">
        <v>45833.33488425926</v>
      </c>
      <c r="B18" s="3">
        <v>45843.0</v>
      </c>
      <c r="C18" s="4" t="s">
        <v>191</v>
      </c>
      <c r="E18" s="4" t="s">
        <v>194</v>
      </c>
      <c r="F18" s="5" t="str">
        <f>TEXT("6266189344915009897","0")</f>
        <v>6266189344915009897</v>
      </c>
    </row>
    <row r="19">
      <c r="A19" s="2">
        <v>45833.3350462963</v>
      </c>
      <c r="B19" s="3">
        <v>45838.0</v>
      </c>
      <c r="C19" s="4" t="s">
        <v>191</v>
      </c>
      <c r="E19" s="4" t="s">
        <v>192</v>
      </c>
      <c r="F19" s="5" t="str">
        <f>TEXT("6266189484912560790","0")</f>
        <v>6266189484912560790</v>
      </c>
    </row>
    <row r="20">
      <c r="A20" s="2">
        <v>45833.335173611114</v>
      </c>
      <c r="B20" s="3">
        <v>45839.0</v>
      </c>
      <c r="C20" s="4" t="s">
        <v>191</v>
      </c>
      <c r="E20" s="4" t="s">
        <v>195</v>
      </c>
      <c r="F20" s="5" t="str">
        <f>TEXT("6266189594916028559","0")</f>
        <v>6266189594916028559</v>
      </c>
    </row>
    <row r="21">
      <c r="A21" s="2">
        <v>45833.335324074076</v>
      </c>
      <c r="B21" s="3">
        <v>45841.0</v>
      </c>
      <c r="C21" s="4" t="s">
        <v>191</v>
      </c>
      <c r="E21" s="4" t="s">
        <v>195</v>
      </c>
      <c r="F21" s="5" t="str">
        <f>TEXT("6266189724913444509","0")</f>
        <v>6266189724913444509</v>
      </c>
    </row>
    <row r="22">
      <c r="A22" s="2">
        <v>45833.33550925926</v>
      </c>
      <c r="B22" s="3">
        <v>45843.0</v>
      </c>
      <c r="C22" s="4" t="s">
        <v>191</v>
      </c>
      <c r="E22" s="4" t="s">
        <v>192</v>
      </c>
      <c r="F22" s="5" t="str">
        <f>TEXT("6266189884915837908","0")</f>
        <v>6266189884915837908</v>
      </c>
    </row>
    <row r="23">
      <c r="A23" s="2">
        <v>45840.44701388889</v>
      </c>
      <c r="B23" s="3">
        <v>45845.0</v>
      </c>
      <c r="C23" s="4" t="s">
        <v>191</v>
      </c>
      <c r="E23" s="4" t="s">
        <v>193</v>
      </c>
      <c r="F23" s="5" t="str">
        <f>TEXT("6272334224912552017","0")</f>
        <v>6272334224912552017</v>
      </c>
    </row>
    <row r="24">
      <c r="A24" s="2">
        <v>45840.447164351855</v>
      </c>
      <c r="B24" s="3">
        <v>45846.0</v>
      </c>
      <c r="C24" s="4" t="s">
        <v>191</v>
      </c>
      <c r="E24" s="4" t="s">
        <v>194</v>
      </c>
      <c r="F24" s="5" t="str">
        <f>TEXT("6272334354918655674","0")</f>
        <v>6272334354918655674</v>
      </c>
    </row>
    <row r="25">
      <c r="A25" s="2">
        <v>45840.44730324074</v>
      </c>
      <c r="B25" s="3">
        <v>45847.0</v>
      </c>
      <c r="C25" s="4" t="s">
        <v>191</v>
      </c>
      <c r="E25" s="4" t="s">
        <v>194</v>
      </c>
      <c r="F25" s="5" t="str">
        <f>TEXT("6272334474913361324","0")</f>
        <v>6272334474913361324</v>
      </c>
    </row>
    <row r="26">
      <c r="A26" s="2">
        <v>45840.44746527778</v>
      </c>
      <c r="B26" s="3">
        <v>45848.0</v>
      </c>
      <c r="C26" s="4" t="s">
        <v>191</v>
      </c>
      <c r="E26" s="4" t="s">
        <v>194</v>
      </c>
      <c r="F26" s="5" t="str">
        <f>TEXT("6272334614911830031","0")</f>
        <v>6272334614911830031</v>
      </c>
    </row>
    <row r="27">
      <c r="A27" s="2">
        <v>45840.447604166664</v>
      </c>
      <c r="B27" s="3">
        <v>45849.0</v>
      </c>
      <c r="C27" s="4" t="s">
        <v>191</v>
      </c>
      <c r="E27" s="4" t="s">
        <v>194</v>
      </c>
      <c r="F27" s="5" t="str">
        <f>TEXT("6272334734911110241","0")</f>
        <v>6272334734911110241</v>
      </c>
    </row>
    <row r="28">
      <c r="A28" s="2">
        <v>45840.44775462963</v>
      </c>
      <c r="B28" s="3">
        <v>45850.0</v>
      </c>
      <c r="C28" s="4" t="s">
        <v>191</v>
      </c>
      <c r="E28" s="4" t="s">
        <v>194</v>
      </c>
      <c r="F28" s="5" t="str">
        <f>TEXT("6272334864914177733","0")</f>
        <v>6272334864914177733</v>
      </c>
    </row>
    <row r="29">
      <c r="A29" s="2">
        <v>45840.44829861111</v>
      </c>
      <c r="B29" s="3">
        <v>45845.0</v>
      </c>
      <c r="C29" s="4" t="s">
        <v>191</v>
      </c>
      <c r="E29" s="4" t="s">
        <v>192</v>
      </c>
      <c r="F29" s="5" t="str">
        <f>TEXT("6272335334918628713","0")</f>
        <v>6272335334918628713</v>
      </c>
    </row>
    <row r="30">
      <c r="A30" s="2">
        <v>45840.4484375</v>
      </c>
      <c r="B30" s="3">
        <v>45846.0</v>
      </c>
      <c r="C30" s="4" t="s">
        <v>191</v>
      </c>
      <c r="E30" s="4" t="s">
        <v>195</v>
      </c>
      <c r="F30" s="5" t="str">
        <f>TEXT("6272335454919625671","0")</f>
        <v>6272335454919625671</v>
      </c>
    </row>
    <row r="31">
      <c r="A31" s="2">
        <v>45840.44856481482</v>
      </c>
      <c r="B31" s="3">
        <v>45848.0</v>
      </c>
      <c r="C31" s="4" t="s">
        <v>191</v>
      </c>
      <c r="E31" s="4" t="s">
        <v>195</v>
      </c>
      <c r="F31" s="5" t="str">
        <f>TEXT("6272335564918287794","0")</f>
        <v>6272335564918287794</v>
      </c>
    </row>
    <row r="32">
      <c r="A32" s="2">
        <v>45840.44869212963</v>
      </c>
      <c r="B32" s="3">
        <v>45850.0</v>
      </c>
      <c r="C32" s="4" t="s">
        <v>191</v>
      </c>
      <c r="E32" s="4" t="s">
        <v>192</v>
      </c>
      <c r="F32" s="5" t="str">
        <f>TEXT("6272335674918528305","0")</f>
        <v>6272335674918528305</v>
      </c>
    </row>
    <row r="33">
      <c r="A33" s="2">
        <v>45847.33688657408</v>
      </c>
      <c r="B33" s="3">
        <v>45852.0</v>
      </c>
      <c r="C33" s="4" t="s">
        <v>191</v>
      </c>
      <c r="E33" s="4" t="s">
        <v>193</v>
      </c>
      <c r="F33" s="5" t="str">
        <f>TEXT("6278287074912171525","0")</f>
        <v>6278287074912171525</v>
      </c>
    </row>
    <row r="34">
      <c r="A34" s="2">
        <v>45847.33708333333</v>
      </c>
      <c r="B34" s="3">
        <v>45853.0</v>
      </c>
      <c r="C34" s="4" t="s">
        <v>191</v>
      </c>
      <c r="E34" s="4" t="s">
        <v>194</v>
      </c>
      <c r="F34" s="5" t="str">
        <f>TEXT("6278287244915220167","0")</f>
        <v>6278287244915220167</v>
      </c>
    </row>
    <row r="35">
      <c r="A35" s="2">
        <v>45847.33721064815</v>
      </c>
      <c r="B35" s="3">
        <v>45854.0</v>
      </c>
      <c r="C35" s="4" t="s">
        <v>191</v>
      </c>
      <c r="E35" s="4" t="s">
        <v>194</v>
      </c>
      <c r="F35" s="5" t="str">
        <f>TEXT("6278287354913550194","0")</f>
        <v>6278287354913550194</v>
      </c>
    </row>
    <row r="36">
      <c r="A36" s="2">
        <v>45847.33733796296</v>
      </c>
      <c r="B36" s="3">
        <v>45855.0</v>
      </c>
      <c r="C36" s="4" t="s">
        <v>191</v>
      </c>
      <c r="E36" s="4" t="s">
        <v>194</v>
      </c>
      <c r="F36" s="5" t="str">
        <f>TEXT("6278287464912045438","0")</f>
        <v>6278287464912045438</v>
      </c>
    </row>
    <row r="37">
      <c r="A37" s="2">
        <v>45847.337488425925</v>
      </c>
      <c r="B37" s="3">
        <v>45856.0</v>
      </c>
      <c r="C37" s="4" t="s">
        <v>191</v>
      </c>
      <c r="E37" s="4" t="s">
        <v>194</v>
      </c>
      <c r="F37" s="5" t="str">
        <f>TEXT("6278287594917758908","0")</f>
        <v>6278287594917758908</v>
      </c>
    </row>
    <row r="38">
      <c r="A38" s="2">
        <v>45847.33762731482</v>
      </c>
      <c r="B38" s="3">
        <v>45857.0</v>
      </c>
      <c r="C38" s="4" t="s">
        <v>191</v>
      </c>
      <c r="E38" s="4" t="s">
        <v>194</v>
      </c>
      <c r="F38" s="5" t="str">
        <f>TEXT("6278287714911918320","0")</f>
        <v>6278287714911918320</v>
      </c>
    </row>
    <row r="39">
      <c r="A39" s="2">
        <v>45847.3377662037</v>
      </c>
      <c r="B39" s="3">
        <v>45852.0</v>
      </c>
      <c r="C39" s="4" t="s">
        <v>191</v>
      </c>
      <c r="E39" s="4" t="s">
        <v>192</v>
      </c>
      <c r="F39" s="5" t="str">
        <f>TEXT("6278287834914963931","0")</f>
        <v>6278287834914963931</v>
      </c>
    </row>
    <row r="40">
      <c r="A40" s="2">
        <v>45847.337905092594</v>
      </c>
      <c r="B40" s="3">
        <v>45853.0</v>
      </c>
      <c r="C40" s="4" t="s">
        <v>191</v>
      </c>
      <c r="E40" s="4" t="s">
        <v>195</v>
      </c>
      <c r="F40" s="5" t="str">
        <f>TEXT("6278287954911433699","0")</f>
        <v>6278287954911433699</v>
      </c>
    </row>
    <row r="41">
      <c r="A41" s="2">
        <v>45847.33804398148</v>
      </c>
      <c r="B41" s="3">
        <v>45855.0</v>
      </c>
      <c r="C41" s="4" t="s">
        <v>191</v>
      </c>
      <c r="E41" s="4" t="s">
        <v>195</v>
      </c>
      <c r="F41" s="5" t="str">
        <f>TEXT("6278288074918474426","0")</f>
        <v>6278288074918474426</v>
      </c>
    </row>
    <row r="42">
      <c r="A42" s="2">
        <v>45847.33819444444</v>
      </c>
      <c r="B42" s="3">
        <v>45857.0</v>
      </c>
      <c r="C42" s="4" t="s">
        <v>191</v>
      </c>
      <c r="E42" s="4" t="s">
        <v>192</v>
      </c>
      <c r="F42" s="5" t="str">
        <f>TEXT("6278288204919099587","0")</f>
        <v>6278288204919099587</v>
      </c>
    </row>
    <row r="43">
      <c r="A43" s="2">
        <v>45854.34712962963</v>
      </c>
      <c r="B43" s="3">
        <v>45859.0</v>
      </c>
      <c r="C43" s="4" t="s">
        <v>191</v>
      </c>
      <c r="E43" s="4" t="s">
        <v>193</v>
      </c>
      <c r="F43" s="5" t="str">
        <f>TEXT("6284343924915257283","0")</f>
        <v>6284343924915257283</v>
      </c>
    </row>
    <row r="44">
      <c r="A44" s="2">
        <v>45854.34726851852</v>
      </c>
      <c r="B44" s="3">
        <v>45860.0</v>
      </c>
      <c r="C44" s="4" t="s">
        <v>191</v>
      </c>
      <c r="E44" s="4" t="s">
        <v>194</v>
      </c>
      <c r="F44" s="5" t="str">
        <f>TEXT("6284344044919292605","0")</f>
        <v>6284344044919292605</v>
      </c>
    </row>
    <row r="45">
      <c r="A45" s="2">
        <v>45854.34738425926</v>
      </c>
      <c r="B45" s="3">
        <v>45861.0</v>
      </c>
      <c r="C45" s="4" t="s">
        <v>191</v>
      </c>
      <c r="E45" s="4" t="s">
        <v>194</v>
      </c>
      <c r="F45" s="5" t="str">
        <f>TEXT("6284344144911220659","0")</f>
        <v>6284344144911220659</v>
      </c>
    </row>
    <row r="46">
      <c r="A46" s="2">
        <v>45854.34751157407</v>
      </c>
      <c r="B46" s="3">
        <v>45862.0</v>
      </c>
      <c r="C46" s="4" t="s">
        <v>191</v>
      </c>
      <c r="E46" s="4" t="s">
        <v>194</v>
      </c>
      <c r="F46" s="5" t="str">
        <f>TEXT("6284344254916629307","0")</f>
        <v>6284344254916629307</v>
      </c>
    </row>
    <row r="47">
      <c r="A47" s="2">
        <v>45854.347650462965</v>
      </c>
      <c r="B47" s="3">
        <v>45863.0</v>
      </c>
      <c r="C47" s="4" t="s">
        <v>191</v>
      </c>
      <c r="E47" s="4" t="s">
        <v>194</v>
      </c>
      <c r="F47" s="5" t="str">
        <f>TEXT("6284344374912907498","0")</f>
        <v>6284344374912907498</v>
      </c>
    </row>
    <row r="48">
      <c r="A48" s="2">
        <v>45854.347766203704</v>
      </c>
      <c r="B48" s="3">
        <v>45864.0</v>
      </c>
      <c r="C48" s="4" t="s">
        <v>191</v>
      </c>
      <c r="E48" s="4" t="s">
        <v>194</v>
      </c>
      <c r="F48" s="5" t="str">
        <f>TEXT("6284344474918516663","0")</f>
        <v>6284344474918516663</v>
      </c>
    </row>
    <row r="49">
      <c r="A49" s="2">
        <v>45854.347916666666</v>
      </c>
      <c r="B49" s="3">
        <v>45859.0</v>
      </c>
      <c r="C49" s="4" t="s">
        <v>191</v>
      </c>
      <c r="E49" s="4" t="s">
        <v>192</v>
      </c>
      <c r="F49" s="5" t="str">
        <f>TEXT("6284344604911281070","0")</f>
        <v>6284344604911281070</v>
      </c>
    </row>
    <row r="50">
      <c r="A50" s="2">
        <v>45854.34805555556</v>
      </c>
      <c r="B50" s="3">
        <v>45860.0</v>
      </c>
      <c r="C50" s="4" t="s">
        <v>191</v>
      </c>
      <c r="E50" s="4" t="s">
        <v>195</v>
      </c>
      <c r="F50" s="5" t="str">
        <f>TEXT("6284344724914879741","0")</f>
        <v>6284344724914879741</v>
      </c>
    </row>
    <row r="51">
      <c r="A51" s="2">
        <v>45854.34821759259</v>
      </c>
      <c r="B51" s="3">
        <v>45862.0</v>
      </c>
      <c r="C51" s="4" t="s">
        <v>191</v>
      </c>
      <c r="E51" s="4" t="s">
        <v>195</v>
      </c>
      <c r="F51" s="5" t="str">
        <f>TEXT("6284344864916283440","0")</f>
        <v>6284344864916283440</v>
      </c>
    </row>
    <row r="52">
      <c r="A52" s="2">
        <v>45854.34836805556</v>
      </c>
      <c r="B52" s="3">
        <v>45864.0</v>
      </c>
      <c r="C52" s="4" t="s">
        <v>191</v>
      </c>
      <c r="E52" s="4" t="s">
        <v>192</v>
      </c>
      <c r="F52" s="5" t="str">
        <f>TEXT("6284344994912922063","0")</f>
        <v>6284344994912922063</v>
      </c>
    </row>
    <row r="53">
      <c r="A53" s="2">
        <v>45861.33427083334</v>
      </c>
      <c r="B53" s="3">
        <v>45866.0</v>
      </c>
      <c r="C53" s="4" t="s">
        <v>191</v>
      </c>
      <c r="E53" s="4" t="s">
        <v>193</v>
      </c>
      <c r="F53" s="5" t="str">
        <f>TEXT("6290380814913535428","0")</f>
        <v>6290380814913535428</v>
      </c>
    </row>
    <row r="54">
      <c r="A54" s="2">
        <v>45861.33440972222</v>
      </c>
      <c r="B54" s="3">
        <v>45867.0</v>
      </c>
      <c r="C54" s="4" t="s">
        <v>191</v>
      </c>
      <c r="E54" s="4" t="s">
        <v>194</v>
      </c>
      <c r="F54" s="5" t="str">
        <f>TEXT("6290380934918961021","0")</f>
        <v>6290380934918961021</v>
      </c>
    </row>
    <row r="55">
      <c r="A55" s="2">
        <v>45861.33453703704</v>
      </c>
      <c r="B55" s="3">
        <v>45868.0</v>
      </c>
      <c r="C55" s="4" t="s">
        <v>191</v>
      </c>
      <c r="E55" s="4" t="s">
        <v>194</v>
      </c>
      <c r="F55" s="5" t="str">
        <f>TEXT("6290381044916737683","0")</f>
        <v>6290381044916737683</v>
      </c>
    </row>
    <row r="56">
      <c r="A56" s="2">
        <v>45861.33466435185</v>
      </c>
      <c r="B56" s="3">
        <v>45869.0</v>
      </c>
      <c r="C56" s="4" t="s">
        <v>191</v>
      </c>
      <c r="E56" s="4" t="s">
        <v>194</v>
      </c>
      <c r="F56" s="5" t="str">
        <f>TEXT("6290381154915948146","0")</f>
        <v>6290381154915948146</v>
      </c>
    </row>
    <row r="57">
      <c r="A57" s="2">
        <v>45861.334814814814</v>
      </c>
      <c r="B57" s="3">
        <v>45870.0</v>
      </c>
      <c r="C57" s="4" t="s">
        <v>191</v>
      </c>
      <c r="E57" s="4" t="s">
        <v>194</v>
      </c>
      <c r="F57" s="5" t="str">
        <f>TEXT("6290381284911907789","0")</f>
        <v>6290381284911907789</v>
      </c>
    </row>
    <row r="58">
      <c r="A58" s="2">
        <v>45861.33494212963</v>
      </c>
      <c r="B58" s="3">
        <v>45871.0</v>
      </c>
      <c r="C58" s="4" t="s">
        <v>191</v>
      </c>
      <c r="E58" s="4" t="s">
        <v>194</v>
      </c>
      <c r="F58" s="5" t="str">
        <f>TEXT("6290381394913325621","0")</f>
        <v>6290381394913325621</v>
      </c>
    </row>
    <row r="59">
      <c r="A59" s="2">
        <v>45861.33508101852</v>
      </c>
      <c r="B59" s="3">
        <v>45866.0</v>
      </c>
      <c r="C59" s="4" t="s">
        <v>191</v>
      </c>
      <c r="E59" s="4" t="s">
        <v>192</v>
      </c>
      <c r="F59" s="5" t="str">
        <f>TEXT("6290381514911851050","0")</f>
        <v>6290381514911851050</v>
      </c>
    </row>
    <row r="60">
      <c r="A60" s="2">
        <v>45861.33520833333</v>
      </c>
      <c r="B60" s="3">
        <v>45867.0</v>
      </c>
      <c r="C60" s="4" t="s">
        <v>191</v>
      </c>
      <c r="E60" s="4" t="s">
        <v>195</v>
      </c>
      <c r="F60" s="5" t="str">
        <f>TEXT("6290381624918077649","0")</f>
        <v>6290381624918077649</v>
      </c>
    </row>
    <row r="61">
      <c r="A61" s="2">
        <v>45861.3353587963</v>
      </c>
      <c r="B61" s="3">
        <v>45869.0</v>
      </c>
      <c r="C61" s="4" t="s">
        <v>191</v>
      </c>
      <c r="E61" s="4" t="s">
        <v>195</v>
      </c>
      <c r="F61" s="5" t="str">
        <f>TEXT("6290381754911496195","0")</f>
        <v>6290381754911496195</v>
      </c>
    </row>
    <row r="62">
      <c r="A62" s="2">
        <v>45861.33550925926</v>
      </c>
      <c r="B62" s="3">
        <v>45871.0</v>
      </c>
      <c r="C62" s="4" t="s">
        <v>191</v>
      </c>
      <c r="E62" s="4" t="s">
        <v>192</v>
      </c>
      <c r="F62" s="5" t="str">
        <f>TEXT("6290381884918946771","0")</f>
        <v>6290381884918946771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25"/>
    <col customWidth="1" min="4" max="4" width="9.13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45829.47006944445</v>
      </c>
      <c r="B2" s="3">
        <v>45831.0</v>
      </c>
      <c r="C2" s="4" t="s">
        <v>196</v>
      </c>
      <c r="E2" s="4" t="s">
        <v>197</v>
      </c>
      <c r="F2" s="5" t="str">
        <f>TEXT("6262850147664367210","0")</f>
        <v>6262850147664367210</v>
      </c>
    </row>
    <row r="3">
      <c r="A3" s="2">
        <v>45832.60287037037</v>
      </c>
      <c r="B3" s="3">
        <v>45833.0</v>
      </c>
      <c r="C3" s="4" t="s">
        <v>198</v>
      </c>
      <c r="E3" s="4" t="s">
        <v>199</v>
      </c>
      <c r="F3" s="5" t="str">
        <f>TEXT("6265556884818576072","0")</f>
        <v>6265556884818576072</v>
      </c>
    </row>
    <row r="4">
      <c r="A4" s="2">
        <v>45832.603472222225</v>
      </c>
      <c r="B4" s="3">
        <v>45833.0</v>
      </c>
      <c r="C4" s="4" t="s">
        <v>198</v>
      </c>
      <c r="E4" s="4" t="s">
        <v>199</v>
      </c>
      <c r="F4" s="5" t="str">
        <f>TEXT("6265557404819017181","0")</f>
        <v>6265557404819017181</v>
      </c>
    </row>
    <row r="5">
      <c r="A5" s="2">
        <v>45835.68849537037</v>
      </c>
      <c r="B5" s="3">
        <v>45836.0</v>
      </c>
      <c r="C5" s="4" t="s">
        <v>200</v>
      </c>
      <c r="E5" s="4" t="s">
        <v>201</v>
      </c>
      <c r="F5" s="5" t="str">
        <f>TEXT("6268222864428091677","0")</f>
        <v>6268222864428091677</v>
      </c>
    </row>
    <row r="6">
      <c r="A6" s="2">
        <v>45843.60072916667</v>
      </c>
      <c r="B6" s="3">
        <v>45845.0</v>
      </c>
      <c r="C6" s="4" t="s">
        <v>200</v>
      </c>
      <c r="E6" s="4" t="s">
        <v>202</v>
      </c>
      <c r="F6" s="5" t="str">
        <f>TEXT("6275059033712773723","0")</f>
        <v>6275059033712773723</v>
      </c>
    </row>
    <row r="7">
      <c r="A7" s="2">
        <v>45844.511145833334</v>
      </c>
      <c r="B7" s="3">
        <v>45845.0</v>
      </c>
      <c r="C7" s="4" t="s">
        <v>198</v>
      </c>
      <c r="E7" s="4" t="s">
        <v>203</v>
      </c>
      <c r="F7" s="5" t="str">
        <f>TEXT("6275845637918710525","0")</f>
        <v>6275845637918710525</v>
      </c>
    </row>
    <row r="8">
      <c r="A8" s="2">
        <v>45849.42239583333</v>
      </c>
      <c r="B8" s="3">
        <v>45850.0</v>
      </c>
      <c r="C8" s="4" t="s">
        <v>196</v>
      </c>
      <c r="E8" s="4" t="s">
        <v>204</v>
      </c>
      <c r="F8" s="5" t="str">
        <f>TEXT("6280088953117253455","0")</f>
        <v>6280088953117253455</v>
      </c>
    </row>
    <row r="9">
      <c r="A9" s="2">
        <v>45860.61079861111</v>
      </c>
      <c r="B9" s="3">
        <v>45861.0</v>
      </c>
      <c r="C9" s="4" t="s">
        <v>198</v>
      </c>
      <c r="E9" s="4" t="s">
        <v>205</v>
      </c>
      <c r="F9" s="5" t="str">
        <f>TEXT("6289755739224220860","0")</f>
        <v>6289755739224220860</v>
      </c>
    </row>
    <row r="10">
      <c r="A10" s="2">
        <v>45861.73563657407</v>
      </c>
      <c r="B10" s="3">
        <v>45863.0</v>
      </c>
      <c r="C10" s="4" t="s">
        <v>200</v>
      </c>
      <c r="E10" s="4" t="s">
        <v>206</v>
      </c>
      <c r="F10" s="5" t="str">
        <f>TEXT("6290727592896530662","0")</f>
        <v>6290727592896530662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8.38"/>
    <col customWidth="1" min="3" max="3" width="15.13"/>
    <col customWidth="1" min="4" max="4" width="7.13"/>
    <col customWidth="1" min="5" max="5" width="78.5"/>
    <col customWidth="1" hidden="1" min="6" max="6" width="12.5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2.13"/>
    <col customWidth="1" min="4" max="4" width="13.75"/>
    <col customWidth="1" min="5" max="5" width="77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45830.8409375</v>
      </c>
      <c r="B2" s="3">
        <v>45831.0</v>
      </c>
      <c r="C2" s="4" t="s">
        <v>207</v>
      </c>
      <c r="E2" s="4" t="s">
        <v>208</v>
      </c>
      <c r="F2" s="5" t="str">
        <f>TEXT("6264034579219227905","0")</f>
        <v>6264034579219227905</v>
      </c>
    </row>
    <row r="3">
      <c r="A3" s="2">
        <v>45831.49324074074</v>
      </c>
      <c r="B3" s="3">
        <v>45833.0</v>
      </c>
      <c r="C3" s="4" t="s">
        <v>209</v>
      </c>
      <c r="E3" s="4" t="s">
        <v>210</v>
      </c>
      <c r="F3" s="5" t="str">
        <f>TEXT("6264598164914913673","0")</f>
        <v>6264598164914913673</v>
      </c>
    </row>
    <row r="4">
      <c r="A4" s="2">
        <v>45834.338900462964</v>
      </c>
      <c r="B4" s="3">
        <v>45835.0</v>
      </c>
      <c r="C4" s="4" t="s">
        <v>207</v>
      </c>
      <c r="E4" s="4" t="s">
        <v>211</v>
      </c>
      <c r="F4" s="5" t="str">
        <f>TEXT("6267056813141928693","0")</f>
        <v>6267056813141928693</v>
      </c>
    </row>
    <row r="5">
      <c r="A5" s="2">
        <v>45837.633310185185</v>
      </c>
      <c r="B5" s="3">
        <v>45838.0</v>
      </c>
      <c r="C5" s="4" t="s">
        <v>209</v>
      </c>
      <c r="D5" s="4" t="s">
        <v>212</v>
      </c>
      <c r="E5" s="4" t="s">
        <v>213</v>
      </c>
      <c r="F5" s="5" t="str">
        <f>TEXT("6269903187921327214","0")</f>
        <v>6269903187921327214</v>
      </c>
    </row>
    <row r="6">
      <c r="A6" s="2">
        <v>45839.18927083333</v>
      </c>
      <c r="B6" s="3">
        <v>45840.0</v>
      </c>
      <c r="C6" s="4" t="s">
        <v>207</v>
      </c>
      <c r="E6" s="4" t="s">
        <v>208</v>
      </c>
      <c r="F6" s="5" t="str">
        <f>TEXT("6271247531438290566","0")</f>
        <v>6271247531438290566</v>
      </c>
    </row>
    <row r="7">
      <c r="A7" s="2">
        <v>45840.49828703704</v>
      </c>
      <c r="B7" s="3">
        <v>45842.0</v>
      </c>
      <c r="C7" s="4" t="s">
        <v>207</v>
      </c>
      <c r="E7" s="4" t="s">
        <v>214</v>
      </c>
      <c r="F7" s="5" t="str">
        <f>TEXT("6272378528316989561","0")</f>
        <v>6272378528316989561</v>
      </c>
    </row>
    <row r="8">
      <c r="A8" s="2">
        <v>45841.47096064815</v>
      </c>
      <c r="B8" s="3">
        <v>45843.0</v>
      </c>
      <c r="C8" s="4" t="s">
        <v>207</v>
      </c>
      <c r="E8" s="4" t="s">
        <v>208</v>
      </c>
      <c r="F8" s="5" t="str">
        <f>TEXT("6273218911523512807","0")</f>
        <v>6273218911523512807</v>
      </c>
    </row>
    <row r="9">
      <c r="A9" s="2">
        <v>45841.471296296295</v>
      </c>
      <c r="B9" s="3">
        <v>45842.0</v>
      </c>
      <c r="C9" s="4" t="s">
        <v>209</v>
      </c>
      <c r="E9" s="4" t="s">
        <v>215</v>
      </c>
      <c r="F9" s="5" t="str">
        <f>TEXT("6273219204917884829","0")</f>
        <v>6273219204917884829</v>
      </c>
    </row>
    <row r="10">
      <c r="A10" s="2">
        <v>45845.4862037037</v>
      </c>
      <c r="B10" s="3">
        <v>45846.0</v>
      </c>
      <c r="C10" s="4" t="s">
        <v>209</v>
      </c>
      <c r="E10" s="4" t="s">
        <v>216</v>
      </c>
      <c r="F10" s="5" t="str">
        <f>TEXT("6276688084918006911","0")</f>
        <v>6276688084918006911</v>
      </c>
    </row>
    <row r="11">
      <c r="A11" s="2">
        <v>45847.46928240741</v>
      </c>
      <c r="B11" s="3">
        <v>45848.0</v>
      </c>
      <c r="C11" s="4" t="s">
        <v>207</v>
      </c>
      <c r="E11" s="4" t="s">
        <v>208</v>
      </c>
      <c r="F11" s="5" t="str">
        <f>TEXT("6278401464424575233","0")</f>
        <v>6278401464424575233</v>
      </c>
    </row>
    <row r="12">
      <c r="A12" s="2">
        <v>45848.48719907407</v>
      </c>
      <c r="B12" s="3">
        <v>45849.0</v>
      </c>
      <c r="C12" s="4" t="s">
        <v>209</v>
      </c>
      <c r="E12" s="4" t="s">
        <v>210</v>
      </c>
      <c r="F12" s="5" t="str">
        <f>TEXT("6279280944916151098","0")</f>
        <v>6279280944916151098</v>
      </c>
    </row>
    <row r="13">
      <c r="A13" s="2">
        <v>45848.581354166665</v>
      </c>
      <c r="B13" s="3">
        <v>45850.0</v>
      </c>
      <c r="C13" s="4" t="s">
        <v>207</v>
      </c>
      <c r="E13" s="4" t="s">
        <v>217</v>
      </c>
      <c r="F13" s="5" t="str">
        <f>TEXT("6279362295685557689","0")</f>
        <v>6279362295685557689</v>
      </c>
    </row>
    <row r="14">
      <c r="A14" s="2">
        <v>45852.48825231481</v>
      </c>
      <c r="B14" s="3">
        <v>45853.0</v>
      </c>
      <c r="C14" s="4" t="s">
        <v>209</v>
      </c>
      <c r="E14" s="4" t="s">
        <v>218</v>
      </c>
      <c r="F14" s="5" t="str">
        <f>TEXT("6282737854914926928","0")</f>
        <v>6282737854914926928</v>
      </c>
    </row>
    <row r="15">
      <c r="A15" s="2">
        <v>45852.601956018516</v>
      </c>
      <c r="B15" s="3">
        <v>45853.0</v>
      </c>
      <c r="C15" s="4" t="s">
        <v>207</v>
      </c>
      <c r="E15" s="4" t="s">
        <v>219</v>
      </c>
      <c r="F15" s="5" t="str">
        <f>TEXT("6282836098724812148","0")</f>
        <v>6282836098724812148</v>
      </c>
    </row>
    <row r="16">
      <c r="A16" s="2">
        <v>45852.63664351852</v>
      </c>
      <c r="B16" s="3">
        <v>45853.0</v>
      </c>
      <c r="C16" s="4" t="s">
        <v>207</v>
      </c>
      <c r="E16" s="4" t="s">
        <v>208</v>
      </c>
      <c r="F16" s="5" t="str">
        <f>TEXT("6282866060001321921","0")</f>
        <v>6282866060001321921</v>
      </c>
    </row>
    <row r="17">
      <c r="A17" s="2">
        <v>45854.693923611114</v>
      </c>
      <c r="B17" s="3">
        <v>45855.0</v>
      </c>
      <c r="C17" s="4" t="s">
        <v>207</v>
      </c>
      <c r="E17" s="4" t="s">
        <v>208</v>
      </c>
      <c r="F17" s="5" t="str">
        <f>TEXT("6284643552527259618","0")</f>
        <v>6284643552527259618</v>
      </c>
    </row>
    <row r="18">
      <c r="A18" s="2">
        <v>45855.481099537035</v>
      </c>
      <c r="B18" s="3">
        <v>45856.0</v>
      </c>
      <c r="C18" s="4" t="s">
        <v>209</v>
      </c>
      <c r="E18" s="4" t="s">
        <v>220</v>
      </c>
      <c r="F18" s="5" t="str">
        <f>TEXT("6285323674918589001","0")</f>
        <v>6285323674918589001</v>
      </c>
    </row>
    <row r="19">
      <c r="A19" s="2">
        <v>45857.55405092592</v>
      </c>
      <c r="B19" s="3">
        <v>45862.0</v>
      </c>
      <c r="C19" s="4" t="s">
        <v>207</v>
      </c>
      <c r="E19" s="4" t="s">
        <v>208</v>
      </c>
      <c r="F19" s="5" t="str">
        <f>TEXT("6287114708223385434","0")</f>
        <v>6287114708223385434</v>
      </c>
    </row>
    <row r="20">
      <c r="A20" s="2">
        <v>45857.55502314815</v>
      </c>
      <c r="B20" s="3">
        <v>45864.0</v>
      </c>
      <c r="C20" s="4" t="s">
        <v>207</v>
      </c>
      <c r="E20" s="4" t="s">
        <v>208</v>
      </c>
      <c r="F20" s="5" t="str">
        <f>TEXT("6287115545425056954","0")</f>
        <v>6287115545425056954</v>
      </c>
    </row>
    <row r="21">
      <c r="A21" s="2">
        <v>45860.55300925926</v>
      </c>
      <c r="B21" s="3">
        <v>45861.0</v>
      </c>
      <c r="C21" s="4" t="s">
        <v>209</v>
      </c>
      <c r="E21" s="4" t="s">
        <v>215</v>
      </c>
      <c r="F21" s="5" t="str">
        <f>TEXT("6289705804916770017","0")</f>
        <v>6289705804916770017</v>
      </c>
    </row>
    <row r="22">
      <c r="A22" s="2">
        <v>45860.56233796296</v>
      </c>
      <c r="B22" s="3">
        <v>45861.0</v>
      </c>
      <c r="C22" s="4" t="s">
        <v>207</v>
      </c>
      <c r="E22" s="4" t="s">
        <v>208</v>
      </c>
      <c r="F22" s="5" t="str">
        <f>TEXT("6289713867192675994","0")</f>
        <v>6289713867192675994</v>
      </c>
    </row>
    <row r="23">
      <c r="A23" s="2">
        <v>45860.564363425925</v>
      </c>
      <c r="B23" s="3">
        <v>45861.0</v>
      </c>
      <c r="C23" s="4" t="s">
        <v>207</v>
      </c>
      <c r="E23" s="4" t="s">
        <v>221</v>
      </c>
      <c r="F23" s="5" t="str">
        <f>TEXT("6289715611222003341","0")</f>
        <v>6289715611222003341</v>
      </c>
    </row>
    <row r="24">
      <c r="A24" s="2">
        <v>45862.437268518515</v>
      </c>
      <c r="B24" s="3">
        <v>45864.0</v>
      </c>
      <c r="C24" s="4" t="s">
        <v>207</v>
      </c>
      <c r="E24" s="4" t="s">
        <v>208</v>
      </c>
      <c r="F24" s="5" t="str">
        <f>TEXT("6291333802331270744","0")</f>
        <v>6291333802331270744</v>
      </c>
    </row>
    <row r="25">
      <c r="A25" s="2">
        <v>45863.65925925926</v>
      </c>
      <c r="B25" s="3">
        <v>45864.0</v>
      </c>
      <c r="C25" s="4" t="s">
        <v>209</v>
      </c>
      <c r="E25" s="4" t="s">
        <v>222</v>
      </c>
      <c r="F25" s="5" t="str">
        <f>TEXT("6292389604911308547","0")</f>
        <v>6292389604911308547</v>
      </c>
    </row>
    <row r="26">
      <c r="A26" s="2">
        <v>45866.560648148145</v>
      </c>
      <c r="B26" s="3">
        <v>45867.0</v>
      </c>
      <c r="C26" s="4" t="s">
        <v>207</v>
      </c>
      <c r="E26" s="4" t="s">
        <v>223</v>
      </c>
      <c r="F26" s="5" t="str">
        <f>TEXT("6294896408311179242","0")</f>
        <v>6294896408311179242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5"/>
    <col customWidth="1" min="4" max="4" width="8.13"/>
    <col customWidth="1" min="5" max="5" width="74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45824.576261574075</v>
      </c>
      <c r="B2" s="3">
        <v>45825.0</v>
      </c>
      <c r="C2" s="4" t="s">
        <v>224</v>
      </c>
      <c r="E2" s="4" t="s">
        <v>225</v>
      </c>
      <c r="F2" s="5" t="str">
        <f>TEXT("6258621894912417375","0")</f>
        <v>6258621894912417375</v>
      </c>
    </row>
    <row r="3">
      <c r="A3" s="2">
        <v>45824.57775462963</v>
      </c>
      <c r="B3" s="3">
        <v>45825.0</v>
      </c>
      <c r="C3" s="4" t="s">
        <v>226</v>
      </c>
      <c r="E3" s="4" t="s">
        <v>227</v>
      </c>
      <c r="F3" s="5" t="str">
        <f>TEXT("6258623184916738952","0")</f>
        <v>6258623184916738952</v>
      </c>
    </row>
    <row r="4">
      <c r="A4" s="2">
        <v>45825.45050925926</v>
      </c>
      <c r="B4" s="3">
        <v>45826.0</v>
      </c>
      <c r="C4" s="4" t="s">
        <v>228</v>
      </c>
      <c r="E4" s="4" t="s">
        <v>229</v>
      </c>
      <c r="F4" s="5" t="str">
        <f>TEXT("6259377244913154784","0")</f>
        <v>6259377244913154784</v>
      </c>
    </row>
    <row r="5">
      <c r="A5" s="2">
        <v>45827.54759259259</v>
      </c>
      <c r="B5" s="3">
        <v>45828.0</v>
      </c>
      <c r="C5" s="4" t="s">
        <v>228</v>
      </c>
      <c r="E5" s="4" t="s">
        <v>230</v>
      </c>
      <c r="F5" s="5" t="str">
        <f>TEXT("6261189124912788730","0")</f>
        <v>6261189124912788730</v>
      </c>
    </row>
    <row r="6">
      <c r="A6" s="2">
        <v>45827.569236111114</v>
      </c>
      <c r="B6" s="3">
        <v>45828.0</v>
      </c>
      <c r="C6" s="4" t="s">
        <v>231</v>
      </c>
      <c r="E6" s="4" t="s">
        <v>232</v>
      </c>
      <c r="F6" s="5" t="str">
        <f>TEXT("6261207824919710679","0")</f>
        <v>6261207824919710679</v>
      </c>
    </row>
    <row r="7">
      <c r="A7" s="2">
        <v>45828.481412037036</v>
      </c>
      <c r="B7" s="3">
        <v>45831.0</v>
      </c>
      <c r="C7" s="4" t="s">
        <v>231</v>
      </c>
      <c r="E7" s="4" t="s">
        <v>233</v>
      </c>
      <c r="F7" s="5" t="str">
        <f>TEXT("6261995944918108088","0")</f>
        <v>6261995944918108088</v>
      </c>
    </row>
    <row r="8">
      <c r="A8" s="2">
        <v>45828.486354166664</v>
      </c>
      <c r="B8" s="3">
        <v>45829.0</v>
      </c>
      <c r="C8" s="4" t="s">
        <v>226</v>
      </c>
      <c r="E8" s="4" t="s">
        <v>234</v>
      </c>
      <c r="F8" s="5" t="str">
        <f>TEXT("6262000214918801187","0")</f>
        <v>6262000214918801187</v>
      </c>
    </row>
    <row r="9">
      <c r="A9" s="2">
        <v>45828.49383101852</v>
      </c>
      <c r="B9" s="3">
        <v>45832.0</v>
      </c>
      <c r="C9" s="4" t="s">
        <v>228</v>
      </c>
      <c r="E9" s="4" t="s">
        <v>235</v>
      </c>
      <c r="F9" s="5" t="str">
        <f>TEXT("6262006674915826510","0")</f>
        <v>6262006674915826510</v>
      </c>
    </row>
    <row r="10">
      <c r="A10" s="2">
        <v>45828.51133101852</v>
      </c>
      <c r="B10" s="3">
        <v>45829.0</v>
      </c>
      <c r="C10" s="4" t="s">
        <v>236</v>
      </c>
      <c r="E10" s="4" t="s">
        <v>237</v>
      </c>
      <c r="F10" s="5" t="str">
        <f>TEXT("6262021794911834373","0")</f>
        <v>6262021794911834373</v>
      </c>
    </row>
    <row r="11">
      <c r="A11" s="2">
        <v>45828.511979166666</v>
      </c>
      <c r="B11" s="3">
        <v>45829.0</v>
      </c>
      <c r="C11" s="4" t="s">
        <v>224</v>
      </c>
      <c r="E11" s="4" t="s">
        <v>238</v>
      </c>
      <c r="F11" s="5" t="str">
        <f>TEXT("6262022354914907146","0")</f>
        <v>6262022354914907146</v>
      </c>
    </row>
    <row r="12">
      <c r="A12" s="2">
        <v>45828.56324074074</v>
      </c>
      <c r="B12" s="3">
        <v>45829.0</v>
      </c>
      <c r="C12" s="4" t="s">
        <v>236</v>
      </c>
      <c r="E12" s="4" t="s">
        <v>239</v>
      </c>
      <c r="F12" s="5" t="str">
        <f>TEXT("6262066644913874398","0")</f>
        <v>6262066644913874398</v>
      </c>
    </row>
    <row r="13">
      <c r="A13" s="2">
        <v>45831.48571759259</v>
      </c>
      <c r="B13" s="3">
        <v>45832.0</v>
      </c>
      <c r="C13" s="4" t="s">
        <v>226</v>
      </c>
      <c r="E13" s="4" t="s">
        <v>240</v>
      </c>
      <c r="F13" s="5" t="str">
        <f>TEXT("6264591664919347504","0")</f>
        <v>6264591664919347504</v>
      </c>
    </row>
    <row r="14">
      <c r="A14" s="2">
        <v>45831.486759259256</v>
      </c>
      <c r="B14" s="3">
        <v>45832.0</v>
      </c>
      <c r="C14" s="4" t="s">
        <v>224</v>
      </c>
      <c r="E14" s="4" t="s">
        <v>241</v>
      </c>
      <c r="F14" s="5" t="str">
        <f>TEXT("6264592564918743422","0")</f>
        <v>6264592564918743422</v>
      </c>
    </row>
    <row r="15">
      <c r="A15" s="2">
        <v>45831.494525462964</v>
      </c>
      <c r="B15" s="3">
        <v>45832.0</v>
      </c>
      <c r="C15" s="4" t="s">
        <v>236</v>
      </c>
      <c r="E15" s="4" t="s">
        <v>242</v>
      </c>
      <c r="F15" s="5" t="str">
        <f>TEXT("6264599274914019473","0")</f>
        <v>6264599274914019473</v>
      </c>
    </row>
    <row r="16">
      <c r="A16" s="2">
        <v>45831.648888888885</v>
      </c>
      <c r="B16" s="3">
        <v>45832.0</v>
      </c>
      <c r="C16" s="4" t="s">
        <v>226</v>
      </c>
      <c r="E16" s="4" t="s">
        <v>243</v>
      </c>
      <c r="F16" s="5" t="str">
        <f>TEXT("6264732644911566549","0")</f>
        <v>6264732644911566549</v>
      </c>
    </row>
    <row r="17">
      <c r="A17" s="2">
        <v>45832.56153935185</v>
      </c>
      <c r="B17" s="3">
        <v>45833.0</v>
      </c>
      <c r="C17" s="4" t="s">
        <v>236</v>
      </c>
      <c r="E17" s="4" t="s">
        <v>244</v>
      </c>
      <c r="F17" s="5" t="str">
        <f>TEXT("6265521174916273384","0")</f>
        <v>6265521174916273384</v>
      </c>
    </row>
    <row r="18">
      <c r="A18" s="2">
        <v>45832.71189814815</v>
      </c>
      <c r="B18" s="3">
        <v>45833.0</v>
      </c>
      <c r="C18" s="4" t="s">
        <v>228</v>
      </c>
      <c r="E18" s="4" t="s">
        <v>245</v>
      </c>
      <c r="F18" s="5" t="str">
        <f>TEXT("6265651084919596906","0")</f>
        <v>6265651084919596906</v>
      </c>
    </row>
    <row r="19">
      <c r="A19" s="2">
        <v>45833.61446759259</v>
      </c>
      <c r="B19" s="3">
        <v>45834.0</v>
      </c>
      <c r="C19" s="4" t="s">
        <v>226</v>
      </c>
      <c r="E19" s="4" t="s">
        <v>246</v>
      </c>
      <c r="F19" s="5" t="str">
        <f>TEXT("6266430904911858218","0")</f>
        <v>6266430904911858218</v>
      </c>
    </row>
    <row r="20">
      <c r="A20" s="2">
        <v>45834.49083333334</v>
      </c>
      <c r="B20" s="3">
        <v>45835.0</v>
      </c>
      <c r="C20" s="4" t="s">
        <v>231</v>
      </c>
      <c r="E20" s="4" t="s">
        <v>247</v>
      </c>
      <c r="F20" s="5" t="str">
        <f>TEXT("6267188084915554506","0")</f>
        <v>6267188084915554506</v>
      </c>
    </row>
    <row r="21">
      <c r="A21" s="2">
        <v>45834.55600694445</v>
      </c>
      <c r="B21" s="3">
        <v>45835.0</v>
      </c>
      <c r="C21" s="4" t="s">
        <v>236</v>
      </c>
      <c r="E21" s="4" t="s">
        <v>248</v>
      </c>
      <c r="F21" s="5" t="str">
        <f>TEXT("6267244394913373541","0")</f>
        <v>6267244394913373541</v>
      </c>
    </row>
    <row r="22">
      <c r="A22" s="2">
        <v>45838.3178587963</v>
      </c>
      <c r="B22" s="3">
        <v>45839.0</v>
      </c>
      <c r="C22" s="4" t="s">
        <v>228</v>
      </c>
      <c r="E22" s="4" t="s">
        <v>249</v>
      </c>
      <c r="F22" s="5" t="str">
        <f>TEXT("6270494634915157763","0")</f>
        <v>6270494634915157763</v>
      </c>
    </row>
    <row r="23">
      <c r="A23" s="2">
        <v>45838.49444444444</v>
      </c>
      <c r="B23" s="3">
        <v>45839.0</v>
      </c>
      <c r="C23" s="4" t="s">
        <v>228</v>
      </c>
      <c r="D23" s="9" t="s">
        <v>250</v>
      </c>
      <c r="E23" s="4" t="s">
        <v>242</v>
      </c>
      <c r="F23" s="5" t="str">
        <f>TEXT("6270647204918009718","0")</f>
        <v>6270647204918009718</v>
      </c>
    </row>
    <row r="24">
      <c r="A24" s="2">
        <v>45838.518645833334</v>
      </c>
      <c r="B24" s="3">
        <v>45839.0</v>
      </c>
      <c r="C24" s="4" t="s">
        <v>236</v>
      </c>
      <c r="E24" s="4" t="s">
        <v>251</v>
      </c>
      <c r="F24" s="5" t="str">
        <f>TEXT("6270668114913096641","0")</f>
        <v>6270668114913096641</v>
      </c>
    </row>
    <row r="25">
      <c r="A25" s="2">
        <v>45838.51944444444</v>
      </c>
      <c r="B25" s="3">
        <v>45839.0</v>
      </c>
      <c r="C25" s="4" t="s">
        <v>231</v>
      </c>
      <c r="E25" s="4" t="s">
        <v>252</v>
      </c>
      <c r="F25" s="5" t="str">
        <f>TEXT("6270668804912805302","0")</f>
        <v>6270668804912805302</v>
      </c>
    </row>
    <row r="26">
      <c r="A26" s="2">
        <v>45838.58461805555</v>
      </c>
      <c r="B26" s="3">
        <v>45839.0</v>
      </c>
      <c r="C26" s="4" t="s">
        <v>226</v>
      </c>
      <c r="E26" s="4" t="s">
        <v>253</v>
      </c>
      <c r="F26" s="5" t="str">
        <f>TEXT("6270725114916302909","0")</f>
        <v>6270725114916302909</v>
      </c>
    </row>
    <row r="27">
      <c r="A27" s="2">
        <v>45838.58635416667</v>
      </c>
      <c r="B27" s="3">
        <v>45839.0</v>
      </c>
      <c r="C27" s="4" t="s">
        <v>236</v>
      </c>
      <c r="E27" s="4" t="s">
        <v>254</v>
      </c>
      <c r="F27" s="5" t="str">
        <f>TEXT("6270726614917853521","0")</f>
        <v>6270726614917853521</v>
      </c>
    </row>
    <row r="28">
      <c r="A28" s="2">
        <v>45839.503912037035</v>
      </c>
      <c r="B28" s="3">
        <v>45840.0</v>
      </c>
      <c r="C28" s="4" t="s">
        <v>224</v>
      </c>
      <c r="E28" s="4" t="s">
        <v>255</v>
      </c>
      <c r="F28" s="5" t="str">
        <f>TEXT("6271519384912739271","0")</f>
        <v>6271519384912739271</v>
      </c>
    </row>
    <row r="29">
      <c r="A29" s="2">
        <v>45840.518541666665</v>
      </c>
      <c r="B29" s="3">
        <v>45841.0</v>
      </c>
      <c r="C29" s="4" t="s">
        <v>228</v>
      </c>
      <c r="E29" s="4" t="s">
        <v>256</v>
      </c>
      <c r="F29" s="5" t="str">
        <f>TEXT("6272396024919305304","0")</f>
        <v>6272396024919305304</v>
      </c>
    </row>
    <row r="30">
      <c r="A30" s="2">
        <v>45841.51293981481</v>
      </c>
      <c r="B30" s="3">
        <v>45842.0</v>
      </c>
      <c r="C30" s="4" t="s">
        <v>231</v>
      </c>
      <c r="E30" s="4" t="s">
        <v>257</v>
      </c>
      <c r="F30" s="5" t="str">
        <f>TEXT("6273255184915468627","0")</f>
        <v>6273255184915468627</v>
      </c>
    </row>
    <row r="31">
      <c r="A31" s="2">
        <v>45842.47530092593</v>
      </c>
      <c r="B31" s="3">
        <v>45843.0</v>
      </c>
      <c r="C31" s="4" t="s">
        <v>228</v>
      </c>
      <c r="E31" s="4" t="s">
        <v>258</v>
      </c>
      <c r="F31" s="5" t="str">
        <f>TEXT("6274086664917051434","0")</f>
        <v>6274086664917051434</v>
      </c>
    </row>
    <row r="32">
      <c r="A32" s="2">
        <v>45842.49488425926</v>
      </c>
      <c r="B32" s="3">
        <v>45845.0</v>
      </c>
      <c r="C32" s="4" t="s">
        <v>224</v>
      </c>
      <c r="E32" s="4" t="s">
        <v>259</v>
      </c>
      <c r="F32" s="5" t="str">
        <f>TEXT("6274103584913900390","0")</f>
        <v>6274103584913900390</v>
      </c>
    </row>
    <row r="33">
      <c r="A33" s="2">
        <v>45842.49884259259</v>
      </c>
      <c r="B33" s="3">
        <v>45843.0</v>
      </c>
      <c r="C33" s="4" t="s">
        <v>236</v>
      </c>
      <c r="E33" s="4" t="s">
        <v>260</v>
      </c>
      <c r="F33" s="5" t="str">
        <f>TEXT("6274107004913927859","0")</f>
        <v>6274107004913927859</v>
      </c>
    </row>
    <row r="34">
      <c r="A34" s="2">
        <v>45842.50101851852</v>
      </c>
      <c r="B34" s="3">
        <v>45845.0</v>
      </c>
      <c r="C34" s="4" t="s">
        <v>236</v>
      </c>
      <c r="E34" s="4" t="s">
        <v>261</v>
      </c>
      <c r="F34" s="5" t="str">
        <f>TEXT("6274108884913897263","0")</f>
        <v>6274108884913897263</v>
      </c>
    </row>
    <row r="35">
      <c r="A35" s="2">
        <v>45845.48884259259</v>
      </c>
      <c r="B35" s="3">
        <v>45846.0</v>
      </c>
      <c r="C35" s="4" t="s">
        <v>226</v>
      </c>
      <c r="E35" s="4" t="s">
        <v>262</v>
      </c>
      <c r="F35" s="5" t="str">
        <f>TEXT("6276690364915286822","0")</f>
        <v>6276690364915286822</v>
      </c>
    </row>
    <row r="36">
      <c r="A36" s="2">
        <v>45845.50137731482</v>
      </c>
      <c r="B36" s="3">
        <v>45846.0</v>
      </c>
      <c r="C36" s="4" t="s">
        <v>231</v>
      </c>
      <c r="E36" s="4" t="s">
        <v>263</v>
      </c>
      <c r="F36" s="5" t="str">
        <f>TEXT("6276701194916545630","0")</f>
        <v>6276701194916545630</v>
      </c>
    </row>
    <row r="37">
      <c r="A37" s="2">
        <v>45845.54298611111</v>
      </c>
      <c r="B37" s="3">
        <v>45846.0</v>
      </c>
      <c r="C37" s="4" t="s">
        <v>228</v>
      </c>
      <c r="E37" s="4" t="s">
        <v>264</v>
      </c>
      <c r="F37" s="5" t="str">
        <f>TEXT("6276737144918531770","0")</f>
        <v>6276737144918531770</v>
      </c>
    </row>
    <row r="38">
      <c r="A38" s="2">
        <v>45848.51825231482</v>
      </c>
      <c r="B38" s="3">
        <v>45849.0</v>
      </c>
      <c r="C38" s="4" t="s">
        <v>228</v>
      </c>
      <c r="E38" s="4" t="s">
        <v>265</v>
      </c>
      <c r="F38" s="5" t="str">
        <f>TEXT("6279307774912621673","0")</f>
        <v>6279307774912621673</v>
      </c>
    </row>
    <row r="39">
      <c r="A39" s="2">
        <v>45848.539039351854</v>
      </c>
      <c r="B39" s="3">
        <v>45849.0</v>
      </c>
      <c r="C39" s="4" t="s">
        <v>231</v>
      </c>
      <c r="E39" s="4" t="s">
        <v>266</v>
      </c>
      <c r="F39" s="5" t="str">
        <f>TEXT("6279325734918291131","0")</f>
        <v>6279325734918291131</v>
      </c>
    </row>
    <row r="40">
      <c r="A40" s="2">
        <v>45848.57334490741</v>
      </c>
      <c r="B40" s="3">
        <v>45849.0</v>
      </c>
      <c r="C40" s="4" t="s">
        <v>236</v>
      </c>
      <c r="E40" s="4" t="s">
        <v>267</v>
      </c>
      <c r="F40" s="5" t="str">
        <f>TEXT("6279355374914955029","0")</f>
        <v>6279355374914955029</v>
      </c>
    </row>
    <row r="41">
      <c r="A41" s="2">
        <v>45848.69048611111</v>
      </c>
      <c r="B41" s="3">
        <v>45849.0</v>
      </c>
      <c r="C41" s="4" t="s">
        <v>224</v>
      </c>
      <c r="E41" s="4" t="s">
        <v>268</v>
      </c>
      <c r="F41" s="5" t="str">
        <f>TEXT("6279456584919607340","0")</f>
        <v>6279456584919607340</v>
      </c>
    </row>
    <row r="42">
      <c r="A42" s="2">
        <v>45849.50013888889</v>
      </c>
      <c r="B42" s="3">
        <v>45852.0</v>
      </c>
      <c r="C42" s="4" t="s">
        <v>231</v>
      </c>
      <c r="E42" s="4" t="s">
        <v>269</v>
      </c>
      <c r="F42" s="5" t="str">
        <f>TEXT("6280156124914318911","0")</f>
        <v>6280156124914318911</v>
      </c>
    </row>
    <row r="43">
      <c r="A43" s="2">
        <v>45849.578738425924</v>
      </c>
      <c r="B43" s="3">
        <v>45852.0</v>
      </c>
      <c r="C43" s="4" t="s">
        <v>226</v>
      </c>
      <c r="E43" s="4" t="s">
        <v>230</v>
      </c>
      <c r="F43" s="5" t="str">
        <f>TEXT("6280224034911089105","0")</f>
        <v>6280224034911089105</v>
      </c>
    </row>
    <row r="44">
      <c r="A44" s="2">
        <v>45852.50837962963</v>
      </c>
      <c r="B44" s="3">
        <v>45853.0</v>
      </c>
      <c r="C44" s="4" t="s">
        <v>228</v>
      </c>
      <c r="E44" s="4" t="s">
        <v>264</v>
      </c>
      <c r="F44" s="5" t="str">
        <f>TEXT("6282755244911299497","0")</f>
        <v>6282755244911299497</v>
      </c>
    </row>
    <row r="45">
      <c r="A45" s="2">
        <v>45852.531493055554</v>
      </c>
      <c r="B45" s="3">
        <v>45853.0</v>
      </c>
      <c r="C45" s="4" t="s">
        <v>226</v>
      </c>
      <c r="E45" s="4" t="s">
        <v>270</v>
      </c>
      <c r="F45" s="5" t="str">
        <f>TEXT("6282775214914035307","0")</f>
        <v>6282775214914035307</v>
      </c>
    </row>
    <row r="46">
      <c r="A46" s="2">
        <v>45852.5328125</v>
      </c>
      <c r="B46" s="3">
        <v>45853.0</v>
      </c>
      <c r="C46" s="4" t="s">
        <v>236</v>
      </c>
      <c r="E46" s="4" t="s">
        <v>271</v>
      </c>
      <c r="F46" s="5" t="str">
        <f>TEXT("6282776354911954221","0")</f>
        <v>6282776354911954221</v>
      </c>
    </row>
    <row r="47">
      <c r="A47" s="2">
        <v>45853.50170138889</v>
      </c>
      <c r="B47" s="3">
        <v>45854.0</v>
      </c>
      <c r="C47" s="4" t="s">
        <v>236</v>
      </c>
      <c r="E47" s="4" t="s">
        <v>272</v>
      </c>
      <c r="F47" s="5" t="str">
        <f>TEXT("6283613474917533932","0")</f>
        <v>6283613474917533932</v>
      </c>
    </row>
    <row r="48">
      <c r="A48" s="2">
        <v>45853.592199074075</v>
      </c>
      <c r="B48" s="3">
        <v>45854.0</v>
      </c>
      <c r="C48" s="4" t="s">
        <v>236</v>
      </c>
      <c r="E48" s="4" t="s">
        <v>273</v>
      </c>
      <c r="F48" s="5" t="str">
        <f>TEXT("6283691664916605124","0")</f>
        <v>6283691664916605124</v>
      </c>
    </row>
    <row r="49">
      <c r="A49" s="2">
        <v>45854.489803240744</v>
      </c>
      <c r="B49" s="3">
        <v>45855.0</v>
      </c>
      <c r="C49" s="4" t="s">
        <v>231</v>
      </c>
      <c r="E49" s="4" t="s">
        <v>274</v>
      </c>
      <c r="F49" s="5" t="str">
        <f>TEXT("6284467194915062915","0")</f>
        <v>6284467194915062915</v>
      </c>
    </row>
    <row r="50">
      <c r="A50" s="2">
        <v>45854.51464120371</v>
      </c>
      <c r="B50" s="3">
        <v>45855.0</v>
      </c>
      <c r="C50" s="4" t="s">
        <v>224</v>
      </c>
      <c r="E50" s="4" t="s">
        <v>275</v>
      </c>
      <c r="F50" s="5" t="str">
        <f>TEXT("6284488654911842837","0")</f>
        <v>6284488654911842837</v>
      </c>
    </row>
    <row r="51">
      <c r="A51" s="2">
        <v>45854.591527777775</v>
      </c>
      <c r="B51" s="3">
        <v>45855.0</v>
      </c>
      <c r="C51" s="4" t="s">
        <v>226</v>
      </c>
      <c r="E51" s="4" t="s">
        <v>276</v>
      </c>
      <c r="F51" s="5" t="str">
        <f>TEXT("6284555084919581629","0")</f>
        <v>6284555084919581629</v>
      </c>
    </row>
    <row r="52">
      <c r="A52" s="2">
        <v>45856.443032407406</v>
      </c>
      <c r="B52" s="3">
        <v>45857.0</v>
      </c>
      <c r="C52" s="4" t="s">
        <v>228</v>
      </c>
      <c r="E52" s="4" t="s">
        <v>277</v>
      </c>
      <c r="F52" s="5" t="str">
        <f>TEXT("6286154784917160331","0")</f>
        <v>6286154784917160331</v>
      </c>
    </row>
    <row r="53">
      <c r="A53" s="2">
        <v>45856.5528587963</v>
      </c>
      <c r="B53" s="3">
        <v>45857.0</v>
      </c>
      <c r="C53" s="4" t="s">
        <v>236</v>
      </c>
      <c r="E53" s="4" t="s">
        <v>278</v>
      </c>
      <c r="F53" s="5" t="str">
        <f>TEXT("6286249674919873170","0")</f>
        <v>6286249674919873170</v>
      </c>
    </row>
    <row r="54">
      <c r="A54" s="2">
        <v>45856.66056712963</v>
      </c>
      <c r="B54" s="3">
        <v>45859.0</v>
      </c>
      <c r="C54" s="4" t="s">
        <v>226</v>
      </c>
      <c r="E54" s="4" t="s">
        <v>229</v>
      </c>
      <c r="F54" s="5" t="str">
        <f>TEXT("6286342734914985869","0")</f>
        <v>6286342734914985869</v>
      </c>
    </row>
    <row r="55">
      <c r="A55" s="2">
        <v>45859.45197916667</v>
      </c>
      <c r="B55" s="3">
        <v>45860.0</v>
      </c>
      <c r="C55" s="4" t="s">
        <v>228</v>
      </c>
      <c r="E55" s="4" t="s">
        <v>279</v>
      </c>
      <c r="F55" s="5" t="str">
        <f>TEXT("6288754514918138637","0")</f>
        <v>6288754514918138637</v>
      </c>
    </row>
    <row r="56">
      <c r="A56" s="2">
        <v>45859.51971064815</v>
      </c>
      <c r="B56" s="3">
        <v>45860.0</v>
      </c>
      <c r="C56" s="4" t="s">
        <v>231</v>
      </c>
      <c r="E56" s="4" t="s">
        <v>280</v>
      </c>
      <c r="F56" s="5" t="str">
        <f>TEXT("6288813034913163775","0")</f>
        <v>6288813034913163775</v>
      </c>
    </row>
    <row r="57">
      <c r="A57" s="2">
        <v>45859.55216435185</v>
      </c>
      <c r="B57" s="3">
        <v>45860.0</v>
      </c>
      <c r="C57" s="4" t="s">
        <v>236</v>
      </c>
      <c r="E57" s="4" t="s">
        <v>281</v>
      </c>
      <c r="F57" s="5" t="str">
        <f>TEXT("6288841074913789585","0")</f>
        <v>6288841074913789585</v>
      </c>
    </row>
    <row r="58">
      <c r="A58" s="2">
        <v>45860.47604166667</v>
      </c>
      <c r="B58" s="3">
        <v>45861.0</v>
      </c>
      <c r="C58" s="4" t="s">
        <v>224</v>
      </c>
      <c r="E58" s="4" t="s">
        <v>282</v>
      </c>
      <c r="F58" s="5" t="str">
        <f>TEXT("6289639304918633752","0")</f>
        <v>6289639304918633752</v>
      </c>
    </row>
    <row r="59">
      <c r="A59" s="2">
        <v>45861.58293981481</v>
      </c>
      <c r="B59" s="3">
        <v>45862.0</v>
      </c>
      <c r="C59" s="4" t="s">
        <v>236</v>
      </c>
      <c r="E59" s="4" t="s">
        <v>272</v>
      </c>
      <c r="F59" s="5" t="str">
        <f>TEXT("6290595664911281040","0")</f>
        <v>6290595664911281040</v>
      </c>
    </row>
    <row r="60">
      <c r="A60" s="2">
        <v>45862.59105324074</v>
      </c>
      <c r="B60" s="3">
        <v>45863.0</v>
      </c>
      <c r="C60" s="4" t="s">
        <v>231</v>
      </c>
      <c r="E60" s="4" t="s">
        <v>283</v>
      </c>
      <c r="F60" s="5" t="str">
        <f>TEXT("6291466674916849807","0")</f>
        <v>6291466674916849807</v>
      </c>
    </row>
    <row r="61">
      <c r="A61" s="2">
        <v>45863.466319444444</v>
      </c>
      <c r="B61" s="3">
        <v>45864.0</v>
      </c>
      <c r="C61" s="4" t="s">
        <v>226</v>
      </c>
      <c r="E61" s="4" t="s">
        <v>284</v>
      </c>
      <c r="F61" s="5" t="str">
        <f>TEXT("6292222904914592764","0")</f>
        <v>6292222904914592764</v>
      </c>
    </row>
    <row r="62">
      <c r="A62" s="2">
        <v>45863.496030092596</v>
      </c>
      <c r="B62" s="3">
        <v>45864.0</v>
      </c>
      <c r="C62" s="4" t="s">
        <v>236</v>
      </c>
      <c r="E62" s="4" t="s">
        <v>285</v>
      </c>
      <c r="F62" s="5" t="str">
        <f>TEXT("6292248574913789414","0")</f>
        <v>6292248574913789414</v>
      </c>
    </row>
    <row r="63">
      <c r="A63" s="2">
        <v>45863.49644675926</v>
      </c>
      <c r="B63" s="3">
        <v>45864.0</v>
      </c>
      <c r="C63" s="4" t="s">
        <v>228</v>
      </c>
      <c r="E63" s="4" t="s">
        <v>267</v>
      </c>
      <c r="F63" s="5" t="str">
        <f>TEXT("6292248934918235144","0")</f>
        <v>6292248934918235144</v>
      </c>
    </row>
    <row r="64">
      <c r="A64" s="2">
        <v>45863.50800925926</v>
      </c>
      <c r="B64" s="3">
        <v>45864.0</v>
      </c>
      <c r="C64" s="4" t="s">
        <v>236</v>
      </c>
      <c r="E64" s="4" t="s">
        <v>286</v>
      </c>
      <c r="F64" s="5" t="str">
        <f>TEXT("6292258924918802688","0")</f>
        <v>6292258924918802688</v>
      </c>
    </row>
    <row r="65">
      <c r="A65" s="2">
        <v>45866.4837962963</v>
      </c>
      <c r="B65" s="3">
        <v>45867.0</v>
      </c>
      <c r="C65" s="4" t="s">
        <v>226</v>
      </c>
      <c r="E65" s="4" t="s">
        <v>287</v>
      </c>
      <c r="F65" s="5" t="str">
        <f>TEXT("6294830004916829279","0")</f>
        <v>6294830004916829279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0.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45824.68512731481</v>
      </c>
      <c r="B2" s="3">
        <v>45825.0</v>
      </c>
      <c r="C2" s="4" t="s">
        <v>288</v>
      </c>
      <c r="E2" s="4" t="s">
        <v>289</v>
      </c>
      <c r="F2" s="5" t="str">
        <f>TEXT("6258715953127958555","0")</f>
        <v>6258715953127958555</v>
      </c>
    </row>
    <row r="3">
      <c r="A3" s="2">
        <v>45827.6877662037</v>
      </c>
      <c r="B3" s="3">
        <v>45828.0</v>
      </c>
      <c r="C3" s="4" t="s">
        <v>288</v>
      </c>
      <c r="E3" s="4" t="s">
        <v>290</v>
      </c>
      <c r="F3" s="5" t="str">
        <f>TEXT("6261310236229683423","0")</f>
        <v>6261310236229683423</v>
      </c>
    </row>
    <row r="4">
      <c r="A4" s="2">
        <v>45828.289722222224</v>
      </c>
      <c r="B4" s="3">
        <v>45829.0</v>
      </c>
      <c r="C4" s="4" t="s">
        <v>288</v>
      </c>
      <c r="E4" s="4" t="s">
        <v>291</v>
      </c>
      <c r="F4" s="5" t="str">
        <f>TEXT("6261830324919670165","0")</f>
        <v>6261830324919670165</v>
      </c>
    </row>
    <row r="5">
      <c r="A5" s="2">
        <v>45831.645266203705</v>
      </c>
      <c r="B5" s="3">
        <v>45832.0</v>
      </c>
      <c r="C5" s="4" t="s">
        <v>288</v>
      </c>
      <c r="E5" s="4" t="s">
        <v>292</v>
      </c>
      <c r="F5" s="5" t="str">
        <f>TEXT("6264729512412134244","0")</f>
        <v>6264729512412134244</v>
      </c>
    </row>
    <row r="6">
      <c r="A6" s="2">
        <v>45834.66363425926</v>
      </c>
      <c r="B6" s="3">
        <v>45835.0</v>
      </c>
      <c r="C6" s="4" t="s">
        <v>288</v>
      </c>
      <c r="E6" s="4" t="s">
        <v>293</v>
      </c>
      <c r="F6" s="5" t="str">
        <f>TEXT("6267337384214505426","0")</f>
        <v>6267337384214505426</v>
      </c>
    </row>
    <row r="7">
      <c r="A7" s="2">
        <v>45835.62243055556</v>
      </c>
      <c r="B7" s="3">
        <v>45836.0</v>
      </c>
      <c r="C7" s="4" t="s">
        <v>288</v>
      </c>
      <c r="E7" s="4" t="s">
        <v>294</v>
      </c>
      <c r="F7" s="5" t="str">
        <f>TEXT("6268165784917994604","0")</f>
        <v>6268165784917994604</v>
      </c>
    </row>
    <row r="8">
      <c r="A8" s="2">
        <v>45838.671851851854</v>
      </c>
      <c r="B8" s="3">
        <v>45839.0</v>
      </c>
      <c r="C8" s="4" t="s">
        <v>288</v>
      </c>
      <c r="E8" s="4" t="s">
        <v>295</v>
      </c>
      <c r="F8" s="5" t="str">
        <f>TEXT("6270800486961186283","0")</f>
        <v>6270800486961186283</v>
      </c>
    </row>
    <row r="9">
      <c r="A9" s="2">
        <v>45839.31827546296</v>
      </c>
      <c r="B9" s="3">
        <v>45840.0</v>
      </c>
      <c r="C9" s="4" t="s">
        <v>288</v>
      </c>
      <c r="E9" s="4" t="s">
        <v>296</v>
      </c>
      <c r="F9" s="5" t="str">
        <f>TEXT("6271358994911070895","0")</f>
        <v>6271358994911070895</v>
      </c>
    </row>
    <row r="10">
      <c r="A10" s="2">
        <v>45841.68252314815</v>
      </c>
      <c r="B10" s="3">
        <v>45842.0</v>
      </c>
      <c r="C10" s="4" t="s">
        <v>288</v>
      </c>
      <c r="E10" s="4" t="s">
        <v>297</v>
      </c>
      <c r="F10" s="5" t="str">
        <f>TEXT("6273401709414404591","0")</f>
        <v>6273401709414404591</v>
      </c>
    </row>
    <row r="11">
      <c r="A11" s="2">
        <v>45841.68555555555</v>
      </c>
      <c r="B11" s="3">
        <v>45842.0</v>
      </c>
      <c r="C11" s="4" t="s">
        <v>288</v>
      </c>
      <c r="E11" s="4" t="s">
        <v>298</v>
      </c>
      <c r="F11" s="5" t="str">
        <f>TEXT("6273404324916397984","0")</f>
        <v>6273404324916397984</v>
      </c>
    </row>
    <row r="12">
      <c r="A12" s="2">
        <v>45842.310520833336</v>
      </c>
      <c r="B12" s="3">
        <v>45843.0</v>
      </c>
      <c r="C12" s="4" t="s">
        <v>288</v>
      </c>
      <c r="E12" s="4" t="s">
        <v>299</v>
      </c>
      <c r="F12" s="5" t="str">
        <f>TEXT("6273944294917429957","0")</f>
        <v>6273944294917429957</v>
      </c>
    </row>
    <row r="13">
      <c r="A13" s="2">
        <v>45845.69980324074</v>
      </c>
      <c r="B13" s="3">
        <v>45846.0</v>
      </c>
      <c r="C13" s="4" t="s">
        <v>288</v>
      </c>
      <c r="E13" s="4" t="s">
        <v>300</v>
      </c>
      <c r="F13" s="5" t="str">
        <f>TEXT("6276872634528038301","0")</f>
        <v>6276872634528038301</v>
      </c>
    </row>
    <row r="14">
      <c r="A14" s="2">
        <v>45846.31549768519</v>
      </c>
      <c r="B14" s="3">
        <v>45847.0</v>
      </c>
      <c r="C14" s="4" t="s">
        <v>288</v>
      </c>
      <c r="E14" s="4" t="s">
        <v>301</v>
      </c>
      <c r="F14" s="5" t="str">
        <f>TEXT("6277404594912534978","0")</f>
        <v>6277404594912534978</v>
      </c>
    </row>
    <row r="15">
      <c r="A15" s="2">
        <v>45847.62311342593</v>
      </c>
      <c r="B15" s="3">
        <v>45848.0</v>
      </c>
      <c r="C15" s="4" t="s">
        <v>288</v>
      </c>
      <c r="E15" s="4" t="s">
        <v>294</v>
      </c>
      <c r="F15" s="5" t="str">
        <f>TEXT("6278534374915225943","0")</f>
        <v>6278534374915225943</v>
      </c>
    </row>
    <row r="16">
      <c r="A16" s="2">
        <v>45849.68766203704</v>
      </c>
      <c r="B16" s="3">
        <v>45850.0</v>
      </c>
      <c r="C16" s="4" t="s">
        <v>288</v>
      </c>
      <c r="E16" s="4" t="s">
        <v>302</v>
      </c>
      <c r="F16" s="5" t="str">
        <f>TEXT("6280318143026822501","0")</f>
        <v>6280318143026822501</v>
      </c>
    </row>
    <row r="17">
      <c r="A17" s="2">
        <v>45852.59025462963</v>
      </c>
      <c r="B17" s="3">
        <v>45853.0</v>
      </c>
      <c r="C17" s="4" t="s">
        <v>288</v>
      </c>
      <c r="E17" s="4" t="s">
        <v>303</v>
      </c>
      <c r="F17" s="5" t="str">
        <f>TEXT("6282825980689685611","0")</f>
        <v>6282825980689685611</v>
      </c>
    </row>
    <row r="18">
      <c r="A18" s="2">
        <v>45852.63822916667</v>
      </c>
      <c r="B18" s="3">
        <v>45853.0</v>
      </c>
      <c r="C18" s="4" t="s">
        <v>288</v>
      </c>
      <c r="D18" s="4" t="s">
        <v>304</v>
      </c>
      <c r="E18" s="4" t="s">
        <v>305</v>
      </c>
      <c r="F18" s="5" t="str">
        <f>TEXT("6282867434911492374","0")</f>
        <v>6282867434911492374</v>
      </c>
    </row>
    <row r="19">
      <c r="A19" s="2">
        <v>45853.28957175926</v>
      </c>
      <c r="B19" s="3">
        <v>45854.0</v>
      </c>
      <c r="C19" s="4" t="s">
        <v>288</v>
      </c>
      <c r="E19" s="4" t="s">
        <v>306</v>
      </c>
      <c r="F19" s="5" t="str">
        <f>TEXT("6283430194919136888","0")</f>
        <v>6283430194919136888</v>
      </c>
    </row>
    <row r="20">
      <c r="A20" s="2">
        <v>45855.62587962963</v>
      </c>
      <c r="B20" s="3">
        <v>45856.0</v>
      </c>
      <c r="C20" s="4" t="s">
        <v>288</v>
      </c>
      <c r="E20" s="4" t="s">
        <v>307</v>
      </c>
      <c r="F20" s="5" t="str">
        <f>TEXT("6285448765648109163","0")</f>
        <v>6285448765648109163</v>
      </c>
    </row>
    <row r="21">
      <c r="A21" s="2">
        <v>45855.63591435185</v>
      </c>
      <c r="B21" s="3">
        <v>45856.0</v>
      </c>
      <c r="C21" s="4" t="s">
        <v>288</v>
      </c>
      <c r="D21" s="4" t="s">
        <v>308</v>
      </c>
      <c r="E21" s="4" t="s">
        <v>309</v>
      </c>
      <c r="F21" s="5" t="str">
        <f>TEXT("6285457434917975605","0")</f>
        <v>6285457434917975605</v>
      </c>
    </row>
    <row r="22">
      <c r="A22" s="2">
        <v>45856.288298611114</v>
      </c>
      <c r="B22" s="3">
        <v>45857.0</v>
      </c>
      <c r="C22" s="4" t="s">
        <v>288</v>
      </c>
      <c r="E22" s="4" t="s">
        <v>310</v>
      </c>
      <c r="F22" s="5" t="str">
        <f>TEXT("6286021094917084349","0")</f>
        <v>6286021094917084349</v>
      </c>
    </row>
    <row r="23">
      <c r="A23" s="2">
        <v>45859.584027777775</v>
      </c>
      <c r="B23" s="3">
        <v>45860.0</v>
      </c>
      <c r="C23" s="4" t="s">
        <v>288</v>
      </c>
      <c r="E23" s="4" t="s">
        <v>311</v>
      </c>
      <c r="F23" s="5" t="str">
        <f>TEXT("6288868600714129716","0")</f>
        <v>6288868600714129716</v>
      </c>
    </row>
    <row r="24">
      <c r="A24" s="2">
        <v>45862.669537037036</v>
      </c>
      <c r="B24" s="3">
        <v>45863.0</v>
      </c>
      <c r="C24" s="4" t="s">
        <v>288</v>
      </c>
      <c r="E24" s="4" t="s">
        <v>312</v>
      </c>
      <c r="F24" s="5" t="str">
        <f>TEXT("6291534481262258066","0")</f>
        <v>6291534481262258066</v>
      </c>
    </row>
    <row r="25">
      <c r="A25" s="2">
        <v>45862.67202546296</v>
      </c>
      <c r="B25" s="3">
        <v>45863.0</v>
      </c>
      <c r="C25" s="4" t="s">
        <v>288</v>
      </c>
      <c r="E25" s="4" t="s">
        <v>313</v>
      </c>
      <c r="F25" s="5" t="str">
        <f>TEXT("6291536634916046532","0")</f>
        <v>6291536634916046532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63"/>
    <col customWidth="1" min="4" max="4" width="33.38"/>
    <col customWidth="1" min="5" max="5" width="93.1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45825.530625</v>
      </c>
      <c r="B2" s="3">
        <v>45826.0</v>
      </c>
      <c r="C2" s="4" t="s">
        <v>314</v>
      </c>
      <c r="E2" s="4" t="s">
        <v>315</v>
      </c>
      <c r="F2" s="5" t="str">
        <f>TEXT("6259446464913213174","0")</f>
        <v>6259446464913213174</v>
      </c>
    </row>
    <row r="3">
      <c r="A3" s="2">
        <v>45826.559479166666</v>
      </c>
      <c r="B3" s="3">
        <v>45827.0</v>
      </c>
      <c r="C3" s="4" t="s">
        <v>314</v>
      </c>
      <c r="E3" s="4" t="s">
        <v>316</v>
      </c>
      <c r="F3" s="5" t="str">
        <f>TEXT("6260335394914141151","0")</f>
        <v>6260335394914141151</v>
      </c>
    </row>
    <row r="4">
      <c r="A4" s="2">
        <v>45826.71399305556</v>
      </c>
      <c r="B4" s="3">
        <v>45827.0</v>
      </c>
      <c r="C4" s="4" t="s">
        <v>314</v>
      </c>
      <c r="D4" s="4" t="s">
        <v>317</v>
      </c>
      <c r="E4" s="4" t="s">
        <v>318</v>
      </c>
      <c r="F4" s="5" t="str">
        <f>TEXT("6260468895918923342","0")</f>
        <v>6260468895918923342</v>
      </c>
    </row>
    <row r="5">
      <c r="A5" s="2">
        <v>45827.58756944445</v>
      </c>
      <c r="B5" s="3">
        <v>45828.0</v>
      </c>
      <c r="C5" s="4" t="s">
        <v>314</v>
      </c>
      <c r="E5" s="4" t="s">
        <v>319</v>
      </c>
      <c r="F5" s="5" t="str">
        <f>TEXT("6261223664915559545","0")</f>
        <v>6261223664915559545</v>
      </c>
    </row>
    <row r="6">
      <c r="A6" s="2">
        <v>45828.565474537034</v>
      </c>
      <c r="B6" s="3">
        <v>45831.0</v>
      </c>
      <c r="C6" s="4" t="s">
        <v>314</v>
      </c>
      <c r="E6" s="4" t="s">
        <v>320</v>
      </c>
      <c r="F6" s="5" t="str">
        <f>TEXT("6262068574917953474","0")</f>
        <v>6262068574917953474</v>
      </c>
    </row>
    <row r="7">
      <c r="A7" s="2">
        <v>45832.475</v>
      </c>
      <c r="B7" s="3">
        <v>45833.0</v>
      </c>
      <c r="C7" s="4" t="s">
        <v>314</v>
      </c>
      <c r="E7" s="4" t="s">
        <v>321</v>
      </c>
      <c r="F7" s="5" t="str">
        <f>TEXT("6265446404917706920","0")</f>
        <v>6265446404917706920</v>
      </c>
    </row>
    <row r="8">
      <c r="A8" s="2">
        <v>45832.53273148148</v>
      </c>
      <c r="B8" s="3">
        <v>45833.0</v>
      </c>
      <c r="C8" s="4" t="s">
        <v>314</v>
      </c>
      <c r="E8" s="4" t="s">
        <v>322</v>
      </c>
      <c r="F8" s="5" t="str">
        <f>TEXT("6265496284913266189","0")</f>
        <v>6265496284913266189</v>
      </c>
    </row>
    <row r="9">
      <c r="A9" s="2">
        <v>45832.70064814815</v>
      </c>
      <c r="B9" s="3">
        <v>45833.0</v>
      </c>
      <c r="C9" s="4" t="s">
        <v>314</v>
      </c>
      <c r="D9" s="4" t="s">
        <v>323</v>
      </c>
      <c r="E9" s="4" t="s">
        <v>324</v>
      </c>
      <c r="F9" s="5" t="str">
        <f>TEXT("6265641364918593377","0")</f>
        <v>6265641364918593377</v>
      </c>
    </row>
    <row r="10">
      <c r="A10" s="2">
        <v>45834.654074074075</v>
      </c>
      <c r="B10" s="3">
        <v>45835.0</v>
      </c>
      <c r="C10" s="4" t="s">
        <v>314</v>
      </c>
      <c r="E10" s="4" t="s">
        <v>325</v>
      </c>
      <c r="F10" s="5" t="str">
        <f>TEXT("6267329126215162192","0")</f>
        <v>6267329126215162192</v>
      </c>
    </row>
    <row r="11">
      <c r="A11" s="2">
        <v>45835.70109953704</v>
      </c>
      <c r="B11" s="3">
        <v>45838.0</v>
      </c>
      <c r="C11" s="4" t="s">
        <v>314</v>
      </c>
      <c r="E11" s="4" t="s">
        <v>326</v>
      </c>
      <c r="F11" s="5" t="str">
        <f>TEXT("6268233756217608311","0")</f>
        <v>6268233756217608311</v>
      </c>
    </row>
    <row r="12">
      <c r="A12" s="2">
        <v>45839.52490740741</v>
      </c>
      <c r="B12" s="3">
        <v>45840.0</v>
      </c>
      <c r="C12" s="4" t="s">
        <v>314</v>
      </c>
      <c r="E12" s="4" t="s">
        <v>327</v>
      </c>
      <c r="F12" s="5" t="str">
        <f>TEXT("6271537524912686637","0")</f>
        <v>6271537524912686637</v>
      </c>
    </row>
    <row r="13">
      <c r="A13" s="2">
        <v>45841.43751157408</v>
      </c>
      <c r="B13" s="3">
        <v>45842.0</v>
      </c>
      <c r="C13" s="4" t="s">
        <v>314</v>
      </c>
      <c r="E13" s="4" t="s">
        <v>328</v>
      </c>
      <c r="F13" s="5" t="str">
        <f>TEXT("6273190014911848422","0")</f>
        <v>6273190014911848422</v>
      </c>
    </row>
    <row r="14">
      <c r="A14" s="2">
        <v>45842.527407407404</v>
      </c>
      <c r="B14" s="3">
        <v>45843.0</v>
      </c>
      <c r="C14" s="4" t="s">
        <v>314</v>
      </c>
      <c r="D14" s="4" t="s">
        <v>329</v>
      </c>
      <c r="E14" s="4" t="s">
        <v>330</v>
      </c>
      <c r="F14" s="5" t="str">
        <f>TEXT("6274131684918682889","0")</f>
        <v>6274131684918682889</v>
      </c>
    </row>
    <row r="15">
      <c r="A15" s="2">
        <v>45842.75986111111</v>
      </c>
      <c r="B15" s="3">
        <v>45843.0</v>
      </c>
      <c r="C15" s="4" t="s">
        <v>314</v>
      </c>
      <c r="D15" s="4" t="s">
        <v>317</v>
      </c>
      <c r="E15" s="4" t="s">
        <v>331</v>
      </c>
      <c r="F15" s="5" t="str">
        <f>TEXT("6274332526029561659","0")</f>
        <v>6274332526029561659</v>
      </c>
    </row>
    <row r="16">
      <c r="A16" s="2">
        <v>45845.439988425926</v>
      </c>
      <c r="B16" s="3">
        <v>45847.0</v>
      </c>
      <c r="C16" s="4" t="s">
        <v>314</v>
      </c>
      <c r="E16" s="4" t="s">
        <v>332</v>
      </c>
      <c r="F16" s="5" t="str">
        <f>TEXT("6276648154916338903","0")</f>
        <v>6276648154916338903</v>
      </c>
    </row>
    <row r="17">
      <c r="A17" s="2">
        <v>45846.44783564815</v>
      </c>
      <c r="B17" s="3">
        <v>45847.0</v>
      </c>
      <c r="C17" s="4" t="s">
        <v>314</v>
      </c>
      <c r="D17" s="4" t="s">
        <v>333</v>
      </c>
      <c r="E17" s="4" t="s">
        <v>334</v>
      </c>
      <c r="F17" s="5" t="str">
        <f>TEXT("6277518934919826396","0")</f>
        <v>6277518934919826396</v>
      </c>
    </row>
    <row r="18">
      <c r="A18" s="2">
        <v>45846.481469907405</v>
      </c>
      <c r="B18" s="3">
        <v>45847.0</v>
      </c>
      <c r="C18" s="4" t="s">
        <v>314</v>
      </c>
      <c r="E18" s="4" t="s">
        <v>335</v>
      </c>
      <c r="F18" s="5" t="str">
        <f>TEXT("6277547994919251749","0")</f>
        <v>6277547994919251749</v>
      </c>
    </row>
    <row r="19">
      <c r="A19" s="2">
        <v>45848.526655092595</v>
      </c>
      <c r="B19" s="3">
        <v>45849.0</v>
      </c>
      <c r="C19" s="4" t="s">
        <v>314</v>
      </c>
      <c r="D19" s="4" t="s">
        <v>336</v>
      </c>
      <c r="E19" s="4" t="s">
        <v>337</v>
      </c>
      <c r="F19" s="5" t="str">
        <f>TEXT("6279315034916179358","0")</f>
        <v>6279315034916179358</v>
      </c>
    </row>
    <row r="20">
      <c r="A20" s="2">
        <v>45848.603784722225</v>
      </c>
      <c r="B20" s="3">
        <v>45849.0</v>
      </c>
      <c r="C20" s="4" t="s">
        <v>314</v>
      </c>
      <c r="D20" s="4" t="s">
        <v>317</v>
      </c>
      <c r="E20" s="4" t="s">
        <v>338</v>
      </c>
      <c r="F20" s="5" t="str">
        <f>TEXT("6279381673319976594","0")</f>
        <v>6279381673319976594</v>
      </c>
    </row>
    <row r="21">
      <c r="A21" s="2">
        <v>45848.64097222222</v>
      </c>
      <c r="B21" s="3">
        <v>45849.0</v>
      </c>
      <c r="C21" s="4" t="s">
        <v>314</v>
      </c>
      <c r="D21" s="4" t="s">
        <v>339</v>
      </c>
      <c r="E21" s="4" t="s">
        <v>340</v>
      </c>
      <c r="F21" s="5" t="str">
        <f>TEXT("6279413802528733191","0")</f>
        <v>6279413802528733191</v>
      </c>
    </row>
    <row r="22">
      <c r="A22" s="2">
        <v>45850.44847222222</v>
      </c>
      <c r="B22" s="3">
        <v>45852.0</v>
      </c>
      <c r="C22" s="4" t="s">
        <v>314</v>
      </c>
      <c r="D22" s="4" t="s">
        <v>341</v>
      </c>
      <c r="E22" s="4" t="s">
        <v>342</v>
      </c>
      <c r="F22" s="5" t="str">
        <f>TEXT("6280975486021679996","0")</f>
        <v>6280975486021679996</v>
      </c>
    </row>
    <row r="23">
      <c r="A23" s="2">
        <v>45850.51115740741</v>
      </c>
      <c r="B23" s="3">
        <v>45852.0</v>
      </c>
      <c r="C23" s="4" t="s">
        <v>314</v>
      </c>
      <c r="D23" s="4" t="s">
        <v>317</v>
      </c>
      <c r="E23" s="4" t="s">
        <v>343</v>
      </c>
      <c r="F23" s="5" t="str">
        <f>TEXT("6281029646024009622","0")</f>
        <v>6281029646024009622</v>
      </c>
    </row>
    <row r="24">
      <c r="A24" s="2">
        <v>45853.46377314815</v>
      </c>
      <c r="B24" s="3">
        <v>45854.0</v>
      </c>
      <c r="C24" s="4" t="s">
        <v>314</v>
      </c>
      <c r="E24" s="4" t="s">
        <v>344</v>
      </c>
      <c r="F24" s="5" t="str">
        <f>TEXT("6283580704917247432","0")</f>
        <v>6283580704917247432</v>
      </c>
    </row>
    <row r="25">
      <c r="A25" s="2">
        <v>45853.54561342593</v>
      </c>
      <c r="B25" s="3">
        <v>45854.0</v>
      </c>
      <c r="C25" s="4" t="s">
        <v>314</v>
      </c>
      <c r="D25" s="4" t="s">
        <v>323</v>
      </c>
      <c r="E25" s="4" t="s">
        <v>345</v>
      </c>
      <c r="F25" s="5" t="str">
        <f>TEXT("6283651414916179622","0")</f>
        <v>6283651414916179622</v>
      </c>
    </row>
    <row r="26">
      <c r="A26" s="2">
        <v>45854.603738425925</v>
      </c>
      <c r="B26" s="3">
        <v>45855.0</v>
      </c>
      <c r="C26" s="4" t="s">
        <v>314</v>
      </c>
      <c r="E26" s="4" t="s">
        <v>346</v>
      </c>
      <c r="F26" s="5" t="str">
        <f>TEXT("6284565632265332871","0")</f>
        <v>6284565632265332871</v>
      </c>
    </row>
    <row r="27">
      <c r="A27" s="2">
        <v>45854.67340277778</v>
      </c>
      <c r="B27" s="3">
        <v>45855.0</v>
      </c>
      <c r="C27" s="4" t="s">
        <v>314</v>
      </c>
      <c r="D27" s="4" t="s">
        <v>317</v>
      </c>
      <c r="E27" s="4" t="s">
        <v>347</v>
      </c>
      <c r="F27" s="5" t="str">
        <f>TEXT("6284625822268722343","0")</f>
        <v>6284625822268722343</v>
      </c>
    </row>
    <row r="28">
      <c r="A28" s="2">
        <v>45855.60548611111</v>
      </c>
      <c r="B28" s="3">
        <v>45856.0</v>
      </c>
      <c r="C28" s="4" t="s">
        <v>314</v>
      </c>
      <c r="D28" s="4" t="s">
        <v>341</v>
      </c>
      <c r="E28" s="4" t="s">
        <v>348</v>
      </c>
      <c r="F28" s="5" t="str">
        <f>TEXT("6285431144912500489","0")</f>
        <v>6285431144912500489</v>
      </c>
    </row>
    <row r="29">
      <c r="A29" s="2">
        <v>45857.49030092593</v>
      </c>
      <c r="B29" s="3">
        <v>45859.0</v>
      </c>
      <c r="C29" s="4" t="s">
        <v>314</v>
      </c>
      <c r="E29" s="4" t="s">
        <v>349</v>
      </c>
      <c r="F29" s="5" t="str">
        <f>TEXT("6287059622665293676","0")</f>
        <v>6287059622665293676</v>
      </c>
    </row>
    <row r="30">
      <c r="A30" s="2">
        <v>45859.44028935185</v>
      </c>
      <c r="B30" s="3">
        <v>45860.0</v>
      </c>
      <c r="C30" s="4" t="s">
        <v>314</v>
      </c>
      <c r="E30" s="4" t="s">
        <v>350</v>
      </c>
      <c r="F30" s="5" t="str">
        <f>TEXT("6288744414919345000","0")</f>
        <v>6288744414919345000</v>
      </c>
    </row>
    <row r="31">
      <c r="A31" s="2">
        <v>45861.513391203705</v>
      </c>
      <c r="B31" s="3">
        <v>45862.0</v>
      </c>
      <c r="C31" s="4" t="s">
        <v>314</v>
      </c>
      <c r="E31" s="4" t="s">
        <v>351</v>
      </c>
      <c r="F31" s="5" t="str">
        <f>TEXT("6290535574916964987","0")</f>
        <v>6290535574916964987</v>
      </c>
    </row>
    <row r="32">
      <c r="A32" s="2">
        <v>45866.42590277778</v>
      </c>
      <c r="B32" s="3">
        <v>45867.0</v>
      </c>
      <c r="C32" s="4" t="s">
        <v>314</v>
      </c>
      <c r="E32" s="4" t="s">
        <v>352</v>
      </c>
      <c r="F32" s="5" t="str">
        <f>TEXT("6294779984918005114","0")</f>
        <v>6294779984918005114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25"/>
    <col customWidth="1" min="4" max="4" width="18.13"/>
    <col customWidth="1" min="5" max="5" width="75.2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45810.3575</v>
      </c>
      <c r="B2" s="3">
        <v>45811.0</v>
      </c>
      <c r="C2" s="4" t="s">
        <v>353</v>
      </c>
      <c r="E2" s="4" t="s">
        <v>354</v>
      </c>
      <c r="F2" s="4" t="s">
        <v>355</v>
      </c>
    </row>
    <row r="3">
      <c r="A3" s="2">
        <v>45810.36011574074</v>
      </c>
      <c r="B3" s="3">
        <v>45811.0</v>
      </c>
      <c r="C3" s="4" t="s">
        <v>356</v>
      </c>
      <c r="E3" s="4" t="s">
        <v>357</v>
      </c>
      <c r="F3" s="4" t="s">
        <v>358</v>
      </c>
    </row>
    <row r="4">
      <c r="A4" s="2">
        <v>45810.59458333333</v>
      </c>
      <c r="B4" s="3">
        <v>45811.0</v>
      </c>
      <c r="C4" s="4" t="s">
        <v>359</v>
      </c>
      <c r="E4" s="4" t="s">
        <v>360</v>
      </c>
      <c r="F4" s="4" t="s">
        <v>361</v>
      </c>
    </row>
    <row r="5">
      <c r="A5" s="2">
        <v>45812.61141203703</v>
      </c>
      <c r="B5" s="3">
        <v>45813.0</v>
      </c>
      <c r="C5" s="4" t="s">
        <v>362</v>
      </c>
      <c r="E5" s="4" t="s">
        <v>363</v>
      </c>
      <c r="F5" s="4" t="s">
        <v>364</v>
      </c>
    </row>
    <row r="6">
      <c r="A6" s="2">
        <v>45813.5230787037</v>
      </c>
      <c r="B6" s="3">
        <v>45814.0</v>
      </c>
      <c r="C6" s="4" t="s">
        <v>356</v>
      </c>
      <c r="E6" s="4" t="s">
        <v>365</v>
      </c>
      <c r="F6" s="4" t="s">
        <v>366</v>
      </c>
    </row>
    <row r="7">
      <c r="A7" s="2">
        <v>45814.59515046296</v>
      </c>
      <c r="B7" s="3">
        <v>45818.0</v>
      </c>
      <c r="C7" s="4" t="s">
        <v>356</v>
      </c>
      <c r="E7" s="4" t="s">
        <v>367</v>
      </c>
      <c r="F7" s="4" t="s">
        <v>368</v>
      </c>
    </row>
    <row r="8">
      <c r="A8" s="2">
        <v>45817.61748842592</v>
      </c>
      <c r="B8" s="3">
        <v>45818.0</v>
      </c>
      <c r="C8" s="4" t="s">
        <v>362</v>
      </c>
      <c r="E8" s="4" t="s">
        <v>369</v>
      </c>
      <c r="F8" s="4" t="s">
        <v>370</v>
      </c>
    </row>
    <row r="9">
      <c r="A9" s="2">
        <v>45820.659583333334</v>
      </c>
      <c r="B9" s="3">
        <v>45821.0</v>
      </c>
      <c r="C9" s="4" t="s">
        <v>359</v>
      </c>
      <c r="E9" s="4" t="s">
        <v>371</v>
      </c>
      <c r="F9" s="4" t="s">
        <v>372</v>
      </c>
    </row>
    <row r="10">
      <c r="A10" s="2">
        <v>45820.660625000004</v>
      </c>
      <c r="B10" s="3">
        <v>45821.0</v>
      </c>
      <c r="C10" s="4" t="s">
        <v>362</v>
      </c>
      <c r="E10" s="4" t="s">
        <v>373</v>
      </c>
      <c r="F10" s="4" t="s">
        <v>374</v>
      </c>
    </row>
    <row r="11">
      <c r="A11" s="2">
        <v>45824.67049768519</v>
      </c>
      <c r="B11" s="3">
        <v>45825.0</v>
      </c>
      <c r="C11" s="4" t="s">
        <v>356</v>
      </c>
      <c r="E11" s="4" t="s">
        <v>375</v>
      </c>
      <c r="F11" s="4" t="s">
        <v>376</v>
      </c>
    </row>
    <row r="12">
      <c r="A12" s="2">
        <v>45825.637835648144</v>
      </c>
      <c r="B12" s="3">
        <v>45826.0</v>
      </c>
      <c r="C12" s="4" t="s">
        <v>359</v>
      </c>
      <c r="E12" s="4" t="s">
        <v>377</v>
      </c>
      <c r="F12" s="4" t="s">
        <v>378</v>
      </c>
    </row>
    <row r="13">
      <c r="A13" s="2">
        <v>45826.592673611114</v>
      </c>
      <c r="B13" s="3">
        <v>45827.0</v>
      </c>
      <c r="C13" s="4" t="s">
        <v>356</v>
      </c>
      <c r="E13" s="4" t="s">
        <v>379</v>
      </c>
      <c r="F13" s="4" t="s">
        <v>380</v>
      </c>
    </row>
    <row r="14">
      <c r="A14" s="2">
        <v>45828.62395833334</v>
      </c>
      <c r="B14" s="3">
        <v>45829.0</v>
      </c>
      <c r="C14" s="4" t="s">
        <v>362</v>
      </c>
      <c r="E14" s="4" t="s">
        <v>381</v>
      </c>
      <c r="F14" s="4" t="s">
        <v>382</v>
      </c>
    </row>
    <row r="15">
      <c r="A15" s="2">
        <v>45828.629282407404</v>
      </c>
      <c r="B15" s="3">
        <v>45829.0</v>
      </c>
      <c r="C15" s="4" t="s">
        <v>359</v>
      </c>
      <c r="E15" s="4" t="s">
        <v>383</v>
      </c>
      <c r="F15" s="4" t="s">
        <v>384</v>
      </c>
    </row>
    <row r="16">
      <c r="A16" s="2">
        <v>45831.3783912037</v>
      </c>
      <c r="B16" s="3">
        <v>45832.0</v>
      </c>
      <c r="C16" s="4" t="s">
        <v>353</v>
      </c>
      <c r="E16" s="4" t="s">
        <v>385</v>
      </c>
      <c r="F16" s="4" t="s">
        <v>386</v>
      </c>
    </row>
    <row r="17">
      <c r="A17" s="2">
        <v>45831.504745370374</v>
      </c>
      <c r="B17" s="3">
        <v>45832.0</v>
      </c>
      <c r="C17" s="4" t="s">
        <v>356</v>
      </c>
      <c r="E17" s="4" t="s">
        <v>387</v>
      </c>
      <c r="F17" s="4" t="s">
        <v>388</v>
      </c>
    </row>
    <row r="18">
      <c r="A18" s="2">
        <v>45833.603101851855</v>
      </c>
      <c r="B18" s="3">
        <v>45834.0</v>
      </c>
      <c r="C18" s="4" t="s">
        <v>362</v>
      </c>
      <c r="E18" s="4" t="s">
        <v>389</v>
      </c>
      <c r="F18" s="4" t="s">
        <v>390</v>
      </c>
    </row>
    <row r="19">
      <c r="A19" s="2">
        <v>45838.31400462963</v>
      </c>
      <c r="B19" s="3">
        <v>45839.0</v>
      </c>
      <c r="C19" s="4" t="s">
        <v>359</v>
      </c>
      <c r="E19" s="4" t="s">
        <v>391</v>
      </c>
      <c r="F19" s="5" t="str">
        <f>TEXT("6270491304914444186","0")</f>
        <v>6270491304914444186</v>
      </c>
    </row>
    <row r="20">
      <c r="A20" s="2">
        <v>45838.352002314816</v>
      </c>
      <c r="B20" s="3">
        <v>45839.0</v>
      </c>
      <c r="C20" s="4" t="s">
        <v>353</v>
      </c>
      <c r="E20" s="4" t="s">
        <v>392</v>
      </c>
      <c r="F20" s="5" t="str">
        <f>TEXT("6270524134916505190","0")</f>
        <v>6270524134916505190</v>
      </c>
    </row>
    <row r="21">
      <c r="A21" s="2">
        <v>45838.577418981484</v>
      </c>
      <c r="B21" s="3">
        <v>45839.0</v>
      </c>
      <c r="C21" s="4" t="s">
        <v>356</v>
      </c>
      <c r="E21" s="4" t="s">
        <v>393</v>
      </c>
      <c r="F21" s="5" t="str">
        <f>TEXT("6270718894911808145","0")</f>
        <v>6270718894911808145</v>
      </c>
    </row>
    <row r="22">
      <c r="A22" s="2">
        <v>45839.63748842593</v>
      </c>
      <c r="B22" s="3">
        <v>45840.0</v>
      </c>
      <c r="C22" s="4" t="s">
        <v>356</v>
      </c>
      <c r="E22" s="4" t="s">
        <v>394</v>
      </c>
      <c r="F22" s="5" t="str">
        <f>TEXT("6271634794918090220","0")</f>
        <v>6271634794918090220</v>
      </c>
    </row>
    <row r="23">
      <c r="A23" s="2">
        <v>45840.60469907407</v>
      </c>
      <c r="B23" s="3">
        <v>45841.0</v>
      </c>
      <c r="C23" s="4" t="s">
        <v>359</v>
      </c>
      <c r="E23" s="4" t="s">
        <v>395</v>
      </c>
      <c r="F23" s="5" t="str">
        <f>TEXT("6272470464914791319","0")</f>
        <v>6272470464914791319</v>
      </c>
    </row>
    <row r="24">
      <c r="A24" s="2">
        <v>45840.61724537037</v>
      </c>
      <c r="B24" s="3">
        <v>45842.0</v>
      </c>
      <c r="C24" s="4" t="s">
        <v>356</v>
      </c>
      <c r="E24" s="4" t="s">
        <v>396</v>
      </c>
      <c r="F24" s="5" t="str">
        <f>TEXT("6272481304917260962","0")</f>
        <v>6272481304917260962</v>
      </c>
    </row>
    <row r="25">
      <c r="A25" s="2">
        <v>45841.64059027778</v>
      </c>
      <c r="B25" s="3">
        <v>45842.0</v>
      </c>
      <c r="C25" s="4" t="s">
        <v>362</v>
      </c>
      <c r="E25" s="4" t="s">
        <v>397</v>
      </c>
      <c r="F25" s="5" t="str">
        <f>TEXT("6273365474914017746","0")</f>
        <v>6273365474914017746</v>
      </c>
    </row>
    <row r="26">
      <c r="A26" s="2">
        <v>45845.31396990741</v>
      </c>
      <c r="B26" s="3">
        <v>45846.0</v>
      </c>
      <c r="C26" s="4" t="s">
        <v>353</v>
      </c>
      <c r="E26" s="4" t="s">
        <v>398</v>
      </c>
      <c r="F26" s="5" t="str">
        <f>TEXT("6276539274917019360","0")</f>
        <v>6276539274917019360</v>
      </c>
    </row>
    <row r="27">
      <c r="A27" s="2">
        <v>45845.71440972222</v>
      </c>
      <c r="B27" s="3">
        <v>45846.0</v>
      </c>
      <c r="C27" s="4" t="s">
        <v>359</v>
      </c>
      <c r="E27" s="4" t="s">
        <v>399</v>
      </c>
      <c r="F27" s="5" t="str">
        <f>TEXT("6276885254911929996","0")</f>
        <v>6276885254911929996</v>
      </c>
    </row>
    <row r="28">
      <c r="A28" s="2">
        <v>45848.619479166664</v>
      </c>
      <c r="B28" s="3">
        <v>45849.0</v>
      </c>
      <c r="C28" s="4" t="s">
        <v>362</v>
      </c>
      <c r="E28" s="4" t="s">
        <v>400</v>
      </c>
      <c r="F28" s="5" t="str">
        <f>TEXT("6279395234916229696","0")</f>
        <v>6279395234916229696</v>
      </c>
    </row>
    <row r="29">
      <c r="A29" s="2">
        <v>45852.334386574075</v>
      </c>
      <c r="B29" s="3">
        <v>45853.0</v>
      </c>
      <c r="C29" s="4" t="s">
        <v>353</v>
      </c>
      <c r="E29" s="4" t="s">
        <v>401</v>
      </c>
      <c r="F29" s="5" t="str">
        <f>TEXT("6282604914915494986","0")</f>
        <v>6282604914915494986</v>
      </c>
    </row>
    <row r="30">
      <c r="A30" s="2">
        <v>45852.61601851852</v>
      </c>
      <c r="B30" s="3">
        <v>45853.0</v>
      </c>
      <c r="C30" s="4" t="s">
        <v>356</v>
      </c>
      <c r="E30" s="4" t="s">
        <v>402</v>
      </c>
      <c r="F30" s="5" t="str">
        <f>TEXT("6282848244911561721","0")</f>
        <v>6282848244911561721</v>
      </c>
    </row>
    <row r="31">
      <c r="A31" s="2">
        <v>45852.678148148145</v>
      </c>
      <c r="B31" s="3">
        <v>45853.0</v>
      </c>
      <c r="C31" s="4" t="s">
        <v>359</v>
      </c>
      <c r="E31" s="4" t="s">
        <v>403</v>
      </c>
      <c r="F31" s="5" t="str">
        <f>TEXT("6282901924917500687","0")</f>
        <v>6282901924917500687</v>
      </c>
    </row>
    <row r="32">
      <c r="A32" s="2">
        <v>45855.555752314816</v>
      </c>
      <c r="B32" s="3">
        <v>45856.0</v>
      </c>
      <c r="C32" s="4" t="s">
        <v>362</v>
      </c>
      <c r="E32" s="4" t="s">
        <v>404</v>
      </c>
      <c r="F32" s="5" t="str">
        <f>TEXT("6285388174919711908","0")</f>
        <v>6285388174919711908</v>
      </c>
    </row>
    <row r="33">
      <c r="A33" s="2">
        <v>45859.563472222224</v>
      </c>
      <c r="B33" s="3">
        <v>45860.0</v>
      </c>
      <c r="C33" s="4" t="s">
        <v>356</v>
      </c>
      <c r="E33" s="4" t="s">
        <v>405</v>
      </c>
      <c r="F33" s="5" t="str">
        <f>TEXT("6288850844915281894","0")</f>
        <v>6288850844915281894</v>
      </c>
    </row>
    <row r="34">
      <c r="A34" s="2">
        <v>45862.58744212963</v>
      </c>
      <c r="B34" s="3">
        <v>45863.0</v>
      </c>
      <c r="C34" s="4" t="s">
        <v>353</v>
      </c>
      <c r="E34" s="4" t="s">
        <v>406</v>
      </c>
      <c r="F34" s="5" t="str">
        <f>TEXT("6291463554918041619","0")</f>
        <v>6291463554918041619</v>
      </c>
    </row>
    <row r="35">
      <c r="A35" s="2">
        <v>45862.719247685185</v>
      </c>
      <c r="B35" s="3">
        <v>45863.0</v>
      </c>
      <c r="C35" s="4" t="s">
        <v>359</v>
      </c>
      <c r="E35" s="4" t="s">
        <v>407</v>
      </c>
      <c r="F35" s="5" t="str">
        <f>TEXT("6291577434918420164","0")</f>
        <v>6291577434918420164</v>
      </c>
    </row>
    <row r="36">
      <c r="A36" s="2">
        <v>45866.307071759256</v>
      </c>
      <c r="B36" s="3">
        <v>45867.0</v>
      </c>
      <c r="C36" s="4" t="s">
        <v>356</v>
      </c>
      <c r="E36" s="4" t="s">
        <v>408</v>
      </c>
      <c r="F36" s="5" t="str">
        <f>TEXT("6294677314916846143","0")</f>
        <v>6294677314916846143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2.25"/>
    <col customWidth="1" min="4" max="4" width="8.13"/>
    <col customWidth="1" min="5" max="5" width="93.0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45833.39244212963</v>
      </c>
      <c r="B2" s="3">
        <v>45834.0</v>
      </c>
      <c r="C2" s="4" t="s">
        <v>409</v>
      </c>
      <c r="E2" s="4" t="s">
        <v>410</v>
      </c>
      <c r="F2" s="5" t="str">
        <f>TEXT("6266239074919490023","0")</f>
        <v>6266239074919490023</v>
      </c>
    </row>
    <row r="3">
      <c r="A3" s="2">
        <v>45845.398993055554</v>
      </c>
      <c r="B3" s="3">
        <v>45846.0</v>
      </c>
      <c r="C3" s="4" t="s">
        <v>411</v>
      </c>
      <c r="E3" s="4" t="s">
        <v>412</v>
      </c>
      <c r="F3" s="5" t="str">
        <f>TEXT("6276612734918753944","0")</f>
        <v>6276612734918753944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75"/>
    <col customWidth="1" min="4" max="4" width="8.13"/>
    <col customWidth="1" min="5" max="5" width="62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45817.57452546296</v>
      </c>
      <c r="B2" s="3">
        <v>45818.0</v>
      </c>
      <c r="C2" s="4" t="s">
        <v>413</v>
      </c>
      <c r="E2" s="4" t="s">
        <v>414</v>
      </c>
      <c r="F2" s="4" t="s">
        <v>415</v>
      </c>
    </row>
    <row r="3">
      <c r="A3" s="2">
        <v>45838.403645833336</v>
      </c>
      <c r="B3" s="3">
        <v>45839.0</v>
      </c>
      <c r="C3" s="4" t="s">
        <v>413</v>
      </c>
      <c r="E3" s="4" t="s">
        <v>416</v>
      </c>
      <c r="F3" s="5" t="str">
        <f>TEXT("6270568754918461914","0")</f>
        <v>6270568754918461914</v>
      </c>
    </row>
    <row r="4">
      <c r="A4" s="2">
        <v>45845.386354166665</v>
      </c>
      <c r="B4" s="3">
        <v>45846.0</v>
      </c>
      <c r="C4" s="4" t="s">
        <v>413</v>
      </c>
      <c r="E4" s="4" t="s">
        <v>417</v>
      </c>
      <c r="F4" s="5" t="str">
        <f>TEXT("6276601814916479004","0")</f>
        <v>6276601814916479004</v>
      </c>
    </row>
    <row r="5">
      <c r="A5" s="2">
        <v>45852.4131712963</v>
      </c>
      <c r="B5" s="3">
        <v>45853.0</v>
      </c>
      <c r="C5" s="4" t="s">
        <v>413</v>
      </c>
      <c r="E5" s="4" t="s">
        <v>418</v>
      </c>
      <c r="F5" s="5" t="str">
        <f>TEXT("6282672984912048860","0")</f>
        <v>6282672984912048860</v>
      </c>
    </row>
    <row r="6">
      <c r="A6" s="2">
        <v>45859.65553240741</v>
      </c>
      <c r="B6" s="3">
        <v>45860.0</v>
      </c>
      <c r="C6" s="4" t="s">
        <v>413</v>
      </c>
      <c r="E6" s="4" t="s">
        <v>419</v>
      </c>
      <c r="F6" s="5" t="str">
        <f>TEXT("6288930384916846972","0")</f>
        <v>6288930384916846972</v>
      </c>
    </row>
    <row r="7">
      <c r="A7" s="2">
        <v>45866.37671296296</v>
      </c>
      <c r="B7" s="3">
        <v>45867.0</v>
      </c>
      <c r="C7" s="4" t="s">
        <v>413</v>
      </c>
      <c r="E7" s="4" t="s">
        <v>417</v>
      </c>
      <c r="F7" s="5" t="str">
        <f>TEXT("6294737484911667864","0")</f>
        <v>6294737484911667864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5.63"/>
    <col customWidth="1" min="4" max="4" width="8.13"/>
    <col customWidth="1" min="5" max="5" width="88.8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45832.50927083333</v>
      </c>
      <c r="B2" s="3">
        <v>45833.0</v>
      </c>
      <c r="C2" s="4" t="s">
        <v>38</v>
      </c>
      <c r="E2" s="4" t="s">
        <v>39</v>
      </c>
      <c r="F2" s="5" t="str">
        <f>TEXT("6265476017013399203","0")</f>
        <v>6265476017013399203</v>
      </c>
    </row>
    <row r="3">
      <c r="A3" s="2">
        <v>45834.47792824074</v>
      </c>
      <c r="B3" s="3">
        <v>45836.0</v>
      </c>
      <c r="C3" s="4" t="s">
        <v>38</v>
      </c>
      <c r="E3" s="4" t="s">
        <v>40</v>
      </c>
      <c r="F3" s="5" t="str">
        <f>TEXT("6267176937012941060","0")</f>
        <v>6267176937012941060</v>
      </c>
    </row>
    <row r="4">
      <c r="A4" s="2">
        <v>45839.493055555555</v>
      </c>
      <c r="B4" s="3">
        <v>45841.0</v>
      </c>
      <c r="C4" s="4" t="s">
        <v>38</v>
      </c>
      <c r="E4" s="4" t="s">
        <v>40</v>
      </c>
      <c r="F4" s="5" t="str">
        <f>TEXT("6271510007015849312","0")</f>
        <v>6271510007015849312</v>
      </c>
    </row>
    <row r="5">
      <c r="A5" s="2">
        <v>45839.52197916667</v>
      </c>
      <c r="B5" s="3">
        <v>45840.0</v>
      </c>
      <c r="C5" s="4" t="s">
        <v>38</v>
      </c>
      <c r="E5" s="4" t="s">
        <v>41</v>
      </c>
      <c r="F5" s="5" t="str">
        <f>TEXT("6271534997011236582","0")</f>
        <v>6271534997011236582</v>
      </c>
    </row>
    <row r="6">
      <c r="A6" s="2">
        <v>45841.75630787037</v>
      </c>
      <c r="B6" s="3">
        <v>45842.0</v>
      </c>
      <c r="C6" s="4" t="s">
        <v>38</v>
      </c>
      <c r="E6" s="4" t="s">
        <v>42</v>
      </c>
      <c r="F6" s="5" t="str">
        <f>TEXT("6273465454995507026","0")</f>
        <v>6273465454995507026</v>
      </c>
    </row>
    <row r="7">
      <c r="A7" s="2">
        <v>45842.51327546296</v>
      </c>
      <c r="B7" s="3">
        <v>45845.0</v>
      </c>
      <c r="C7" s="4" t="s">
        <v>38</v>
      </c>
      <c r="E7" s="4" t="s">
        <v>40</v>
      </c>
      <c r="F7" s="5" t="str">
        <f>TEXT("6274119477015866307","0")</f>
        <v>6274119477015866307</v>
      </c>
    </row>
    <row r="8">
      <c r="A8" s="2">
        <v>45844.551400462966</v>
      </c>
      <c r="B8" s="3">
        <v>45846.0</v>
      </c>
      <c r="C8" s="4" t="s">
        <v>38</v>
      </c>
      <c r="E8" s="4" t="s">
        <v>43</v>
      </c>
      <c r="F8" s="5" t="str">
        <f>TEXT("6275880417015155695","0")</f>
        <v>6275880417015155695</v>
      </c>
    </row>
    <row r="9">
      <c r="A9" s="2">
        <v>45848.29484953704</v>
      </c>
      <c r="B9" s="3">
        <v>45849.0</v>
      </c>
      <c r="C9" s="4" t="s">
        <v>38</v>
      </c>
      <c r="E9" s="4" t="s">
        <v>44</v>
      </c>
      <c r="F9" s="5" t="str">
        <f>TEXT("6279114755515665891","0")</f>
        <v>6279114755515665891</v>
      </c>
    </row>
    <row r="10">
      <c r="A10" s="2">
        <v>45849.42951388889</v>
      </c>
      <c r="B10" s="3">
        <v>45850.0</v>
      </c>
      <c r="C10" s="4" t="s">
        <v>38</v>
      </c>
      <c r="E10" s="4" t="s">
        <v>40</v>
      </c>
      <c r="F10" s="5" t="str">
        <f>TEXT("6280095107017636426","0")</f>
        <v>6280095107017636426</v>
      </c>
    </row>
    <row r="11">
      <c r="A11" s="2">
        <v>45850.61880787037</v>
      </c>
      <c r="B11" s="3">
        <v>45853.0</v>
      </c>
      <c r="C11" s="4" t="s">
        <v>38</v>
      </c>
      <c r="E11" s="4" t="s">
        <v>45</v>
      </c>
      <c r="F11" s="5" t="str">
        <f>TEXT("6281122654615062980","0")</f>
        <v>6281122654615062980</v>
      </c>
    </row>
    <row r="12">
      <c r="A12" s="2">
        <v>45854.4987962963</v>
      </c>
      <c r="B12" s="3">
        <v>45856.0</v>
      </c>
      <c r="C12" s="4" t="s">
        <v>38</v>
      </c>
      <c r="E12" s="4" t="s">
        <v>40</v>
      </c>
      <c r="F12" s="5" t="str">
        <f>TEXT("6284474967019965217","0")</f>
        <v>6284474967019965217</v>
      </c>
    </row>
    <row r="13">
      <c r="A13" s="2">
        <v>45855.321180555555</v>
      </c>
      <c r="B13" s="3">
        <v>45856.0</v>
      </c>
      <c r="C13" s="4" t="s">
        <v>38</v>
      </c>
      <c r="E13" s="4" t="s">
        <v>46</v>
      </c>
      <c r="F13" s="5" t="str">
        <f>TEXT("6285185506716573662","0")</f>
        <v>6285185506716573662</v>
      </c>
    </row>
    <row r="14">
      <c r="A14" s="2">
        <v>45858.282372685186</v>
      </c>
      <c r="B14" s="3">
        <v>45860.0</v>
      </c>
      <c r="C14" s="4" t="s">
        <v>38</v>
      </c>
      <c r="E14" s="4" t="s">
        <v>47</v>
      </c>
      <c r="F14" s="5" t="str">
        <f>TEXT("6287743971517184168","0")</f>
        <v>6287743971517184168</v>
      </c>
    </row>
    <row r="15">
      <c r="A15" s="2">
        <v>45861.58825231482</v>
      </c>
      <c r="B15" s="3">
        <v>45863.0</v>
      </c>
      <c r="C15" s="4" t="s">
        <v>38</v>
      </c>
      <c r="E15" s="4" t="s">
        <v>48</v>
      </c>
      <c r="F15" s="5" t="str">
        <f>TEXT("6290600257014359304","0")</f>
        <v>6290600257014359304</v>
      </c>
    </row>
    <row r="16">
      <c r="A16" s="2">
        <v>45862.293125</v>
      </c>
      <c r="B16" s="3">
        <v>45866.0</v>
      </c>
      <c r="C16" s="4" t="s">
        <v>38</v>
      </c>
      <c r="E16" s="4" t="s">
        <v>42</v>
      </c>
      <c r="F16" s="5" t="str">
        <f>TEXT("6291209267014712602","0")</f>
        <v>6291209267014712602</v>
      </c>
    </row>
    <row r="17">
      <c r="A17" s="2">
        <v>45863.68201388889</v>
      </c>
      <c r="B17" s="3">
        <v>45866.0</v>
      </c>
      <c r="C17" s="4" t="s">
        <v>38</v>
      </c>
      <c r="E17" s="4" t="s">
        <v>49</v>
      </c>
      <c r="F17" s="5" t="str">
        <f>TEXT("6292409267016954520","0")</f>
        <v>6292409267016954520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8.13"/>
    <col customWidth="1" min="5" max="5" width="75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45810.43424768519</v>
      </c>
      <c r="B2" s="3">
        <v>45811.0</v>
      </c>
      <c r="C2" s="4" t="s">
        <v>420</v>
      </c>
      <c r="E2" s="4" t="s">
        <v>421</v>
      </c>
      <c r="F2" s="4" t="s">
        <v>422</v>
      </c>
    </row>
    <row r="3">
      <c r="A3" s="2">
        <v>45813.31409722222</v>
      </c>
      <c r="B3" s="3">
        <v>45817.0</v>
      </c>
      <c r="C3" s="4" t="s">
        <v>420</v>
      </c>
      <c r="E3" s="4" t="s">
        <v>423</v>
      </c>
      <c r="F3" s="4" t="s">
        <v>424</v>
      </c>
    </row>
    <row r="4">
      <c r="A4" s="2">
        <v>45813.314733796295</v>
      </c>
      <c r="B4" s="3">
        <v>45820.0</v>
      </c>
      <c r="C4" s="4" t="s">
        <v>420</v>
      </c>
      <c r="E4" s="4" t="s">
        <v>425</v>
      </c>
      <c r="F4" s="4" t="s">
        <v>426</v>
      </c>
    </row>
    <row r="5">
      <c r="A5" s="2">
        <v>45813.73899305555</v>
      </c>
      <c r="B5" s="3">
        <v>45817.0</v>
      </c>
      <c r="C5" s="4" t="s">
        <v>420</v>
      </c>
      <c r="E5" s="4" t="s">
        <v>427</v>
      </c>
      <c r="F5" s="4" t="s">
        <v>428</v>
      </c>
    </row>
    <row r="6">
      <c r="A6" s="2">
        <v>45819.52415509259</v>
      </c>
      <c r="B6" s="3">
        <v>45820.0</v>
      </c>
      <c r="C6" s="4" t="s">
        <v>420</v>
      </c>
      <c r="E6" s="4" t="s">
        <v>429</v>
      </c>
      <c r="F6" s="4" t="s">
        <v>430</v>
      </c>
    </row>
    <row r="7">
      <c r="A7" s="2">
        <v>45819.59722222222</v>
      </c>
      <c r="B7" s="3">
        <v>45820.0</v>
      </c>
      <c r="C7" s="4" t="s">
        <v>420</v>
      </c>
      <c r="E7" s="4" t="s">
        <v>431</v>
      </c>
      <c r="F7" s="4" t="s">
        <v>432</v>
      </c>
    </row>
    <row r="8">
      <c r="A8" s="2">
        <v>45819.68766203704</v>
      </c>
      <c r="B8" s="3">
        <v>45824.0</v>
      </c>
      <c r="C8" s="4" t="s">
        <v>420</v>
      </c>
      <c r="E8" s="4" t="s">
        <v>433</v>
      </c>
      <c r="F8" s="4" t="s">
        <v>434</v>
      </c>
    </row>
    <row r="9">
      <c r="A9" s="2">
        <v>45819.688125</v>
      </c>
      <c r="B9" s="3">
        <v>45827.0</v>
      </c>
      <c r="C9" s="4" t="s">
        <v>420</v>
      </c>
      <c r="E9" s="4" t="s">
        <v>433</v>
      </c>
      <c r="F9" s="4" t="s">
        <v>435</v>
      </c>
    </row>
    <row r="10">
      <c r="A10" s="2">
        <v>45820.392858796295</v>
      </c>
      <c r="B10" s="3">
        <v>45821.0</v>
      </c>
      <c r="C10" s="4" t="s">
        <v>420</v>
      </c>
      <c r="E10" s="4" t="s">
        <v>436</v>
      </c>
      <c r="F10" s="4" t="s">
        <v>437</v>
      </c>
    </row>
    <row r="11">
      <c r="A11" s="2">
        <v>45826.69425925926</v>
      </c>
      <c r="B11" s="3">
        <v>45831.0</v>
      </c>
      <c r="C11" s="4" t="s">
        <v>420</v>
      </c>
      <c r="E11" s="4" t="s">
        <v>433</v>
      </c>
      <c r="F11" s="4" t="s">
        <v>438</v>
      </c>
    </row>
    <row r="12">
      <c r="A12" s="2">
        <v>45826.69488425926</v>
      </c>
      <c r="B12" s="3">
        <v>45834.0</v>
      </c>
      <c r="C12" s="4" t="s">
        <v>420</v>
      </c>
      <c r="E12" s="4" t="s">
        <v>439</v>
      </c>
      <c r="F12" s="4" t="s">
        <v>440</v>
      </c>
    </row>
    <row r="13">
      <c r="A13" s="2">
        <v>45826.6950462963</v>
      </c>
      <c r="B13" s="3">
        <v>45831.0</v>
      </c>
      <c r="C13" s="4" t="s">
        <v>420</v>
      </c>
      <c r="E13" s="4" t="s">
        <v>441</v>
      </c>
      <c r="F13" s="4" t="s">
        <v>442</v>
      </c>
    </row>
    <row r="14">
      <c r="A14" s="2">
        <v>45827.418171296296</v>
      </c>
      <c r="B14" s="3">
        <v>45828.0</v>
      </c>
      <c r="C14" s="4" t="s">
        <v>420</v>
      </c>
      <c r="E14" s="4" t="s">
        <v>443</v>
      </c>
      <c r="F14" s="4" t="s">
        <v>444</v>
      </c>
    </row>
    <row r="15">
      <c r="A15" s="2">
        <v>45832.36850694445</v>
      </c>
      <c r="B15" s="3">
        <v>45833.0</v>
      </c>
      <c r="C15" s="4" t="s">
        <v>420</v>
      </c>
      <c r="E15" s="4" t="s">
        <v>445</v>
      </c>
      <c r="F15" s="4" t="s">
        <v>446</v>
      </c>
    </row>
    <row r="16">
      <c r="A16" s="2">
        <v>45832.41054398148</v>
      </c>
      <c r="B16" s="3">
        <v>45834.0</v>
      </c>
      <c r="C16" s="4" t="s">
        <v>420</v>
      </c>
      <c r="E16" s="4" t="s">
        <v>447</v>
      </c>
      <c r="F16" s="4" t="s">
        <v>448</v>
      </c>
    </row>
    <row r="17">
      <c r="A17" s="2">
        <v>45833.51615740741</v>
      </c>
      <c r="B17" s="3">
        <v>45834.0</v>
      </c>
      <c r="C17" s="4" t="s">
        <v>420</v>
      </c>
      <c r="E17" s="4" t="s">
        <v>449</v>
      </c>
      <c r="F17" s="4" t="s">
        <v>450</v>
      </c>
    </row>
    <row r="18">
      <c r="A18" s="2">
        <v>45834.43094907407</v>
      </c>
      <c r="B18" s="3">
        <v>45838.0</v>
      </c>
      <c r="C18" s="4" t="s">
        <v>420</v>
      </c>
      <c r="E18" s="4" t="s">
        <v>451</v>
      </c>
      <c r="F18" s="4" t="s">
        <v>452</v>
      </c>
    </row>
    <row r="19">
      <c r="A19" s="2">
        <v>45834.431504629625</v>
      </c>
      <c r="B19" s="3">
        <v>45841.0</v>
      </c>
      <c r="C19" s="4" t="s">
        <v>420</v>
      </c>
      <c r="E19" s="4" t="s">
        <v>453</v>
      </c>
      <c r="F19" s="4" t="s">
        <v>454</v>
      </c>
    </row>
    <row r="20">
      <c r="A20" s="2">
        <v>45838.318564814814</v>
      </c>
      <c r="B20" s="3">
        <v>45839.0</v>
      </c>
      <c r="C20" s="4" t="s">
        <v>420</v>
      </c>
      <c r="E20" s="4" t="s">
        <v>455</v>
      </c>
      <c r="F20" s="5" t="str">
        <f>TEXT("6270495244918517768","0")</f>
        <v>6270495244918517768</v>
      </c>
    </row>
    <row r="21">
      <c r="A21" s="2">
        <v>45839.62094907407</v>
      </c>
      <c r="B21" s="3">
        <v>45840.0</v>
      </c>
      <c r="C21" s="4" t="s">
        <v>420</v>
      </c>
      <c r="E21" s="4" t="s">
        <v>456</v>
      </c>
      <c r="F21" s="5" t="str">
        <f>TEXT("6271620504919237123","0")</f>
        <v>6271620504919237123</v>
      </c>
    </row>
    <row r="22">
      <c r="A22" s="2">
        <v>45840.52873842593</v>
      </c>
      <c r="B22" s="3">
        <v>45845.0</v>
      </c>
      <c r="C22" s="4" t="s">
        <v>420</v>
      </c>
      <c r="E22" s="4" t="s">
        <v>427</v>
      </c>
      <c r="F22" s="5" t="str">
        <f>TEXT("6272404834913981516","0")</f>
        <v>6272404834913981516</v>
      </c>
    </row>
    <row r="23">
      <c r="A23" s="2">
        <v>45841.37383101852</v>
      </c>
      <c r="B23" s="3">
        <v>45845.0</v>
      </c>
      <c r="C23" s="4" t="s">
        <v>420</v>
      </c>
      <c r="E23" s="4" t="s">
        <v>457</v>
      </c>
      <c r="F23" s="5" t="str">
        <f>TEXT("6273134994916807262","0")</f>
        <v>6273134994916807262</v>
      </c>
    </row>
    <row r="24">
      <c r="A24" s="2">
        <v>45841.374606481484</v>
      </c>
      <c r="B24" s="3">
        <v>45848.0</v>
      </c>
      <c r="C24" s="4" t="s">
        <v>420</v>
      </c>
      <c r="E24" s="4" t="s">
        <v>458</v>
      </c>
      <c r="F24" s="5" t="str">
        <f>TEXT("6273135664913050115","0")</f>
        <v>6273135664913050115</v>
      </c>
    </row>
    <row r="25">
      <c r="A25" s="2">
        <v>45841.65777777778</v>
      </c>
      <c r="B25" s="3">
        <v>45845.0</v>
      </c>
      <c r="C25" s="4" t="s">
        <v>420</v>
      </c>
      <c r="E25" s="4" t="s">
        <v>459</v>
      </c>
      <c r="F25" s="5" t="str">
        <f>TEXT("6273380324913147924","0")</f>
        <v>6273380324913147924</v>
      </c>
    </row>
    <row r="26">
      <c r="A26" s="2">
        <v>45842.41378472222</v>
      </c>
      <c r="B26" s="3">
        <v>45843.0</v>
      </c>
      <c r="C26" s="4" t="s">
        <v>420</v>
      </c>
      <c r="E26" s="4" t="s">
        <v>460</v>
      </c>
      <c r="F26" s="5" t="str">
        <f>TEXT("6274033514914812345","0")</f>
        <v>6274033514914812345</v>
      </c>
    </row>
    <row r="27">
      <c r="A27" s="2">
        <v>45842.42152777778</v>
      </c>
      <c r="B27" s="3">
        <v>45845.0</v>
      </c>
      <c r="C27" s="4" t="s">
        <v>420</v>
      </c>
      <c r="E27" s="4" t="s">
        <v>461</v>
      </c>
      <c r="F27" s="5" t="str">
        <f>TEXT("6274040204914398833","0")</f>
        <v>6274040204914398833</v>
      </c>
    </row>
    <row r="28">
      <c r="A28" s="2">
        <v>45842.571388888886</v>
      </c>
      <c r="B28" s="3">
        <v>45843.0</v>
      </c>
      <c r="C28" s="4" t="s">
        <v>420</v>
      </c>
      <c r="E28" s="4" t="s">
        <v>462</v>
      </c>
      <c r="F28" s="5" t="str">
        <f>TEXT("6274169684913722532","0")</f>
        <v>6274169684913722532</v>
      </c>
    </row>
    <row r="29">
      <c r="A29" s="2">
        <v>45847.341886574075</v>
      </c>
      <c r="B29" s="3">
        <v>45848.0</v>
      </c>
      <c r="C29" s="4" t="s">
        <v>420</v>
      </c>
      <c r="E29" s="4" t="s">
        <v>463</v>
      </c>
      <c r="F29" s="5" t="str">
        <f>TEXT("6278291394912761057","0")</f>
        <v>6278291394912761057</v>
      </c>
    </row>
    <row r="30">
      <c r="A30" s="2">
        <v>45847.34642361111</v>
      </c>
      <c r="B30" s="3">
        <v>45852.0</v>
      </c>
      <c r="C30" s="4" t="s">
        <v>420</v>
      </c>
      <c r="E30" s="4" t="s">
        <v>427</v>
      </c>
      <c r="F30" s="5" t="str">
        <f>TEXT("6278295314911295371","0")</f>
        <v>6278295314911295371</v>
      </c>
    </row>
    <row r="31">
      <c r="A31" s="2">
        <v>45847.37563657408</v>
      </c>
      <c r="B31" s="3">
        <v>45848.0</v>
      </c>
      <c r="C31" s="4" t="s">
        <v>420</v>
      </c>
      <c r="E31" s="4" t="s">
        <v>464</v>
      </c>
      <c r="F31" s="5" t="str">
        <f>TEXT("6278320554918696995","0")</f>
        <v>6278320554918696995</v>
      </c>
    </row>
    <row r="32">
      <c r="A32" s="2">
        <v>45847.7003587963</v>
      </c>
      <c r="B32" s="3">
        <v>45849.0</v>
      </c>
      <c r="C32" s="4" t="s">
        <v>420</v>
      </c>
      <c r="E32" s="4" t="s">
        <v>465</v>
      </c>
      <c r="F32" s="5" t="str">
        <f>TEXT("6278601114919041195","0")</f>
        <v>6278601114919041195</v>
      </c>
    </row>
    <row r="33">
      <c r="A33" s="2">
        <v>45848.35539351852</v>
      </c>
      <c r="B33" s="3">
        <v>45852.0</v>
      </c>
      <c r="C33" s="4" t="s">
        <v>420</v>
      </c>
      <c r="E33" s="4" t="s">
        <v>466</v>
      </c>
      <c r="F33" s="5" t="str">
        <f>TEXT("6279167064918922473","0")</f>
        <v>6279167064918922473</v>
      </c>
    </row>
    <row r="34">
      <c r="A34" s="2">
        <v>45848.3559837963</v>
      </c>
      <c r="B34" s="3">
        <v>45855.0</v>
      </c>
      <c r="C34" s="4" t="s">
        <v>420</v>
      </c>
      <c r="E34" s="4" t="s">
        <v>467</v>
      </c>
      <c r="F34" s="5" t="str">
        <f>TEXT("6279167574915589164","0")</f>
        <v>6279167574915589164</v>
      </c>
    </row>
    <row r="35">
      <c r="A35" s="2">
        <v>45848.44449074074</v>
      </c>
      <c r="B35" s="3">
        <v>45849.0</v>
      </c>
      <c r="C35" s="4" t="s">
        <v>420</v>
      </c>
      <c r="E35" s="4" t="s">
        <v>468</v>
      </c>
      <c r="F35" s="5" t="str">
        <f>TEXT("6279244044912758013","0")</f>
        <v>6279244044912758013</v>
      </c>
    </row>
    <row r="36">
      <c r="A36" s="2">
        <v>45852.34755787037</v>
      </c>
      <c r="B36" s="3">
        <v>45853.0</v>
      </c>
      <c r="C36" s="4" t="s">
        <v>420</v>
      </c>
      <c r="E36" s="4" t="s">
        <v>469</v>
      </c>
      <c r="F36" s="5" t="str">
        <f>TEXT("6282616294915978970","0")</f>
        <v>6282616294915978970</v>
      </c>
    </row>
    <row r="37">
      <c r="A37" s="2">
        <v>45852.42822916667</v>
      </c>
      <c r="B37" s="3">
        <v>45853.0</v>
      </c>
      <c r="C37" s="4" t="s">
        <v>420</v>
      </c>
      <c r="E37" s="4" t="s">
        <v>470</v>
      </c>
      <c r="F37" s="5" t="str">
        <f>TEXT("6282685994919692928","0")</f>
        <v>6282685994919692928</v>
      </c>
    </row>
    <row r="38">
      <c r="A38" s="2">
        <v>45852.671851851854</v>
      </c>
      <c r="B38" s="3">
        <v>45853.0</v>
      </c>
      <c r="C38" s="4" t="s">
        <v>420</v>
      </c>
      <c r="E38" s="4" t="s">
        <v>471</v>
      </c>
      <c r="F38" s="5" t="str">
        <f>TEXT("6282896484915203874","0")</f>
        <v>6282896484915203874</v>
      </c>
    </row>
    <row r="39">
      <c r="A39" s="2">
        <v>45853.59706018519</v>
      </c>
      <c r="B39" s="3">
        <v>45854.0</v>
      </c>
      <c r="C39" s="4" t="s">
        <v>420</v>
      </c>
      <c r="E39" s="4" t="s">
        <v>472</v>
      </c>
      <c r="F39" s="5" t="str">
        <f>TEXT("6283695864917501217","0")</f>
        <v>6283695864917501217</v>
      </c>
    </row>
    <row r="40">
      <c r="A40" s="2">
        <v>45853.59732638889</v>
      </c>
      <c r="B40" s="3">
        <v>45855.0</v>
      </c>
      <c r="C40" s="4" t="s">
        <v>420</v>
      </c>
      <c r="E40" s="4" t="s">
        <v>469</v>
      </c>
      <c r="F40" s="5" t="str">
        <f>TEXT("6283696094914603805","0")</f>
        <v>6283696094914603805</v>
      </c>
    </row>
    <row r="41">
      <c r="A41" s="2">
        <v>45854.36184027778</v>
      </c>
      <c r="B41" s="3">
        <v>45855.0</v>
      </c>
      <c r="C41" s="4" t="s">
        <v>420</v>
      </c>
      <c r="E41" s="4" t="s">
        <v>463</v>
      </c>
      <c r="F41" s="5" t="str">
        <f>TEXT("6284356634914954799","0")</f>
        <v>6284356634914954799</v>
      </c>
    </row>
    <row r="42">
      <c r="A42" s="2">
        <v>45854.36965277778</v>
      </c>
      <c r="B42" s="3">
        <v>45859.0</v>
      </c>
      <c r="C42" s="4" t="s">
        <v>420</v>
      </c>
      <c r="E42" s="4" t="s">
        <v>427</v>
      </c>
      <c r="F42" s="5" t="str">
        <f>TEXT("6284363384919099037","0")</f>
        <v>6284363384919099037</v>
      </c>
    </row>
    <row r="43">
      <c r="A43" s="2">
        <v>45855.36209490741</v>
      </c>
      <c r="B43" s="3">
        <v>45859.0</v>
      </c>
      <c r="C43" s="4" t="s">
        <v>420</v>
      </c>
      <c r="E43" s="4" t="s">
        <v>473</v>
      </c>
      <c r="F43" s="5" t="str">
        <f>TEXT("6285220854917641028","0")</f>
        <v>6285220854917641028</v>
      </c>
    </row>
    <row r="44">
      <c r="A44" s="2">
        <v>45855.36263888889</v>
      </c>
      <c r="B44" s="3">
        <v>45862.0</v>
      </c>
      <c r="C44" s="4" t="s">
        <v>420</v>
      </c>
      <c r="E44" s="4" t="s">
        <v>474</v>
      </c>
      <c r="F44" s="5" t="str">
        <f>TEXT("6285221324917224437","0")</f>
        <v>6285221324917224437</v>
      </c>
    </row>
    <row r="45">
      <c r="A45" s="2">
        <v>45855.3628125</v>
      </c>
      <c r="B45" s="3">
        <v>45856.0</v>
      </c>
      <c r="C45" s="4" t="s">
        <v>420</v>
      </c>
      <c r="E45" s="4" t="s">
        <v>447</v>
      </c>
      <c r="F45" s="5" t="str">
        <f>TEXT("6285221474917611458","0")</f>
        <v>6285221474917611458</v>
      </c>
    </row>
    <row r="46">
      <c r="A46" s="2">
        <v>45856.50461805556</v>
      </c>
      <c r="B46" s="3">
        <v>45857.0</v>
      </c>
      <c r="C46" s="4" t="s">
        <v>420</v>
      </c>
      <c r="E46" s="4" t="s">
        <v>475</v>
      </c>
      <c r="F46" s="5" t="str">
        <f>TEXT("6286207994919858861","0")</f>
        <v>6286207994919858861</v>
      </c>
    </row>
    <row r="47">
      <c r="A47" s="2">
        <v>45859.286145833335</v>
      </c>
      <c r="B47" s="3">
        <v>45860.0</v>
      </c>
      <c r="C47" s="4" t="s">
        <v>420</v>
      </c>
      <c r="E47" s="4" t="s">
        <v>456</v>
      </c>
      <c r="F47" s="5" t="str">
        <f>TEXT("6288611234916571216","0")</f>
        <v>6288611234916571216</v>
      </c>
    </row>
    <row r="48">
      <c r="A48" s="2">
        <v>45859.43703703704</v>
      </c>
      <c r="B48" s="3">
        <v>45860.0</v>
      </c>
      <c r="C48" s="4" t="s">
        <v>420</v>
      </c>
      <c r="E48" s="4" t="s">
        <v>468</v>
      </c>
      <c r="F48" s="5" t="str">
        <f>TEXT("6288741604914403762","0")</f>
        <v>6288741604914403762</v>
      </c>
    </row>
    <row r="49">
      <c r="A49" s="2">
        <v>45861.34388888889</v>
      </c>
      <c r="B49" s="3">
        <v>45862.0</v>
      </c>
      <c r="C49" s="4" t="s">
        <v>420</v>
      </c>
      <c r="E49" s="4" t="s">
        <v>463</v>
      </c>
      <c r="F49" s="5" t="str">
        <f>TEXT("6290389124917611509","0")</f>
        <v>6290389124917611509</v>
      </c>
    </row>
    <row r="50">
      <c r="A50" s="2">
        <v>45861.346400462964</v>
      </c>
      <c r="B50" s="3">
        <v>45866.0</v>
      </c>
      <c r="C50" s="4" t="s">
        <v>420</v>
      </c>
      <c r="E50" s="4" t="s">
        <v>427</v>
      </c>
      <c r="F50" s="5" t="str">
        <f>TEXT("6290391294913326095","0")</f>
        <v>6290391294913326095</v>
      </c>
    </row>
    <row r="51">
      <c r="A51" s="2">
        <v>45862.37190972222</v>
      </c>
      <c r="B51" s="3">
        <v>45866.0</v>
      </c>
      <c r="C51" s="4" t="s">
        <v>420</v>
      </c>
      <c r="E51" s="4" t="s">
        <v>473</v>
      </c>
      <c r="F51" s="5" t="str">
        <f>TEXT("6291277334917548404","0")</f>
        <v>6291277334917548404</v>
      </c>
    </row>
    <row r="52">
      <c r="A52" s="2">
        <v>45862.372395833336</v>
      </c>
      <c r="B52" s="3">
        <v>45869.0</v>
      </c>
      <c r="C52" s="4" t="s">
        <v>420</v>
      </c>
      <c r="E52" s="4" t="s">
        <v>474</v>
      </c>
      <c r="F52" s="5" t="str">
        <f>TEXT("6291277754915085821","0")</f>
        <v>6291277754915085821</v>
      </c>
    </row>
    <row r="53">
      <c r="A53" s="2">
        <v>45863.40315972222</v>
      </c>
      <c r="B53" s="3">
        <v>45864.0</v>
      </c>
      <c r="C53" s="4" t="s">
        <v>420</v>
      </c>
      <c r="E53" s="4" t="s">
        <v>476</v>
      </c>
      <c r="F53" s="5" t="str">
        <f>TEXT("6292168334912487571","0")</f>
        <v>6292168334912487571</v>
      </c>
    </row>
    <row r="54">
      <c r="A54" s="2">
        <v>45866.522210648145</v>
      </c>
      <c r="B54" s="3">
        <v>45867.0</v>
      </c>
      <c r="C54" s="4" t="s">
        <v>420</v>
      </c>
      <c r="E54" s="4" t="s">
        <v>477</v>
      </c>
      <c r="F54" s="5" t="str">
        <f>TEXT("6294863194917143738","0")</f>
        <v>6294863194917143738</v>
      </c>
    </row>
    <row r="55">
      <c r="A55" s="6"/>
      <c r="B55" s="7"/>
      <c r="C55" s="8"/>
      <c r="E55" s="8"/>
    </row>
    <row r="56">
      <c r="A56" s="6"/>
      <c r="B56" s="7"/>
      <c r="C56" s="8"/>
      <c r="E56" s="8"/>
    </row>
    <row r="57">
      <c r="A57" s="6"/>
      <c r="B57" s="7"/>
      <c r="C57" s="8"/>
      <c r="E57" s="8"/>
    </row>
    <row r="58">
      <c r="A58" s="6"/>
      <c r="B58" s="7"/>
      <c r="C58" s="8"/>
      <c r="E58" s="8"/>
    </row>
    <row r="59">
      <c r="A59" s="6"/>
      <c r="B59" s="7"/>
      <c r="C59" s="8"/>
      <c r="E59" s="8"/>
    </row>
    <row r="60">
      <c r="A60" s="6"/>
      <c r="B60" s="7"/>
      <c r="C60" s="8"/>
      <c r="E60" s="8"/>
    </row>
    <row r="61">
      <c r="A61" s="6"/>
      <c r="B61" s="7"/>
      <c r="C61" s="8"/>
      <c r="E61" s="8"/>
    </row>
    <row r="62">
      <c r="A62" s="6"/>
      <c r="B62" s="7"/>
      <c r="C62" s="8"/>
      <c r="E62" s="8"/>
    </row>
    <row r="63">
      <c r="A63" s="6"/>
      <c r="B63" s="7"/>
      <c r="C63" s="8"/>
      <c r="E63" s="8"/>
    </row>
    <row r="64">
      <c r="A64" s="6"/>
      <c r="B64" s="7"/>
      <c r="C64" s="8"/>
      <c r="E64" s="8"/>
    </row>
    <row r="65">
      <c r="A65" s="6"/>
      <c r="B65" s="7"/>
      <c r="C65" s="8"/>
      <c r="E65" s="8"/>
    </row>
    <row r="66">
      <c r="A66" s="6"/>
      <c r="B66" s="7"/>
      <c r="C66" s="8"/>
      <c r="E66" s="8"/>
    </row>
    <row r="67">
      <c r="A67" s="6"/>
      <c r="B67" s="7"/>
      <c r="C67" s="8"/>
      <c r="E67" s="8"/>
    </row>
    <row r="68">
      <c r="A68" s="6"/>
      <c r="B68" s="7"/>
      <c r="C68" s="8"/>
      <c r="E68" s="8"/>
    </row>
    <row r="69">
      <c r="A69" s="6"/>
      <c r="B69" s="7"/>
      <c r="C69" s="8"/>
      <c r="E69" s="8"/>
    </row>
    <row r="70">
      <c r="A70" s="6"/>
      <c r="B70" s="7"/>
      <c r="C70" s="8"/>
      <c r="E70" s="8"/>
    </row>
    <row r="71">
      <c r="A71" s="6"/>
      <c r="B71" s="7"/>
      <c r="C71" s="8"/>
      <c r="E71" s="8"/>
    </row>
    <row r="72">
      <c r="A72" s="6"/>
      <c r="B72" s="7"/>
      <c r="C72" s="8"/>
      <c r="E72" s="8"/>
    </row>
    <row r="73">
      <c r="A73" s="6"/>
      <c r="B73" s="7"/>
      <c r="C73" s="8"/>
      <c r="E73" s="8"/>
    </row>
    <row r="74">
      <c r="A74" s="6"/>
      <c r="B74" s="7"/>
      <c r="C74" s="8"/>
      <c r="E74" s="8"/>
    </row>
    <row r="75">
      <c r="A75" s="6"/>
      <c r="B75" s="7"/>
      <c r="C75" s="8"/>
      <c r="E75" s="8"/>
    </row>
    <row r="76">
      <c r="A76" s="6"/>
      <c r="B76" s="7"/>
      <c r="C76" s="8"/>
      <c r="E76" s="8"/>
    </row>
    <row r="77">
      <c r="A77" s="6"/>
      <c r="B77" s="7"/>
      <c r="C77" s="8"/>
      <c r="E77" s="8"/>
    </row>
    <row r="78">
      <c r="A78" s="6"/>
      <c r="B78" s="7"/>
      <c r="C78" s="8"/>
      <c r="E78" s="8"/>
    </row>
    <row r="79">
      <c r="A79" s="6"/>
      <c r="B79" s="7"/>
      <c r="C79" s="8"/>
      <c r="E79" s="8"/>
    </row>
    <row r="80">
      <c r="A80" s="6"/>
      <c r="B80" s="7"/>
      <c r="C80" s="8"/>
      <c r="E80" s="8"/>
    </row>
    <row r="81">
      <c r="A81" s="6"/>
      <c r="B81" s="7"/>
      <c r="C81" s="8"/>
      <c r="E81" s="8"/>
    </row>
    <row r="82">
      <c r="A82" s="6"/>
      <c r="B82" s="7"/>
      <c r="C82" s="8"/>
      <c r="E82" s="8"/>
    </row>
    <row r="83">
      <c r="A83" s="6"/>
      <c r="B83" s="7"/>
      <c r="C83" s="8"/>
      <c r="E83" s="8"/>
    </row>
    <row r="84">
      <c r="A84" s="6"/>
      <c r="B84" s="7"/>
      <c r="C84" s="8"/>
      <c r="E84" s="8"/>
    </row>
    <row r="85">
      <c r="A85" s="6"/>
      <c r="B85" s="7"/>
      <c r="C85" s="8"/>
      <c r="E85" s="8"/>
    </row>
    <row r="86">
      <c r="A86" s="6"/>
      <c r="B86" s="7"/>
      <c r="C86" s="8"/>
      <c r="E86" s="8"/>
    </row>
    <row r="87">
      <c r="A87" s="6"/>
      <c r="B87" s="7"/>
      <c r="C87" s="8"/>
      <c r="E87" s="8"/>
    </row>
    <row r="88">
      <c r="A88" s="6"/>
      <c r="B88" s="7"/>
      <c r="C88" s="8"/>
      <c r="E88" s="8"/>
    </row>
    <row r="89">
      <c r="A89" s="6"/>
      <c r="B89" s="7"/>
      <c r="C89" s="8"/>
      <c r="E89" s="8"/>
    </row>
    <row r="90">
      <c r="A90" s="6"/>
      <c r="B90" s="7"/>
      <c r="C90" s="8"/>
      <c r="E90" s="8"/>
    </row>
    <row r="91">
      <c r="A91" s="6"/>
      <c r="B91" s="7"/>
      <c r="C91" s="8"/>
      <c r="E91" s="8"/>
    </row>
    <row r="92">
      <c r="A92" s="6"/>
      <c r="B92" s="7"/>
      <c r="C92" s="8"/>
      <c r="E92" s="8"/>
    </row>
    <row r="93">
      <c r="A93" s="6"/>
      <c r="B93" s="7"/>
      <c r="C93" s="8"/>
      <c r="E93" s="8"/>
    </row>
    <row r="94">
      <c r="A94" s="6"/>
      <c r="B94" s="7"/>
      <c r="C94" s="8"/>
      <c r="E94" s="8"/>
    </row>
    <row r="95">
      <c r="A95" s="6"/>
      <c r="B95" s="7"/>
      <c r="C95" s="8"/>
      <c r="E95" s="8"/>
    </row>
    <row r="96">
      <c r="A96" s="6"/>
      <c r="B96" s="7"/>
      <c r="C96" s="8"/>
      <c r="E96" s="8"/>
    </row>
    <row r="97">
      <c r="A97" s="6"/>
      <c r="B97" s="7"/>
      <c r="C97" s="8"/>
      <c r="E97" s="8"/>
    </row>
    <row r="98">
      <c r="A98" s="6"/>
      <c r="B98" s="7"/>
      <c r="C98" s="8"/>
      <c r="E98" s="8"/>
    </row>
    <row r="99">
      <c r="A99" s="6"/>
      <c r="B99" s="7"/>
      <c r="C99" s="8"/>
      <c r="E99" s="8"/>
    </row>
    <row r="100">
      <c r="A100" s="6"/>
      <c r="B100" s="7"/>
      <c r="C100" s="8"/>
      <c r="E100" s="8"/>
    </row>
    <row r="101">
      <c r="A101" s="6"/>
      <c r="B101" s="7"/>
      <c r="C101" s="8"/>
      <c r="E101" s="8"/>
    </row>
    <row r="102">
      <c r="A102" s="6"/>
      <c r="B102" s="7"/>
      <c r="C102" s="8"/>
      <c r="E102" s="8"/>
    </row>
    <row r="103">
      <c r="A103" s="6"/>
      <c r="B103" s="7"/>
      <c r="C103" s="8"/>
      <c r="E103" s="8"/>
    </row>
    <row r="104">
      <c r="A104" s="6"/>
      <c r="B104" s="7"/>
      <c r="C104" s="8"/>
      <c r="E104" s="8"/>
    </row>
    <row r="105">
      <c r="A105" s="6"/>
      <c r="B105" s="7"/>
      <c r="C105" s="8"/>
      <c r="E105" s="8"/>
    </row>
    <row r="106">
      <c r="A106" s="6"/>
      <c r="B106" s="7"/>
      <c r="C106" s="8"/>
      <c r="E106" s="8"/>
    </row>
    <row r="107">
      <c r="A107" s="6"/>
      <c r="B107" s="7"/>
      <c r="C107" s="8"/>
      <c r="E107" s="8"/>
    </row>
    <row r="108">
      <c r="A108" s="6"/>
      <c r="B108" s="7"/>
      <c r="C108" s="8"/>
      <c r="E108" s="8"/>
    </row>
    <row r="109">
      <c r="A109" s="6"/>
      <c r="B109" s="7"/>
      <c r="C109" s="8"/>
      <c r="E109" s="8"/>
    </row>
    <row r="110">
      <c r="A110" s="6"/>
      <c r="B110" s="7"/>
      <c r="C110" s="8"/>
      <c r="E110" s="8"/>
    </row>
    <row r="111">
      <c r="A111" s="6"/>
      <c r="B111" s="7"/>
      <c r="C111" s="8"/>
      <c r="E111" s="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25"/>
    <col customWidth="1" min="4" max="4" width="26.25"/>
    <col customWidth="1" min="5" max="5" width="73.3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45810.63112268518</v>
      </c>
      <c r="B2" s="3">
        <v>45811.0</v>
      </c>
      <c r="C2" s="4" t="s">
        <v>478</v>
      </c>
      <c r="D2" s="4" t="s">
        <v>479</v>
      </c>
      <c r="E2" s="4" t="s">
        <v>480</v>
      </c>
      <c r="F2" s="4" t="s">
        <v>481</v>
      </c>
    </row>
    <row r="3">
      <c r="A3" s="2">
        <v>45818.48609953704</v>
      </c>
      <c r="B3" s="3">
        <v>45819.0</v>
      </c>
      <c r="C3" s="4" t="s">
        <v>478</v>
      </c>
      <c r="D3" s="8"/>
      <c r="E3" s="4" t="s">
        <v>482</v>
      </c>
      <c r="F3" s="4" t="s">
        <v>483</v>
      </c>
    </row>
    <row r="4">
      <c r="A4" s="2">
        <v>45825.37548611111</v>
      </c>
      <c r="B4" s="3">
        <v>45826.0</v>
      </c>
      <c r="C4" s="4" t="s">
        <v>478</v>
      </c>
      <c r="D4" s="4" t="s">
        <v>479</v>
      </c>
      <c r="E4" s="4" t="s">
        <v>484</v>
      </c>
      <c r="F4" s="4" t="s">
        <v>485</v>
      </c>
    </row>
    <row r="5">
      <c r="A5" s="2">
        <v>45827.641435185185</v>
      </c>
      <c r="B5" s="3">
        <v>45828.0</v>
      </c>
      <c r="C5" s="4" t="s">
        <v>478</v>
      </c>
      <c r="D5" s="4" t="s">
        <v>479</v>
      </c>
      <c r="E5" s="4" t="s">
        <v>486</v>
      </c>
      <c r="F5" s="4" t="s">
        <v>487</v>
      </c>
    </row>
    <row r="6">
      <c r="A6" s="2">
        <v>45832.42159722222</v>
      </c>
      <c r="B6" s="3">
        <v>45833.0</v>
      </c>
      <c r="C6" s="4" t="s">
        <v>478</v>
      </c>
      <c r="D6" s="4" t="s">
        <v>479</v>
      </c>
      <c r="E6" s="4" t="s">
        <v>488</v>
      </c>
      <c r="F6" s="4" t="s">
        <v>489</v>
      </c>
    </row>
    <row r="7">
      <c r="A7" s="2">
        <v>45833.3656712963</v>
      </c>
      <c r="B7" s="3">
        <v>45834.0</v>
      </c>
      <c r="C7" s="4" t="s">
        <v>478</v>
      </c>
      <c r="D7" s="4" t="s">
        <v>479</v>
      </c>
      <c r="E7" s="4" t="s">
        <v>490</v>
      </c>
      <c r="F7" s="4" t="s">
        <v>491</v>
      </c>
    </row>
    <row r="8">
      <c r="A8" s="2">
        <v>45848.42135416667</v>
      </c>
      <c r="B8" s="3">
        <v>45849.0</v>
      </c>
      <c r="C8" s="4" t="s">
        <v>478</v>
      </c>
      <c r="D8" s="4" t="s">
        <v>479</v>
      </c>
      <c r="E8" s="4" t="s">
        <v>492</v>
      </c>
      <c r="F8" s="5" t="str">
        <f>TEXT("6279224058479734758","0")</f>
        <v>6279224058479734758</v>
      </c>
    </row>
    <row r="9">
      <c r="A9" s="2">
        <v>45848.50171296296</v>
      </c>
      <c r="B9" s="3">
        <v>45849.0</v>
      </c>
      <c r="C9" s="4" t="s">
        <v>478</v>
      </c>
      <c r="D9" s="4" t="s">
        <v>479</v>
      </c>
      <c r="E9" s="4" t="s">
        <v>493</v>
      </c>
      <c r="F9" s="5" t="str">
        <f>TEXT("6279293488473546811","0")</f>
        <v>6279293488473546811</v>
      </c>
    </row>
    <row r="10">
      <c r="A10" s="2">
        <v>45849.608460648145</v>
      </c>
      <c r="B10" s="3">
        <v>45852.0</v>
      </c>
      <c r="C10" s="4" t="s">
        <v>478</v>
      </c>
      <c r="D10" s="4" t="s">
        <v>479</v>
      </c>
      <c r="E10" s="4" t="s">
        <v>494</v>
      </c>
      <c r="F10" s="5" t="str">
        <f>TEXT("6280249718478667635","0")</f>
        <v>6280249718478667635</v>
      </c>
    </row>
    <row r="11">
      <c r="A11" s="6"/>
      <c r="B11" s="7"/>
      <c r="C11" s="8"/>
      <c r="D11" s="8"/>
      <c r="E11" s="8"/>
    </row>
    <row r="12">
      <c r="A12" s="6"/>
      <c r="B12" s="7"/>
      <c r="C12" s="8"/>
      <c r="D12" s="8"/>
      <c r="E12" s="8"/>
    </row>
    <row r="13">
      <c r="A13" s="6"/>
      <c r="B13" s="7"/>
      <c r="C13" s="8"/>
      <c r="D13" s="8"/>
      <c r="E13" s="8"/>
    </row>
    <row r="14">
      <c r="A14" s="6"/>
      <c r="B14" s="7"/>
      <c r="C14" s="8"/>
      <c r="D14" s="8"/>
      <c r="E14" s="8"/>
    </row>
    <row r="15">
      <c r="A15" s="6"/>
      <c r="B15" s="7"/>
      <c r="C15" s="8"/>
      <c r="D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D17" s="8"/>
      <c r="E17" s="8"/>
    </row>
    <row r="18">
      <c r="A18" s="6"/>
      <c r="B18" s="7"/>
      <c r="C18" s="8"/>
      <c r="D18" s="8"/>
      <c r="E18" s="8"/>
    </row>
    <row r="19">
      <c r="A19" s="6"/>
      <c r="B19" s="7"/>
      <c r="C19" s="8"/>
      <c r="D19" s="8"/>
      <c r="E19" s="8"/>
    </row>
    <row r="20">
      <c r="A20" s="6"/>
      <c r="B20" s="7"/>
      <c r="C20" s="8"/>
      <c r="D20" s="8"/>
      <c r="E20" s="8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9.13"/>
    <col customWidth="1" min="5" max="5" width="64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45811.620150462964</v>
      </c>
      <c r="B2" s="3">
        <v>45814.0</v>
      </c>
      <c r="C2" s="4" t="s">
        <v>495</v>
      </c>
      <c r="E2" s="4" t="s">
        <v>496</v>
      </c>
      <c r="F2" s="4" t="s">
        <v>497</v>
      </c>
    </row>
    <row r="3">
      <c r="A3" s="2">
        <v>45812.43678240741</v>
      </c>
      <c r="B3" s="3">
        <v>45813.0</v>
      </c>
      <c r="C3" s="4" t="s">
        <v>498</v>
      </c>
      <c r="E3" s="4" t="s">
        <v>496</v>
      </c>
      <c r="F3" s="4" t="s">
        <v>499</v>
      </c>
    </row>
    <row r="4">
      <c r="A4" s="2">
        <v>45823.69185185185</v>
      </c>
      <c r="B4" s="3">
        <v>45826.0</v>
      </c>
      <c r="C4" s="4" t="s">
        <v>500</v>
      </c>
      <c r="E4" s="4" t="s">
        <v>496</v>
      </c>
      <c r="F4" s="4" t="s">
        <v>501</v>
      </c>
    </row>
    <row r="5">
      <c r="A5" s="2">
        <v>45823.786620370374</v>
      </c>
      <c r="B5" s="3">
        <v>45824.0</v>
      </c>
      <c r="C5" s="4" t="s">
        <v>502</v>
      </c>
      <c r="E5" s="4" t="s">
        <v>496</v>
      </c>
      <c r="F5" s="4" t="s">
        <v>503</v>
      </c>
    </row>
    <row r="6">
      <c r="A6" s="2">
        <v>45825.34248842593</v>
      </c>
      <c r="B6" s="3">
        <v>45826.0</v>
      </c>
      <c r="C6" s="4" t="s">
        <v>498</v>
      </c>
      <c r="E6" s="4" t="s">
        <v>496</v>
      </c>
      <c r="F6" s="4" t="s">
        <v>504</v>
      </c>
    </row>
    <row r="7">
      <c r="A7" s="2">
        <v>45826.473275462966</v>
      </c>
      <c r="B7" s="3">
        <v>45827.0</v>
      </c>
      <c r="C7" s="4" t="s">
        <v>505</v>
      </c>
      <c r="D7" s="8"/>
      <c r="E7" s="4" t="s">
        <v>506</v>
      </c>
      <c r="F7" s="4" t="s">
        <v>507</v>
      </c>
    </row>
    <row r="8">
      <c r="A8" s="2">
        <v>45841.385625</v>
      </c>
      <c r="B8" s="3">
        <v>45842.0</v>
      </c>
      <c r="C8" s="4" t="s">
        <v>498</v>
      </c>
      <c r="E8" s="4" t="s">
        <v>496</v>
      </c>
      <c r="F8" s="5" t="str">
        <f>TEXT("6273145185616320393","0")</f>
        <v>6273145185616320393</v>
      </c>
    </row>
    <row r="9">
      <c r="A9" s="2">
        <v>45847.382418981484</v>
      </c>
      <c r="B9" s="3">
        <v>45849.0</v>
      </c>
      <c r="C9" s="4" t="s">
        <v>495</v>
      </c>
      <c r="E9" s="4" t="s">
        <v>496</v>
      </c>
      <c r="F9" s="5" t="str">
        <f>TEXT("6278326411587250849","0")</f>
        <v>6278326411587250849</v>
      </c>
    </row>
    <row r="10">
      <c r="A10" s="2">
        <v>45852.602326388886</v>
      </c>
      <c r="B10" s="3">
        <v>45853.0</v>
      </c>
      <c r="C10" s="4" t="s">
        <v>508</v>
      </c>
      <c r="D10" s="4" t="s">
        <v>509</v>
      </c>
      <c r="E10" s="4" t="s">
        <v>506</v>
      </c>
      <c r="F10" s="5" t="str">
        <f>TEXT("6282836414808117551","0")</f>
        <v>6282836414808117551</v>
      </c>
    </row>
    <row r="11">
      <c r="A11" s="2">
        <v>45855.364756944444</v>
      </c>
      <c r="B11" s="3">
        <v>45856.0</v>
      </c>
      <c r="C11" s="4" t="s">
        <v>498</v>
      </c>
      <c r="E11" s="4" t="s">
        <v>496</v>
      </c>
      <c r="F11" s="5" t="str">
        <f>TEXT("6285223151173525672","0")</f>
        <v>6285223151173525672</v>
      </c>
    </row>
    <row r="12">
      <c r="A12" s="2">
        <v>45855.69980324074</v>
      </c>
      <c r="B12" s="3">
        <v>45856.0</v>
      </c>
      <c r="C12" s="4" t="s">
        <v>510</v>
      </c>
      <c r="D12" s="8"/>
      <c r="E12" s="4" t="s">
        <v>496</v>
      </c>
      <c r="F12" s="5" t="str">
        <f>TEXT("6285512634244503833","0")</f>
        <v>6285512634244503833</v>
      </c>
    </row>
    <row r="13">
      <c r="A13" s="2">
        <v>45861.62978009259</v>
      </c>
      <c r="B13" s="3">
        <v>45866.0</v>
      </c>
      <c r="C13" s="4" t="s">
        <v>502</v>
      </c>
      <c r="E13" s="4" t="s">
        <v>496</v>
      </c>
      <c r="F13" s="5" t="str">
        <f>TEXT("6290636135714819056","0")</f>
        <v>6290636135714819056</v>
      </c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7.75"/>
    <col customWidth="1" min="4" max="4" width="47.75"/>
    <col customWidth="1" min="5" max="5" width="73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45810.48489583333</v>
      </c>
      <c r="B2" s="3">
        <v>45811.0</v>
      </c>
      <c r="C2" s="4" t="s">
        <v>511</v>
      </c>
      <c r="E2" s="4" t="s">
        <v>512</v>
      </c>
      <c r="F2" s="4" t="s">
        <v>513</v>
      </c>
    </row>
    <row r="3">
      <c r="A3" s="2">
        <v>45813.506886574076</v>
      </c>
      <c r="B3" s="3">
        <v>45814.0</v>
      </c>
      <c r="C3" s="4" t="s">
        <v>511</v>
      </c>
      <c r="E3" s="4" t="s">
        <v>410</v>
      </c>
      <c r="F3" s="4" t="s">
        <v>514</v>
      </c>
    </row>
    <row r="4">
      <c r="A4" s="2">
        <v>45813.71166666667</v>
      </c>
      <c r="B4" s="3">
        <v>45817.0</v>
      </c>
      <c r="C4" s="4" t="s">
        <v>511</v>
      </c>
      <c r="E4" s="4" t="s">
        <v>515</v>
      </c>
      <c r="F4" s="4" t="s">
        <v>516</v>
      </c>
    </row>
    <row r="5">
      <c r="A5" s="2">
        <v>45817.49706018518</v>
      </c>
      <c r="B5" s="3">
        <v>45818.0</v>
      </c>
      <c r="C5" s="4" t="s">
        <v>511</v>
      </c>
      <c r="E5" s="4" t="s">
        <v>410</v>
      </c>
      <c r="F5" s="4" t="s">
        <v>517</v>
      </c>
    </row>
    <row r="6">
      <c r="A6" s="2">
        <v>45819.52349537037</v>
      </c>
      <c r="B6" s="3">
        <v>45820.0</v>
      </c>
      <c r="C6" s="4" t="s">
        <v>511</v>
      </c>
      <c r="E6" s="4" t="s">
        <v>518</v>
      </c>
      <c r="F6" s="4" t="s">
        <v>519</v>
      </c>
    </row>
    <row r="7">
      <c r="A7" s="2">
        <v>45821.51908564815</v>
      </c>
      <c r="B7" s="3">
        <v>45822.0</v>
      </c>
      <c r="C7" s="4" t="s">
        <v>511</v>
      </c>
      <c r="E7" s="4" t="s">
        <v>520</v>
      </c>
      <c r="F7" s="4" t="s">
        <v>521</v>
      </c>
    </row>
    <row r="8">
      <c r="A8" s="2">
        <v>45822.39712962963</v>
      </c>
      <c r="B8" s="3">
        <v>45824.0</v>
      </c>
      <c r="C8" s="4" t="s">
        <v>511</v>
      </c>
      <c r="E8" s="4" t="s">
        <v>522</v>
      </c>
      <c r="F8" s="4" t="s">
        <v>523</v>
      </c>
    </row>
    <row r="9">
      <c r="A9" s="2">
        <v>45825.514340277776</v>
      </c>
      <c r="B9" s="3">
        <v>45826.0</v>
      </c>
      <c r="C9" s="4" t="s">
        <v>511</v>
      </c>
      <c r="E9" s="4" t="s">
        <v>524</v>
      </c>
      <c r="F9" s="4" t="s">
        <v>525</v>
      </c>
    </row>
    <row r="10">
      <c r="A10" s="2">
        <v>45835.459699074076</v>
      </c>
      <c r="B10" s="3">
        <v>45836.0</v>
      </c>
      <c r="C10" s="4" t="s">
        <v>511</v>
      </c>
      <c r="E10" s="4" t="s">
        <v>526</v>
      </c>
      <c r="F10" s="5" t="str">
        <f>TEXT("6268025189518722240","0")</f>
        <v>6268025189518722240</v>
      </c>
    </row>
    <row r="11">
      <c r="A11" s="2">
        <v>45838.51775462963</v>
      </c>
      <c r="B11" s="3">
        <v>45839.0</v>
      </c>
      <c r="C11" s="4" t="s">
        <v>511</v>
      </c>
      <c r="E11" s="4" t="s">
        <v>527</v>
      </c>
      <c r="F11" s="5" t="str">
        <f>TEXT("6270667345787767314","0")</f>
        <v>6270667345787767314</v>
      </c>
    </row>
    <row r="12">
      <c r="A12" s="2">
        <v>45841.53603009259</v>
      </c>
      <c r="B12" s="3">
        <v>45842.0</v>
      </c>
      <c r="C12" s="4" t="s">
        <v>511</v>
      </c>
      <c r="E12" s="4" t="s">
        <v>410</v>
      </c>
      <c r="F12" s="5" t="str">
        <f>TEXT("6273275132915771570","0")</f>
        <v>6273275132915771570</v>
      </c>
    </row>
    <row r="13">
      <c r="A13" s="2">
        <v>45842.54138888889</v>
      </c>
      <c r="B13" s="3">
        <v>45843.0</v>
      </c>
      <c r="C13" s="4" t="s">
        <v>511</v>
      </c>
      <c r="E13" s="4" t="s">
        <v>528</v>
      </c>
      <c r="F13" s="5" t="str">
        <f>TEXT("6274143762912056527","0")</f>
        <v>6274143762912056527</v>
      </c>
    </row>
    <row r="14">
      <c r="A14" s="2">
        <v>45845.534050925926</v>
      </c>
      <c r="B14" s="3">
        <v>45846.0</v>
      </c>
      <c r="C14" s="4" t="s">
        <v>511</v>
      </c>
      <c r="E14" s="4" t="s">
        <v>410</v>
      </c>
      <c r="F14" s="5" t="str">
        <f>TEXT("6276729427213621463","0")</f>
        <v>6276729427213621463</v>
      </c>
    </row>
    <row r="15">
      <c r="A15" s="2">
        <v>45845.75619212963</v>
      </c>
      <c r="B15" s="3">
        <v>45847.0</v>
      </c>
      <c r="C15" s="4" t="s">
        <v>511</v>
      </c>
      <c r="E15" s="4" t="s">
        <v>529</v>
      </c>
      <c r="F15" s="5" t="str">
        <f>TEXT("6276921357215984585","0")</f>
        <v>6276921357215984585</v>
      </c>
    </row>
    <row r="16">
      <c r="A16" s="2">
        <v>45849.51131944444</v>
      </c>
      <c r="B16" s="3">
        <v>45850.0</v>
      </c>
      <c r="C16" s="4" t="s">
        <v>511</v>
      </c>
      <c r="E16" s="4" t="s">
        <v>530</v>
      </c>
      <c r="F16" s="5" t="str">
        <f>TEXT("6280165780846928926","0")</f>
        <v>6280165780846928926</v>
      </c>
    </row>
    <row r="17">
      <c r="A17" s="2">
        <v>45852.443564814814</v>
      </c>
      <c r="B17" s="3">
        <v>45853.0</v>
      </c>
      <c r="C17" s="4" t="s">
        <v>511</v>
      </c>
      <c r="E17" s="4" t="s">
        <v>531</v>
      </c>
      <c r="F17" s="5" t="str">
        <f>TEXT("6282699245204385357","0")</f>
        <v>6282699245204385357</v>
      </c>
    </row>
    <row r="18">
      <c r="A18" s="2">
        <v>45856.43238425926</v>
      </c>
      <c r="B18" s="3">
        <v>45857.0</v>
      </c>
      <c r="C18" s="4" t="s">
        <v>511</v>
      </c>
      <c r="E18" s="4" t="s">
        <v>532</v>
      </c>
      <c r="F18" s="5" t="str">
        <f>TEXT("6286145589421232331","0")</f>
        <v>6286145589421232331</v>
      </c>
    </row>
    <row r="19">
      <c r="A19" s="2">
        <v>45856.44630787037</v>
      </c>
      <c r="B19" s="3">
        <v>45857.0</v>
      </c>
      <c r="C19" s="4" t="s">
        <v>511</v>
      </c>
      <c r="E19" s="4" t="s">
        <v>533</v>
      </c>
      <c r="F19" s="5" t="str">
        <f>TEXT("6286157614912106366","0")</f>
        <v>6286157614912106366</v>
      </c>
    </row>
    <row r="20">
      <c r="A20" s="2">
        <v>45859.33425925926</v>
      </c>
      <c r="B20" s="3">
        <v>45860.0</v>
      </c>
      <c r="C20" s="4" t="s">
        <v>511</v>
      </c>
      <c r="E20" s="4" t="s">
        <v>534</v>
      </c>
      <c r="F20" s="5" t="str">
        <f>TEXT("6288652805208006585","0")</f>
        <v>6288652805208006585</v>
      </c>
    </row>
    <row r="21">
      <c r="A21" s="2">
        <v>45861.50263888889</v>
      </c>
      <c r="B21" s="3">
        <v>45862.0</v>
      </c>
      <c r="C21" s="4" t="s">
        <v>511</v>
      </c>
      <c r="E21" s="4" t="s">
        <v>535</v>
      </c>
      <c r="F21" s="5" t="str">
        <f>TEXT("6290526284613496667","0")</f>
        <v>6290526284613496667</v>
      </c>
    </row>
    <row r="22">
      <c r="A22" s="2">
        <v>45864.384039351855</v>
      </c>
      <c r="B22" s="3">
        <v>45866.0</v>
      </c>
      <c r="C22" s="4" t="s">
        <v>511</v>
      </c>
      <c r="E22" s="4" t="s">
        <v>536</v>
      </c>
      <c r="F22" s="5" t="str">
        <f>TEXT("6293015815201637187","0")</f>
        <v>6293015815201637187</v>
      </c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  <row r="32">
      <c r="A32" s="6"/>
      <c r="B32" s="7"/>
      <c r="C32" s="8"/>
      <c r="E32" s="8"/>
    </row>
    <row r="33">
      <c r="A33" s="6"/>
      <c r="B33" s="7"/>
      <c r="C33" s="8"/>
      <c r="E33" s="8"/>
    </row>
    <row r="34">
      <c r="A34" s="6"/>
      <c r="B34" s="7"/>
      <c r="C34" s="8"/>
      <c r="E34" s="8"/>
    </row>
    <row r="35">
      <c r="A35" s="6"/>
      <c r="B35" s="7"/>
      <c r="C35" s="8"/>
      <c r="E35" s="8"/>
    </row>
    <row r="36">
      <c r="A36" s="6"/>
      <c r="B36" s="7"/>
      <c r="C36" s="8"/>
      <c r="E36" s="8"/>
    </row>
    <row r="37">
      <c r="A37" s="6"/>
      <c r="B37" s="7"/>
      <c r="C37" s="8"/>
      <c r="E37" s="8"/>
    </row>
    <row r="38">
      <c r="A38" s="6"/>
      <c r="B38" s="7"/>
      <c r="C38" s="8"/>
      <c r="E38" s="8"/>
    </row>
    <row r="39">
      <c r="A39" s="6"/>
      <c r="B39" s="7"/>
      <c r="C39" s="8"/>
      <c r="E39" s="8"/>
    </row>
    <row r="40">
      <c r="A40" s="6"/>
      <c r="B40" s="7"/>
      <c r="C40" s="8"/>
      <c r="E40" s="8"/>
    </row>
    <row r="41">
      <c r="A41" s="6"/>
      <c r="B41" s="7"/>
      <c r="C41" s="8"/>
      <c r="E41" s="8"/>
    </row>
    <row r="42">
      <c r="A42" s="6"/>
      <c r="B42" s="7"/>
      <c r="C42" s="8"/>
      <c r="E42" s="8"/>
    </row>
    <row r="43">
      <c r="A43" s="6"/>
      <c r="B43" s="7"/>
      <c r="C43" s="8"/>
      <c r="E43" s="8"/>
    </row>
    <row r="44">
      <c r="A44" s="6"/>
      <c r="B44" s="7"/>
      <c r="C44" s="8"/>
      <c r="E44" s="8"/>
    </row>
    <row r="45">
      <c r="A45" s="6"/>
      <c r="B45" s="7"/>
      <c r="C45" s="8"/>
      <c r="E45" s="8"/>
    </row>
    <row r="46">
      <c r="A46" s="6"/>
      <c r="B46" s="7"/>
      <c r="C46" s="8"/>
      <c r="E46" s="8"/>
    </row>
    <row r="47">
      <c r="A47" s="6"/>
      <c r="B47" s="7"/>
      <c r="C47" s="8"/>
      <c r="E47" s="8"/>
    </row>
    <row r="48">
      <c r="A48" s="6"/>
      <c r="B48" s="7"/>
      <c r="C48" s="8"/>
      <c r="E48" s="8"/>
    </row>
    <row r="49">
      <c r="A49" s="6"/>
      <c r="B49" s="7"/>
      <c r="C49" s="8"/>
      <c r="E49" s="8"/>
    </row>
    <row r="50">
      <c r="A50" s="6"/>
      <c r="B50" s="7"/>
      <c r="C50" s="8"/>
      <c r="E50" s="8"/>
    </row>
    <row r="51">
      <c r="A51" s="6"/>
      <c r="B51" s="7"/>
      <c r="C51" s="8"/>
      <c r="E51" s="8"/>
    </row>
    <row r="52">
      <c r="A52" s="6"/>
      <c r="B52" s="7"/>
      <c r="C52" s="8"/>
      <c r="E52" s="8"/>
    </row>
    <row r="53">
      <c r="A53" s="6"/>
      <c r="B53" s="7"/>
      <c r="C53" s="8"/>
      <c r="E53" s="8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5"/>
    <col customWidth="1" min="4" max="4" width="9.13"/>
    <col customWidth="1" min="5" max="5" width="73.3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45810.608460648145</v>
      </c>
      <c r="B2" s="3">
        <v>45811.0</v>
      </c>
      <c r="C2" s="4" t="s">
        <v>537</v>
      </c>
      <c r="E2" s="4" t="s">
        <v>538</v>
      </c>
      <c r="F2" s="4" t="s">
        <v>539</v>
      </c>
    </row>
    <row r="3">
      <c r="A3" s="2">
        <v>45812.623182870375</v>
      </c>
      <c r="B3" s="3">
        <v>45813.0</v>
      </c>
      <c r="C3" s="4" t="s">
        <v>537</v>
      </c>
      <c r="E3" s="4" t="s">
        <v>540</v>
      </c>
      <c r="F3" s="4" t="s">
        <v>541</v>
      </c>
    </row>
    <row r="4">
      <c r="A4" s="2">
        <v>45812.623460648145</v>
      </c>
      <c r="B4" s="3">
        <v>45813.0</v>
      </c>
      <c r="C4" s="4" t="s">
        <v>542</v>
      </c>
      <c r="E4" s="4" t="s">
        <v>543</v>
      </c>
      <c r="F4" s="4" t="s">
        <v>544</v>
      </c>
    </row>
    <row r="5">
      <c r="A5" s="2">
        <v>45819.53664351851</v>
      </c>
      <c r="B5" s="3">
        <v>45820.0</v>
      </c>
      <c r="C5" s="4" t="s">
        <v>537</v>
      </c>
      <c r="E5" s="4" t="s">
        <v>545</v>
      </c>
      <c r="F5" s="4" t="s">
        <v>546</v>
      </c>
    </row>
    <row r="6">
      <c r="A6" s="2">
        <v>45819.53991898148</v>
      </c>
      <c r="B6" s="3">
        <v>45820.0</v>
      </c>
      <c r="C6" s="4" t="s">
        <v>537</v>
      </c>
      <c r="E6" s="4" t="s">
        <v>547</v>
      </c>
      <c r="F6" s="4" t="s">
        <v>548</v>
      </c>
    </row>
    <row r="7">
      <c r="A7" s="2">
        <v>45827.4628125</v>
      </c>
      <c r="B7" s="3">
        <v>45828.0</v>
      </c>
      <c r="C7" s="4" t="s">
        <v>537</v>
      </c>
      <c r="E7" s="4" t="s">
        <v>549</v>
      </c>
      <c r="F7" s="4" t="s">
        <v>550</v>
      </c>
    </row>
    <row r="8">
      <c r="A8" s="2">
        <v>45831.72571759259</v>
      </c>
      <c r="B8" s="3">
        <v>45832.0</v>
      </c>
      <c r="C8" s="4" t="s">
        <v>537</v>
      </c>
      <c r="E8" s="4" t="s">
        <v>551</v>
      </c>
      <c r="F8" s="4" t="s">
        <v>552</v>
      </c>
    </row>
    <row r="9">
      <c r="A9" s="2">
        <v>45831.726643518516</v>
      </c>
      <c r="B9" s="3">
        <v>45832.0</v>
      </c>
      <c r="C9" s="4" t="s">
        <v>542</v>
      </c>
      <c r="E9" s="4" t="s">
        <v>553</v>
      </c>
      <c r="F9" s="4" t="s">
        <v>554</v>
      </c>
    </row>
    <row r="10">
      <c r="A10" s="2">
        <v>45838.70265046296</v>
      </c>
      <c r="B10" s="3">
        <v>45839.0</v>
      </c>
      <c r="C10" s="4" t="s">
        <v>537</v>
      </c>
      <c r="E10" s="4" t="s">
        <v>555</v>
      </c>
      <c r="F10" s="5" t="str">
        <f>TEXT("6270827091219732500","0")</f>
        <v>6270827091219732500</v>
      </c>
    </row>
    <row r="11">
      <c r="A11" s="2">
        <v>45845.599803240744</v>
      </c>
      <c r="B11" s="3">
        <v>45846.0</v>
      </c>
      <c r="C11" s="4" t="s">
        <v>537</v>
      </c>
      <c r="E11" s="4" t="s">
        <v>556</v>
      </c>
      <c r="F11" s="5" t="str">
        <f>TEXT("6276786231212816941","0")</f>
        <v>6276786231212816941</v>
      </c>
    </row>
    <row r="12">
      <c r="A12" s="2">
        <v>45853.416712962964</v>
      </c>
      <c r="B12" s="3">
        <v>45854.0</v>
      </c>
      <c r="C12" s="4" t="s">
        <v>537</v>
      </c>
      <c r="E12" s="4" t="s">
        <v>557</v>
      </c>
      <c r="F12" s="5" t="str">
        <f>TEXT("6283540041212597873","0")</f>
        <v>6283540041212597873</v>
      </c>
    </row>
    <row r="13">
      <c r="A13" s="2">
        <v>45860.43672453704</v>
      </c>
      <c r="B13" s="3">
        <v>45861.0</v>
      </c>
      <c r="C13" s="4" t="s">
        <v>537</v>
      </c>
      <c r="E13" s="4" t="s">
        <v>558</v>
      </c>
      <c r="F13" s="5" t="str">
        <f>TEXT("6289605331215821079","0")</f>
        <v>6289605331215821079</v>
      </c>
    </row>
    <row r="14">
      <c r="A14" s="2">
        <v>45860.43729166667</v>
      </c>
      <c r="B14" s="3">
        <v>45861.0</v>
      </c>
      <c r="C14" s="4" t="s">
        <v>542</v>
      </c>
      <c r="E14" s="4" t="s">
        <v>559</v>
      </c>
      <c r="F14" s="5" t="str">
        <f>TEXT("6289605821214597828","0")</f>
        <v>6289605821214597828</v>
      </c>
    </row>
    <row r="15">
      <c r="A15" s="2">
        <v>45863.664189814815</v>
      </c>
      <c r="B15" s="3">
        <v>45866.0</v>
      </c>
      <c r="C15" s="4" t="s">
        <v>537</v>
      </c>
      <c r="E15" s="4" t="s">
        <v>560</v>
      </c>
      <c r="F15" s="5" t="str">
        <f>TEXT("6292393861216792665","0")</f>
        <v>6292393861216792665</v>
      </c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5"/>
    <col customWidth="1" min="3" max="3" width="30.0"/>
    <col customWidth="1" min="4" max="4" width="13.25"/>
    <col customWidth="1" min="5" max="5" width="80.2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45812.28679398148</v>
      </c>
      <c r="B2" s="3">
        <v>45813.0</v>
      </c>
      <c r="C2" s="4" t="s">
        <v>561</v>
      </c>
      <c r="E2" s="4" t="s">
        <v>562</v>
      </c>
      <c r="F2" s="4" t="s">
        <v>563</v>
      </c>
    </row>
    <row r="3">
      <c r="A3" s="2">
        <v>45817.563159722224</v>
      </c>
      <c r="B3" s="3">
        <v>45818.0</v>
      </c>
      <c r="C3" s="4" t="s">
        <v>561</v>
      </c>
      <c r="E3" s="4" t="s">
        <v>564</v>
      </c>
      <c r="F3" s="4" t="s">
        <v>565</v>
      </c>
    </row>
    <row r="4">
      <c r="A4" s="2">
        <v>45824.433854166666</v>
      </c>
      <c r="B4" s="3">
        <v>45825.0</v>
      </c>
      <c r="C4" s="4" t="s">
        <v>566</v>
      </c>
      <c r="E4" s="4" t="s">
        <v>567</v>
      </c>
      <c r="F4" s="4" t="s">
        <v>568</v>
      </c>
    </row>
    <row r="5">
      <c r="A5" s="2">
        <v>45827.48800925926</v>
      </c>
      <c r="B5" s="3">
        <v>45828.0</v>
      </c>
      <c r="C5" s="4" t="s">
        <v>561</v>
      </c>
      <c r="E5" s="4" t="s">
        <v>569</v>
      </c>
      <c r="F5" s="4" t="s">
        <v>570</v>
      </c>
    </row>
    <row r="6">
      <c r="A6" s="2">
        <v>45832.73608796296</v>
      </c>
      <c r="B6" s="3">
        <v>45833.0</v>
      </c>
      <c r="C6" s="4" t="s">
        <v>561</v>
      </c>
      <c r="D6" s="8"/>
      <c r="E6" s="4" t="s">
        <v>571</v>
      </c>
      <c r="F6" s="4" t="s">
        <v>572</v>
      </c>
    </row>
    <row r="7">
      <c r="A7" s="2">
        <v>45838.33456018518</v>
      </c>
      <c r="B7" s="3">
        <v>45839.0</v>
      </c>
      <c r="C7" s="4" t="s">
        <v>561</v>
      </c>
      <c r="E7" s="4" t="s">
        <v>573</v>
      </c>
      <c r="F7" s="5" t="str">
        <f>TEXT("6270509064915684478","0")</f>
        <v>6270509064915684478</v>
      </c>
    </row>
    <row r="8">
      <c r="A8" s="2">
        <v>45842.66650462963</v>
      </c>
      <c r="B8" s="3">
        <v>45843.0</v>
      </c>
      <c r="C8" s="4" t="s">
        <v>561</v>
      </c>
      <c r="E8" s="4" t="s">
        <v>574</v>
      </c>
      <c r="F8" s="5" t="str">
        <f>TEXT("6274251864917868824","0")</f>
        <v>6274251864917868824</v>
      </c>
    </row>
    <row r="9">
      <c r="A9" s="2">
        <v>45849.287256944444</v>
      </c>
      <c r="B9" s="3">
        <v>45850.0</v>
      </c>
      <c r="C9" s="4" t="s">
        <v>561</v>
      </c>
      <c r="E9" s="4" t="s">
        <v>575</v>
      </c>
      <c r="F9" s="5" t="str">
        <f>TEXT("6279972194914576412","0")</f>
        <v>6279972194914576412</v>
      </c>
    </row>
    <row r="10">
      <c r="A10" s="2">
        <v>45855.302407407406</v>
      </c>
      <c r="B10" s="3">
        <v>45856.0</v>
      </c>
      <c r="C10" s="4" t="s">
        <v>561</v>
      </c>
      <c r="E10" s="4" t="s">
        <v>576</v>
      </c>
      <c r="F10" s="5" t="str">
        <f>TEXT("6285169284911181590","0")</f>
        <v>6285169284911181590</v>
      </c>
    </row>
    <row r="11">
      <c r="A11" s="6"/>
      <c r="B11" s="7"/>
      <c r="C11" s="8"/>
      <c r="D11" s="8"/>
      <c r="E11" s="8"/>
    </row>
    <row r="12">
      <c r="A12" s="6"/>
      <c r="B12" s="7"/>
      <c r="C12" s="8"/>
      <c r="E12" s="8"/>
    </row>
    <row r="13">
      <c r="A13" s="6"/>
      <c r="B13" s="7"/>
      <c r="C13" s="8"/>
      <c r="E13" s="8"/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9.75"/>
    <col customWidth="1" min="4" max="4" width="18.0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45809.397638888884</v>
      </c>
      <c r="B2" s="3">
        <v>45812.0</v>
      </c>
      <c r="C2" s="4" t="s">
        <v>577</v>
      </c>
      <c r="E2" s="4" t="s">
        <v>578</v>
      </c>
      <c r="F2" s="4" t="s">
        <v>579</v>
      </c>
    </row>
    <row r="3">
      <c r="A3" s="2">
        <v>45816.4044212963</v>
      </c>
      <c r="B3" s="3">
        <v>45819.0</v>
      </c>
      <c r="C3" s="4" t="s">
        <v>577</v>
      </c>
      <c r="E3" s="4" t="s">
        <v>580</v>
      </c>
      <c r="F3" s="4" t="s">
        <v>581</v>
      </c>
    </row>
    <row r="4">
      <c r="A4" s="2">
        <v>45823.458078703705</v>
      </c>
      <c r="B4" s="3">
        <v>45825.0</v>
      </c>
      <c r="C4" s="4" t="s">
        <v>577</v>
      </c>
      <c r="E4" s="4" t="s">
        <v>582</v>
      </c>
      <c r="F4" s="4" t="s">
        <v>583</v>
      </c>
    </row>
    <row r="5">
      <c r="A5" s="2">
        <v>45826.51203703704</v>
      </c>
      <c r="B5" s="3">
        <v>45827.0</v>
      </c>
      <c r="C5" s="4" t="s">
        <v>577</v>
      </c>
      <c r="E5" s="4" t="s">
        <v>584</v>
      </c>
      <c r="F5" s="4" t="s">
        <v>585</v>
      </c>
    </row>
    <row r="6">
      <c r="A6" s="2">
        <v>45826.72069444445</v>
      </c>
      <c r="B6" s="3">
        <v>45827.0</v>
      </c>
      <c r="C6" s="4" t="s">
        <v>577</v>
      </c>
      <c r="D6" s="8"/>
      <c r="E6" s="4" t="s">
        <v>586</v>
      </c>
      <c r="F6" s="4" t="s">
        <v>587</v>
      </c>
    </row>
    <row r="7">
      <c r="A7" s="2">
        <v>45826.721863425926</v>
      </c>
      <c r="B7" s="3">
        <v>45827.0</v>
      </c>
      <c r="C7" s="4" t="s">
        <v>577</v>
      </c>
      <c r="E7" s="8"/>
      <c r="F7" s="4" t="s">
        <v>588</v>
      </c>
    </row>
    <row r="8">
      <c r="A8" s="2">
        <v>45826.72215277777</v>
      </c>
      <c r="B8" s="3">
        <v>45827.0</v>
      </c>
      <c r="C8" s="4" t="s">
        <v>577</v>
      </c>
      <c r="E8" s="8"/>
      <c r="F8" s="4" t="s">
        <v>589</v>
      </c>
    </row>
    <row r="9">
      <c r="A9" s="2">
        <v>45830.40635416667</v>
      </c>
      <c r="B9" s="3">
        <v>45832.0</v>
      </c>
      <c r="C9" s="4" t="s">
        <v>577</v>
      </c>
      <c r="E9" s="4" t="s">
        <v>590</v>
      </c>
      <c r="F9" s="4" t="s">
        <v>591</v>
      </c>
    </row>
    <row r="10">
      <c r="A10" s="2">
        <v>45837.41740740741</v>
      </c>
      <c r="B10" s="3">
        <v>45841.0</v>
      </c>
      <c r="C10" s="4" t="s">
        <v>577</v>
      </c>
      <c r="E10" s="4" t="s">
        <v>592</v>
      </c>
      <c r="F10" s="5" t="str">
        <f>TEXT("6269716648442863080","0")</f>
        <v>6269716648442863080</v>
      </c>
    </row>
    <row r="11">
      <c r="A11" s="2">
        <v>45851.459641203706</v>
      </c>
      <c r="B11" s="3">
        <v>45854.0</v>
      </c>
      <c r="C11" s="4" t="s">
        <v>577</v>
      </c>
      <c r="E11" s="4" t="s">
        <v>593</v>
      </c>
      <c r="F11" s="5" t="str">
        <f>TEXT("6281849132613989497","0")</f>
        <v>6281849132613989497</v>
      </c>
    </row>
    <row r="12">
      <c r="A12" s="2">
        <v>45852.33078703703</v>
      </c>
      <c r="B12" s="3">
        <v>45854.0</v>
      </c>
      <c r="C12" s="4" t="s">
        <v>577</v>
      </c>
      <c r="E12" s="4" t="s">
        <v>594</v>
      </c>
      <c r="F12" s="5" t="str">
        <f>TEXT("6282601804916400559","0")</f>
        <v>6282601804916400559</v>
      </c>
    </row>
    <row r="13">
      <c r="A13" s="2">
        <v>45858.40298611111</v>
      </c>
      <c r="B13" s="3">
        <v>45860.0</v>
      </c>
      <c r="C13" s="4" t="s">
        <v>577</v>
      </c>
      <c r="E13" s="4" t="s">
        <v>595</v>
      </c>
      <c r="F13" s="5" t="str">
        <f>TEXT("6287848182614206304","0")</f>
        <v>6287848182614206304</v>
      </c>
    </row>
    <row r="14">
      <c r="A14" s="2">
        <v>45865.41841435185</v>
      </c>
      <c r="B14" s="3">
        <v>45867.0</v>
      </c>
      <c r="C14" s="4" t="s">
        <v>577</v>
      </c>
      <c r="E14" s="4" t="s">
        <v>596</v>
      </c>
      <c r="F14" s="5" t="str">
        <f>TEXT("6293909512613367156","0")</f>
        <v>6293909512613367156</v>
      </c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</row>
    <row r="24">
      <c r="A24" s="6"/>
      <c r="B24" s="7"/>
      <c r="C24" s="8"/>
    </row>
    <row r="25">
      <c r="A25" s="6"/>
      <c r="B25" s="7"/>
      <c r="C25" s="8"/>
      <c r="E25" s="8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13"/>
    <col customWidth="1" min="3" max="3" width="31.13"/>
    <col customWidth="1" min="4" max="4" width="8.13"/>
    <col customWidth="1" min="5" max="5" width="71.2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45827.29803240741</v>
      </c>
      <c r="B2" s="3">
        <v>45828.0</v>
      </c>
      <c r="C2" s="4" t="s">
        <v>597</v>
      </c>
      <c r="E2" s="4" t="s">
        <v>598</v>
      </c>
      <c r="F2" s="4" t="s">
        <v>599</v>
      </c>
    </row>
    <row r="3">
      <c r="A3" s="2">
        <v>45827.29818287037</v>
      </c>
      <c r="B3" s="3">
        <v>45831.0</v>
      </c>
      <c r="C3" s="4" t="s">
        <v>597</v>
      </c>
      <c r="E3" s="4" t="s">
        <v>598</v>
      </c>
      <c r="F3" s="4" t="s">
        <v>600</v>
      </c>
    </row>
    <row r="4">
      <c r="A4" s="2">
        <v>45834.362546296295</v>
      </c>
      <c r="B4" s="3">
        <v>45835.0</v>
      </c>
      <c r="C4" s="4" t="s">
        <v>597</v>
      </c>
      <c r="E4" s="4" t="s">
        <v>598</v>
      </c>
      <c r="F4" s="4" t="s">
        <v>601</v>
      </c>
    </row>
    <row r="5">
      <c r="A5" s="2">
        <v>45834.36271990741</v>
      </c>
      <c r="B5" s="3">
        <v>45838.0</v>
      </c>
      <c r="C5" s="4" t="s">
        <v>597</v>
      </c>
      <c r="E5" s="4" t="s">
        <v>598</v>
      </c>
      <c r="F5" s="4" t="s">
        <v>602</v>
      </c>
    </row>
    <row r="6">
      <c r="A6" s="2">
        <v>45841.310011574074</v>
      </c>
      <c r="B6" s="3">
        <v>45842.0</v>
      </c>
      <c r="C6" s="4" t="s">
        <v>597</v>
      </c>
      <c r="E6" s="4" t="s">
        <v>598</v>
      </c>
      <c r="F6" s="5" t="str">
        <f>TEXT("6273079854918079998","0")</f>
        <v>6273079854918079998</v>
      </c>
    </row>
    <row r="7">
      <c r="A7" s="2">
        <v>45841.31017361111</v>
      </c>
      <c r="B7" s="3">
        <v>45845.0</v>
      </c>
      <c r="C7" s="4" t="s">
        <v>597</v>
      </c>
      <c r="E7" s="4" t="s">
        <v>598</v>
      </c>
      <c r="F7" s="5" t="str">
        <f>TEXT("6273079994913178677","0")</f>
        <v>6273079994913178677</v>
      </c>
    </row>
    <row r="8">
      <c r="A8" s="2">
        <v>45848.30128472222</v>
      </c>
      <c r="B8" s="3">
        <v>45849.0</v>
      </c>
      <c r="C8" s="4" t="s">
        <v>597</v>
      </c>
      <c r="E8" s="4" t="s">
        <v>598</v>
      </c>
      <c r="F8" s="5" t="str">
        <f>TEXT("6279120314916689015","0")</f>
        <v>6279120314916689015</v>
      </c>
    </row>
    <row r="9">
      <c r="A9" s="2">
        <v>45848.30143518518</v>
      </c>
      <c r="B9" s="3">
        <v>45852.0</v>
      </c>
      <c r="C9" s="4" t="s">
        <v>597</v>
      </c>
      <c r="E9" s="4" t="s">
        <v>598</v>
      </c>
      <c r="F9" s="5" t="str">
        <f>TEXT("6279120444919462792","0")</f>
        <v>6279120444919462792</v>
      </c>
    </row>
    <row r="10">
      <c r="A10" s="2">
        <v>45855.290925925925</v>
      </c>
      <c r="B10" s="3">
        <v>45859.0</v>
      </c>
      <c r="C10" s="4" t="s">
        <v>597</v>
      </c>
      <c r="E10" s="4" t="s">
        <v>598</v>
      </c>
      <c r="F10" s="5" t="str">
        <f>TEXT("6285159364916058347","0")</f>
        <v>6285159364916058347</v>
      </c>
    </row>
    <row r="11">
      <c r="A11" s="2">
        <v>45855.29109953704</v>
      </c>
      <c r="B11" s="3">
        <v>45856.0</v>
      </c>
      <c r="C11" s="4" t="s">
        <v>597</v>
      </c>
      <c r="E11" s="4" t="s">
        <v>598</v>
      </c>
      <c r="F11" s="5" t="str">
        <f>TEXT("6285159514915288284","0")</f>
        <v>6285159514915288284</v>
      </c>
    </row>
    <row r="12">
      <c r="A12" s="2">
        <v>45862.2996875</v>
      </c>
      <c r="B12" s="3">
        <v>45863.0</v>
      </c>
      <c r="C12" s="4" t="s">
        <v>597</v>
      </c>
      <c r="E12" s="4" t="s">
        <v>603</v>
      </c>
      <c r="F12" s="5" t="str">
        <f>TEXT("6291214934911756806","0")</f>
        <v>6291214934911756806</v>
      </c>
    </row>
    <row r="13">
      <c r="A13" s="2">
        <v>45862.299849537034</v>
      </c>
      <c r="B13" s="3">
        <v>45866.0</v>
      </c>
      <c r="C13" s="4" t="s">
        <v>597</v>
      </c>
      <c r="E13" s="4" t="s">
        <v>598</v>
      </c>
      <c r="F13" s="5" t="str">
        <f>TEXT("6291215074913293242","0")</f>
        <v>6291215074913293242</v>
      </c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25"/>
    <col customWidth="1" min="4" max="4" width="8.13"/>
    <col customWidth="1" min="5" max="5" width="72.6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45810.365370370375</v>
      </c>
      <c r="B2" s="3">
        <v>45811.0</v>
      </c>
      <c r="C2" s="4" t="s">
        <v>604</v>
      </c>
      <c r="E2" s="4" t="s">
        <v>605</v>
      </c>
      <c r="F2" s="4" t="s">
        <v>606</v>
      </c>
    </row>
    <row r="3">
      <c r="A3" s="2">
        <v>45810.3655787037</v>
      </c>
      <c r="B3" s="3">
        <v>45811.0</v>
      </c>
      <c r="C3" s="4" t="s">
        <v>607</v>
      </c>
      <c r="E3" s="4" t="s">
        <v>605</v>
      </c>
      <c r="F3" s="4" t="s">
        <v>608</v>
      </c>
    </row>
    <row r="4">
      <c r="A4" s="2">
        <v>45810.55483796296</v>
      </c>
      <c r="B4" s="3">
        <v>45811.0</v>
      </c>
      <c r="C4" s="4" t="s">
        <v>609</v>
      </c>
      <c r="E4" s="4" t="s">
        <v>605</v>
      </c>
      <c r="F4" s="4" t="s">
        <v>610</v>
      </c>
    </row>
    <row r="5">
      <c r="A5" s="2">
        <v>45810.55501157408</v>
      </c>
      <c r="B5" s="3">
        <v>45811.0</v>
      </c>
      <c r="C5" s="4" t="s">
        <v>611</v>
      </c>
      <c r="E5" s="4" t="s">
        <v>605</v>
      </c>
      <c r="F5" s="4" t="s">
        <v>612</v>
      </c>
    </row>
    <row r="6">
      <c r="A6" s="2">
        <v>45810.616527777776</v>
      </c>
      <c r="B6" s="3">
        <v>45812.0</v>
      </c>
      <c r="C6" s="4" t="s">
        <v>613</v>
      </c>
      <c r="E6" s="4" t="s">
        <v>605</v>
      </c>
      <c r="F6" s="4" t="s">
        <v>614</v>
      </c>
    </row>
    <row r="7">
      <c r="A7" s="2">
        <v>45810.6324537037</v>
      </c>
      <c r="B7" s="3">
        <v>45812.0</v>
      </c>
      <c r="C7" s="4" t="s">
        <v>615</v>
      </c>
      <c r="E7" s="4" t="s">
        <v>605</v>
      </c>
      <c r="F7" s="4" t="s">
        <v>616</v>
      </c>
    </row>
    <row r="8">
      <c r="A8" s="2">
        <v>45810.65310185185</v>
      </c>
      <c r="B8" s="3">
        <v>45811.0</v>
      </c>
      <c r="C8" s="4" t="s">
        <v>617</v>
      </c>
      <c r="E8" s="4" t="s">
        <v>618</v>
      </c>
      <c r="F8" s="4" t="s">
        <v>619</v>
      </c>
    </row>
    <row r="9">
      <c r="A9" s="2">
        <v>45812.54447916667</v>
      </c>
      <c r="B9" s="3">
        <v>45817.0</v>
      </c>
      <c r="C9" s="4" t="s">
        <v>617</v>
      </c>
      <c r="E9" s="4" t="s">
        <v>605</v>
      </c>
      <c r="F9" s="4" t="s">
        <v>620</v>
      </c>
    </row>
    <row r="10">
      <c r="A10" s="2">
        <v>45813.39262731481</v>
      </c>
      <c r="B10" s="3">
        <v>45814.0</v>
      </c>
      <c r="C10" s="4" t="s">
        <v>621</v>
      </c>
      <c r="E10" s="4" t="s">
        <v>605</v>
      </c>
      <c r="F10" s="4" t="s">
        <v>622</v>
      </c>
    </row>
    <row r="11">
      <c r="A11" s="2">
        <v>45817.33568287037</v>
      </c>
      <c r="B11" s="3">
        <v>45818.0</v>
      </c>
      <c r="C11" s="4" t="s">
        <v>623</v>
      </c>
      <c r="E11" s="4" t="s">
        <v>605</v>
      </c>
      <c r="F11" s="4" t="s">
        <v>624</v>
      </c>
    </row>
    <row r="12">
      <c r="A12" s="2">
        <v>45818.46309027778</v>
      </c>
      <c r="B12" s="3">
        <v>45820.0</v>
      </c>
      <c r="C12" s="4" t="s">
        <v>625</v>
      </c>
      <c r="E12" s="4" t="s">
        <v>605</v>
      </c>
      <c r="F12" s="4" t="s">
        <v>626</v>
      </c>
    </row>
    <row r="13">
      <c r="A13" s="2">
        <v>45820.39041666666</v>
      </c>
      <c r="B13" s="3">
        <v>45821.0</v>
      </c>
      <c r="C13" s="4" t="s">
        <v>617</v>
      </c>
      <c r="E13" s="4" t="s">
        <v>605</v>
      </c>
      <c r="F13" s="4" t="s">
        <v>627</v>
      </c>
    </row>
    <row r="14">
      <c r="A14" s="2">
        <v>45820.46090277778</v>
      </c>
      <c r="B14" s="3">
        <v>45821.0</v>
      </c>
      <c r="C14" s="4" t="s">
        <v>613</v>
      </c>
      <c r="E14" s="4" t="s">
        <v>605</v>
      </c>
      <c r="F14" s="4" t="s">
        <v>628</v>
      </c>
    </row>
    <row r="15">
      <c r="A15" s="2">
        <v>45820.46922453704</v>
      </c>
      <c r="B15" s="3">
        <v>45821.0</v>
      </c>
      <c r="C15" s="4" t="s">
        <v>629</v>
      </c>
      <c r="E15" s="4" t="s">
        <v>605</v>
      </c>
      <c r="F15" s="4" t="s">
        <v>630</v>
      </c>
    </row>
    <row r="16">
      <c r="A16" s="2">
        <v>45824.57515046296</v>
      </c>
      <c r="B16" s="3">
        <v>45825.0</v>
      </c>
      <c r="C16" s="4" t="s">
        <v>617</v>
      </c>
      <c r="E16" s="4" t="s">
        <v>605</v>
      </c>
      <c r="F16" s="4" t="s">
        <v>631</v>
      </c>
    </row>
    <row r="17">
      <c r="A17" s="2">
        <v>45824.67120370371</v>
      </c>
      <c r="B17" s="3">
        <v>45825.0</v>
      </c>
      <c r="C17" s="4" t="s">
        <v>609</v>
      </c>
      <c r="E17" s="4" t="s">
        <v>605</v>
      </c>
      <c r="F17" s="4" t="s">
        <v>632</v>
      </c>
    </row>
    <row r="18">
      <c r="A18" s="2">
        <v>45824.67150462963</v>
      </c>
      <c r="B18" s="3">
        <v>45826.0</v>
      </c>
      <c r="C18" s="4" t="s">
        <v>633</v>
      </c>
      <c r="E18" s="4" t="s">
        <v>605</v>
      </c>
      <c r="F18" s="4" t="s">
        <v>634</v>
      </c>
    </row>
    <row r="19">
      <c r="A19" s="2">
        <v>45828.441203703704</v>
      </c>
      <c r="B19" s="3">
        <v>45831.0</v>
      </c>
      <c r="C19" s="4" t="s">
        <v>607</v>
      </c>
      <c r="E19" s="4" t="s">
        <v>605</v>
      </c>
      <c r="F19" s="4" t="s">
        <v>635</v>
      </c>
    </row>
    <row r="20">
      <c r="A20" s="2">
        <v>45828.44346064815</v>
      </c>
      <c r="B20" s="3">
        <v>45831.0</v>
      </c>
      <c r="C20" s="4" t="s">
        <v>604</v>
      </c>
      <c r="E20" s="4" t="s">
        <v>605</v>
      </c>
      <c r="F20" s="4" t="s">
        <v>636</v>
      </c>
    </row>
    <row r="21">
      <c r="A21" s="2">
        <v>45828.650671296295</v>
      </c>
      <c r="B21" s="3">
        <v>45829.0</v>
      </c>
      <c r="C21" s="4" t="s">
        <v>617</v>
      </c>
      <c r="E21" s="4" t="s">
        <v>605</v>
      </c>
      <c r="F21" s="4" t="s">
        <v>637</v>
      </c>
    </row>
    <row r="22">
      <c r="A22" s="2">
        <v>45828.652453703704</v>
      </c>
      <c r="B22" s="3">
        <v>45829.0</v>
      </c>
      <c r="C22" s="4" t="s">
        <v>617</v>
      </c>
      <c r="D22" s="9" t="s">
        <v>250</v>
      </c>
      <c r="E22" s="4" t="s">
        <v>638</v>
      </c>
      <c r="F22" s="4" t="s">
        <v>639</v>
      </c>
    </row>
    <row r="23">
      <c r="A23" s="2">
        <v>45831.46475694445</v>
      </c>
      <c r="B23" s="3">
        <v>45832.0</v>
      </c>
      <c r="C23" s="4" t="s">
        <v>621</v>
      </c>
      <c r="E23" s="4" t="s">
        <v>605</v>
      </c>
      <c r="F23" s="4" t="s">
        <v>640</v>
      </c>
    </row>
    <row r="24">
      <c r="A24" s="2">
        <v>45831.46496527777</v>
      </c>
      <c r="B24" s="3">
        <v>45832.0</v>
      </c>
      <c r="C24" s="4" t="s">
        <v>623</v>
      </c>
      <c r="E24" s="4" t="s">
        <v>605</v>
      </c>
      <c r="F24" s="4" t="s">
        <v>641</v>
      </c>
    </row>
    <row r="25">
      <c r="A25" s="2">
        <v>45832.56216435185</v>
      </c>
      <c r="B25" s="3">
        <v>45834.0</v>
      </c>
      <c r="C25" s="4" t="s">
        <v>617</v>
      </c>
      <c r="E25" s="4" t="s">
        <v>605</v>
      </c>
      <c r="F25" s="4" t="s">
        <v>642</v>
      </c>
    </row>
    <row r="26">
      <c r="A26" s="2">
        <v>45833.50140046296</v>
      </c>
      <c r="B26" s="3">
        <v>45834.0</v>
      </c>
      <c r="C26" s="4" t="s">
        <v>613</v>
      </c>
      <c r="E26" s="4" t="s">
        <v>605</v>
      </c>
      <c r="F26" s="4" t="s">
        <v>643</v>
      </c>
    </row>
    <row r="27">
      <c r="A27" s="2">
        <v>45834.68369212963</v>
      </c>
      <c r="B27" s="3">
        <v>45835.0</v>
      </c>
      <c r="C27" s="4" t="s">
        <v>611</v>
      </c>
      <c r="D27" s="8"/>
      <c r="E27" s="4" t="s">
        <v>605</v>
      </c>
      <c r="F27" s="5" t="str">
        <f>TEXT("6267354714913472192","0")</f>
        <v>6267354714913472192</v>
      </c>
    </row>
    <row r="28">
      <c r="A28" s="2">
        <v>45835.62331018518</v>
      </c>
      <c r="B28" s="3">
        <v>45838.0</v>
      </c>
      <c r="C28" s="4" t="s">
        <v>617</v>
      </c>
      <c r="E28" s="4" t="s">
        <v>605</v>
      </c>
      <c r="F28" s="5" t="str">
        <f>TEXT("6268166544915197848","0")</f>
        <v>6268166544915197848</v>
      </c>
    </row>
    <row r="29">
      <c r="A29" s="2">
        <v>45838.351006944446</v>
      </c>
      <c r="B29" s="3">
        <v>45839.0</v>
      </c>
      <c r="C29" s="4" t="s">
        <v>629</v>
      </c>
      <c r="E29" s="4" t="s">
        <v>605</v>
      </c>
      <c r="F29" s="5" t="str">
        <f>TEXT("6270523274911664515","0")</f>
        <v>6270523274911664515</v>
      </c>
    </row>
    <row r="30">
      <c r="A30" s="2">
        <v>45838.48473379629</v>
      </c>
      <c r="B30" s="3">
        <v>45839.0</v>
      </c>
      <c r="C30" s="4" t="s">
        <v>615</v>
      </c>
      <c r="E30" s="4" t="s">
        <v>605</v>
      </c>
      <c r="F30" s="5" t="str">
        <f>TEXT("6270638814913371643","0")</f>
        <v>6270638814913371643</v>
      </c>
    </row>
    <row r="31">
      <c r="A31" s="2">
        <v>45840.55295138889</v>
      </c>
      <c r="B31" s="3">
        <v>45842.0</v>
      </c>
      <c r="C31" s="4" t="s">
        <v>617</v>
      </c>
      <c r="E31" s="4" t="s">
        <v>618</v>
      </c>
      <c r="F31" s="5" t="str">
        <f>TEXT("6272425754912067857","0")</f>
        <v>6272425754912067857</v>
      </c>
    </row>
    <row r="32">
      <c r="A32" s="2">
        <v>45840.61851851852</v>
      </c>
      <c r="B32" s="3">
        <v>45842.0</v>
      </c>
      <c r="C32" s="4" t="s">
        <v>633</v>
      </c>
      <c r="E32" s="4" t="s">
        <v>605</v>
      </c>
      <c r="F32" s="5" t="str">
        <f>TEXT("6272482404918732133","0")</f>
        <v>6272482404918732133</v>
      </c>
    </row>
    <row r="33">
      <c r="A33" s="2">
        <v>45841.47552083333</v>
      </c>
      <c r="B33" s="3">
        <v>45842.0</v>
      </c>
      <c r="C33" s="4" t="s">
        <v>609</v>
      </c>
      <c r="E33" s="4" t="s">
        <v>605</v>
      </c>
      <c r="F33" s="5" t="str">
        <f>TEXT("6273222854919149135","0")</f>
        <v>6273222854919149135</v>
      </c>
    </row>
    <row r="34">
      <c r="A34" s="2">
        <v>45841.75817129629</v>
      </c>
      <c r="B34" s="3">
        <v>45845.0</v>
      </c>
      <c r="C34" s="4" t="s">
        <v>617</v>
      </c>
      <c r="E34" s="4" t="s">
        <v>605</v>
      </c>
      <c r="F34" s="5" t="str">
        <f>TEXT("6273467064919190986","0")</f>
        <v>6273467064919190986</v>
      </c>
    </row>
    <row r="35">
      <c r="A35" s="2">
        <v>45845.30782407407</v>
      </c>
      <c r="B35" s="3">
        <v>45846.0</v>
      </c>
      <c r="C35" s="4" t="s">
        <v>613</v>
      </c>
      <c r="E35" s="4" t="s">
        <v>605</v>
      </c>
      <c r="F35" s="5" t="str">
        <f>TEXT("6276533964911702213","0")</f>
        <v>6276533964911702213</v>
      </c>
    </row>
    <row r="36">
      <c r="A36" s="2">
        <v>45845.30861111111</v>
      </c>
      <c r="B36" s="3">
        <v>45846.0</v>
      </c>
      <c r="C36" s="4" t="s">
        <v>625</v>
      </c>
      <c r="E36" s="4" t="s">
        <v>605</v>
      </c>
      <c r="F36" s="5" t="str">
        <f>TEXT("6276534644915077008","0")</f>
        <v>6276534644915077008</v>
      </c>
    </row>
    <row r="37">
      <c r="A37" s="2">
        <v>45845.48987268518</v>
      </c>
      <c r="B37" s="3">
        <v>45846.0</v>
      </c>
      <c r="C37" s="4" t="s">
        <v>623</v>
      </c>
      <c r="E37" s="4" t="s">
        <v>605</v>
      </c>
      <c r="F37" s="5" t="str">
        <f>TEXT("6276691254911257925","0")</f>
        <v>6276691254911257925</v>
      </c>
    </row>
    <row r="38">
      <c r="A38" s="2">
        <v>45846.55538194445</v>
      </c>
      <c r="B38" s="3">
        <v>45847.0</v>
      </c>
      <c r="C38" s="4" t="s">
        <v>617</v>
      </c>
      <c r="E38" s="4" t="s">
        <v>618</v>
      </c>
      <c r="F38" s="5" t="str">
        <f>TEXT("6277611854912651033","0")</f>
        <v>6277611854912651033</v>
      </c>
    </row>
    <row r="39">
      <c r="A39" s="2">
        <v>45849.512141203704</v>
      </c>
      <c r="B39" s="3">
        <v>45852.0</v>
      </c>
      <c r="C39" s="4" t="s">
        <v>621</v>
      </c>
      <c r="E39" s="4" t="s">
        <v>605</v>
      </c>
      <c r="F39" s="5" t="str">
        <f>TEXT("6280166494917116173","0")</f>
        <v>6280166494917116173</v>
      </c>
    </row>
    <row r="40">
      <c r="A40" s="2">
        <v>45852.29420138889</v>
      </c>
      <c r="B40" s="3">
        <v>45853.0</v>
      </c>
      <c r="C40" s="4" t="s">
        <v>604</v>
      </c>
      <c r="E40" s="4" t="s">
        <v>605</v>
      </c>
      <c r="F40" s="5" t="str">
        <f>TEXT("6282570194912702564","0")</f>
        <v>6282570194912702564</v>
      </c>
    </row>
    <row r="41">
      <c r="A41" s="2">
        <v>45852.615115740744</v>
      </c>
      <c r="B41" s="3">
        <v>45853.0</v>
      </c>
      <c r="C41" s="4" t="s">
        <v>617</v>
      </c>
      <c r="E41" s="4" t="s">
        <v>618</v>
      </c>
      <c r="F41" s="5" t="str">
        <f>TEXT("6282847464919505666","0")</f>
        <v>6282847464919505666</v>
      </c>
    </row>
    <row r="42">
      <c r="A42" s="2">
        <v>45852.6153125</v>
      </c>
      <c r="B42" s="3">
        <v>45853.0</v>
      </c>
      <c r="C42" s="4" t="s">
        <v>611</v>
      </c>
      <c r="E42" s="4" t="s">
        <v>605</v>
      </c>
      <c r="F42" s="5" t="str">
        <f>TEXT("6282847634917645768","0")</f>
        <v>6282847634917645768</v>
      </c>
    </row>
    <row r="43">
      <c r="A43" s="2">
        <v>45853.40336805556</v>
      </c>
      <c r="B43" s="3">
        <v>45855.0</v>
      </c>
      <c r="C43" s="4" t="s">
        <v>613</v>
      </c>
      <c r="E43" s="4" t="s">
        <v>605</v>
      </c>
      <c r="F43" s="5" t="str">
        <f>TEXT("6283528514917232399","0")</f>
        <v>6283528514917232399</v>
      </c>
    </row>
    <row r="44">
      <c r="A44" s="2">
        <v>45854.28902777778</v>
      </c>
      <c r="B44" s="3">
        <v>45855.0</v>
      </c>
      <c r="C44" s="4" t="s">
        <v>629</v>
      </c>
      <c r="E44" s="4" t="s">
        <v>605</v>
      </c>
      <c r="F44" s="5" t="str">
        <f>TEXT("6284293724914768435","0")</f>
        <v>6284293724914768435</v>
      </c>
    </row>
    <row r="45">
      <c r="A45" s="2">
        <v>45855.287523148145</v>
      </c>
      <c r="B45" s="3">
        <v>45856.0</v>
      </c>
      <c r="C45" s="4" t="s">
        <v>607</v>
      </c>
      <c r="E45" s="4" t="s">
        <v>605</v>
      </c>
      <c r="F45" s="5" t="str">
        <f>TEXT("6285156424919550393","0")</f>
        <v>6285156424919550393</v>
      </c>
    </row>
    <row r="46">
      <c r="A46" s="2">
        <v>45855.555138888885</v>
      </c>
      <c r="B46" s="3">
        <v>45856.0</v>
      </c>
      <c r="C46" s="4" t="s">
        <v>617</v>
      </c>
      <c r="E46" s="4" t="s">
        <v>605</v>
      </c>
      <c r="F46" s="5" t="str">
        <f>TEXT("6285387644911914849","0")</f>
        <v>6285387644911914849</v>
      </c>
    </row>
    <row r="47">
      <c r="A47" s="2">
        <v>45859.47505787037</v>
      </c>
      <c r="B47" s="3">
        <v>45860.0</v>
      </c>
      <c r="C47" s="4" t="s">
        <v>609</v>
      </c>
      <c r="E47" s="4" t="s">
        <v>605</v>
      </c>
      <c r="F47" s="5" t="str">
        <f>TEXT("6288774454913993332","0")</f>
        <v>6288774454913993332</v>
      </c>
    </row>
    <row r="48">
      <c r="A48" s="2">
        <v>45860.57497685185</v>
      </c>
      <c r="B48" s="3">
        <v>45861.0</v>
      </c>
      <c r="C48" s="4" t="s">
        <v>617</v>
      </c>
      <c r="E48" s="4" t="s">
        <v>605</v>
      </c>
      <c r="F48" s="5" t="str">
        <f>TEXT("6289724784915252364","0")</f>
        <v>6289724784915252364</v>
      </c>
    </row>
    <row r="49">
      <c r="A49" s="2">
        <v>45861.592569444445</v>
      </c>
      <c r="B49" s="3">
        <v>45864.0</v>
      </c>
      <c r="C49" s="4" t="s">
        <v>617</v>
      </c>
      <c r="E49" s="4" t="s">
        <v>605</v>
      </c>
      <c r="F49" s="5" t="str">
        <f>TEXT("6290603984913042628","0")</f>
        <v>6290603984913042628</v>
      </c>
    </row>
    <row r="50">
      <c r="A50" s="2">
        <v>45862.44168981481</v>
      </c>
      <c r="B50" s="3">
        <v>45863.0</v>
      </c>
      <c r="C50" s="4" t="s">
        <v>623</v>
      </c>
      <c r="E50" s="4" t="s">
        <v>605</v>
      </c>
      <c r="F50" s="5" t="str">
        <f>TEXT("6291337624915963483","0")</f>
        <v>6291337624915963483</v>
      </c>
    </row>
    <row r="51">
      <c r="A51" s="2">
        <v>45863.397210648145</v>
      </c>
      <c r="B51" s="3">
        <v>45866.0</v>
      </c>
      <c r="C51" s="4" t="s">
        <v>613</v>
      </c>
      <c r="E51" s="4" t="s">
        <v>605</v>
      </c>
      <c r="F51" s="5" t="str">
        <f>TEXT("6292163194915626518","0")</f>
        <v>6292163194915626518</v>
      </c>
    </row>
    <row r="52">
      <c r="A52" s="2">
        <v>45866.615266203706</v>
      </c>
      <c r="B52" s="3">
        <v>45868.0</v>
      </c>
      <c r="C52" s="4" t="s">
        <v>633</v>
      </c>
      <c r="E52" s="4" t="s">
        <v>605</v>
      </c>
      <c r="F52" s="5" t="str">
        <f>TEXT("6294943594918649790","0")</f>
        <v>6294943594918649790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5.5"/>
    <col customWidth="1" min="4" max="4" width="14.63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45817.28375</v>
      </c>
      <c r="B2" s="3">
        <v>45818.0</v>
      </c>
      <c r="C2" s="4" t="s">
        <v>644</v>
      </c>
      <c r="E2" s="4" t="s">
        <v>645</v>
      </c>
      <c r="F2" s="4" t="s">
        <v>646</v>
      </c>
    </row>
    <row r="3">
      <c r="A3" s="2">
        <v>45817.28394675926</v>
      </c>
      <c r="B3" s="3">
        <v>45821.0</v>
      </c>
      <c r="C3" s="4" t="s">
        <v>644</v>
      </c>
      <c r="E3" s="4" t="s">
        <v>647</v>
      </c>
      <c r="F3" s="4" t="s">
        <v>648</v>
      </c>
    </row>
    <row r="4">
      <c r="A4" s="2">
        <v>45817.28438657407</v>
      </c>
      <c r="B4" s="3">
        <v>45818.0</v>
      </c>
      <c r="C4" s="4" t="s">
        <v>649</v>
      </c>
      <c r="E4" s="4" t="s">
        <v>650</v>
      </c>
      <c r="F4" s="4" t="s">
        <v>651</v>
      </c>
    </row>
    <row r="5">
      <c r="A5" s="6"/>
      <c r="B5" s="7"/>
      <c r="C5" s="8"/>
      <c r="E5" s="8"/>
    </row>
    <row r="6">
      <c r="A6" s="6"/>
      <c r="B6" s="7"/>
      <c r="C6" s="8"/>
      <c r="E6" s="8"/>
    </row>
    <row r="7">
      <c r="A7" s="6"/>
      <c r="B7" s="7"/>
      <c r="C7" s="8"/>
      <c r="E7" s="8"/>
    </row>
    <row r="8">
      <c r="A8" s="6"/>
      <c r="B8" s="7"/>
      <c r="C8" s="8"/>
      <c r="E8" s="8"/>
    </row>
    <row r="9">
      <c r="A9" s="6"/>
      <c r="B9" s="7"/>
      <c r="C9" s="8"/>
      <c r="E9" s="8"/>
    </row>
    <row r="10">
      <c r="A10" s="6"/>
      <c r="B10" s="7"/>
      <c r="C10" s="8"/>
      <c r="E1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0.5"/>
    <col customWidth="1" min="3" max="3" width="26.88"/>
    <col customWidth="1" min="4" max="4" width="11.88"/>
    <col customWidth="1" min="5" max="5" width="86.38"/>
    <col customWidth="1" min="6" max="26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45859.49275462963</v>
      </c>
      <c r="B2" s="3">
        <v>45862.0</v>
      </c>
      <c r="C2" s="4" t="s">
        <v>50</v>
      </c>
      <c r="E2" s="4" t="s">
        <v>51</v>
      </c>
      <c r="F2" s="5" t="str">
        <f>TEXT("6288789742706474169","0")</f>
        <v>6288789742706474169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13"/>
    <col customWidth="1" min="4" max="4" width="9.13"/>
    <col customWidth="1" min="5" max="5" width="76.75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45814.45050925926</v>
      </c>
      <c r="B2" s="3">
        <v>45817.0</v>
      </c>
      <c r="C2" s="4" t="s">
        <v>652</v>
      </c>
      <c r="E2" s="4" t="s">
        <v>653</v>
      </c>
      <c r="F2" s="4" t="s">
        <v>654</v>
      </c>
    </row>
    <row r="3">
      <c r="A3" s="2">
        <v>45820.574942129635</v>
      </c>
      <c r="B3" s="3">
        <v>45821.0</v>
      </c>
      <c r="C3" s="4" t="s">
        <v>655</v>
      </c>
      <c r="E3" s="4" t="s">
        <v>656</v>
      </c>
      <c r="F3" s="4" t="s">
        <v>657</v>
      </c>
    </row>
    <row r="4">
      <c r="A4" s="2">
        <v>45840.653657407405</v>
      </c>
      <c r="B4" s="3">
        <v>45841.0</v>
      </c>
      <c r="C4" s="4" t="s">
        <v>655</v>
      </c>
      <c r="E4" s="4" t="s">
        <v>658</v>
      </c>
      <c r="F4" s="5" t="str">
        <f>TEXT("6272512764914872560","0")</f>
        <v>6272512764914872560</v>
      </c>
    </row>
    <row r="5">
      <c r="A5" s="2">
        <v>45859.68644675926</v>
      </c>
      <c r="B5" s="3">
        <v>45860.0</v>
      </c>
      <c r="C5" s="4" t="s">
        <v>655</v>
      </c>
      <c r="E5" s="4" t="s">
        <v>659</v>
      </c>
      <c r="F5" s="5" t="str">
        <f>TEXT("6288957094917933932","0")</f>
        <v>6288957094917933932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13"/>
    <col customWidth="1" min="4" max="4" width="8.13"/>
    <col customWidth="1" min="5" max="5" width="77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45810.58201388889</v>
      </c>
      <c r="B2" s="3">
        <v>45811.0</v>
      </c>
      <c r="C2" s="4" t="s">
        <v>660</v>
      </c>
      <c r="E2" s="4" t="s">
        <v>661</v>
      </c>
      <c r="F2" s="4" t="s">
        <v>662</v>
      </c>
    </row>
    <row r="3">
      <c r="A3" s="2">
        <v>45810.5829050926</v>
      </c>
      <c r="B3" s="3">
        <v>45811.0</v>
      </c>
      <c r="C3" s="4" t="s">
        <v>660</v>
      </c>
      <c r="E3" s="4" t="s">
        <v>663</v>
      </c>
      <c r="F3" s="4" t="s">
        <v>664</v>
      </c>
    </row>
    <row r="4">
      <c r="A4" s="2">
        <v>45814.59516203703</v>
      </c>
      <c r="B4" s="3">
        <v>45817.0</v>
      </c>
      <c r="C4" s="4" t="s">
        <v>660</v>
      </c>
      <c r="E4" s="4" t="s">
        <v>665</v>
      </c>
      <c r="F4" s="4" t="s">
        <v>666</v>
      </c>
    </row>
    <row r="5">
      <c r="A5" s="2">
        <v>45817.67377314815</v>
      </c>
      <c r="B5" s="3">
        <v>45818.0</v>
      </c>
      <c r="C5" s="4" t="s">
        <v>660</v>
      </c>
      <c r="E5" s="4" t="s">
        <v>667</v>
      </c>
      <c r="F5" s="4" t="s">
        <v>668</v>
      </c>
    </row>
    <row r="6">
      <c r="A6" s="2">
        <v>45824.39413194444</v>
      </c>
      <c r="B6" s="3">
        <v>45825.0</v>
      </c>
      <c r="C6" s="4" t="s">
        <v>660</v>
      </c>
      <c r="E6" s="4" t="s">
        <v>669</v>
      </c>
      <c r="F6" s="4" t="s">
        <v>670</v>
      </c>
    </row>
    <row r="7">
      <c r="A7" s="2">
        <v>45824.5712962963</v>
      </c>
      <c r="B7" s="3">
        <v>45825.0</v>
      </c>
      <c r="C7" s="4" t="s">
        <v>660</v>
      </c>
      <c r="E7" s="4" t="s">
        <v>671</v>
      </c>
      <c r="F7" s="4" t="s">
        <v>672</v>
      </c>
    </row>
    <row r="8">
      <c r="A8" s="2">
        <v>45828.65043981481</v>
      </c>
      <c r="B8" s="3">
        <v>45831.0</v>
      </c>
      <c r="C8" s="4" t="s">
        <v>660</v>
      </c>
      <c r="E8" s="4" t="s">
        <v>673</v>
      </c>
      <c r="F8" s="4" t="s">
        <v>674</v>
      </c>
    </row>
    <row r="9">
      <c r="A9" s="2">
        <v>45828.754004629634</v>
      </c>
      <c r="B9" s="3">
        <v>45831.0</v>
      </c>
      <c r="C9" s="4" t="s">
        <v>660</v>
      </c>
      <c r="E9" s="4" t="s">
        <v>675</v>
      </c>
      <c r="F9" s="4" t="s">
        <v>676</v>
      </c>
    </row>
    <row r="10">
      <c r="A10" s="2">
        <v>45831.69328703704</v>
      </c>
      <c r="B10" s="3">
        <v>45832.0</v>
      </c>
      <c r="C10" s="4" t="s">
        <v>660</v>
      </c>
      <c r="E10" s="4" t="s">
        <v>677</v>
      </c>
      <c r="F10" s="4" t="s">
        <v>678</v>
      </c>
    </row>
    <row r="11">
      <c r="A11" s="2">
        <v>45832.61292824074</v>
      </c>
      <c r="B11" s="3">
        <v>45833.0</v>
      </c>
      <c r="C11" s="4" t="s">
        <v>660</v>
      </c>
      <c r="E11" s="4" t="s">
        <v>679</v>
      </c>
      <c r="F11" s="4" t="s">
        <v>680</v>
      </c>
    </row>
    <row r="12">
      <c r="A12" s="2">
        <v>45838.69615740741</v>
      </c>
      <c r="B12" s="3">
        <v>45839.0</v>
      </c>
      <c r="C12" s="4" t="s">
        <v>660</v>
      </c>
      <c r="E12" s="4" t="s">
        <v>681</v>
      </c>
      <c r="F12" s="5" t="str">
        <f>TEXT("6270821486221705499","0")</f>
        <v>6270821486221705499</v>
      </c>
    </row>
    <row r="13">
      <c r="A13" s="2">
        <v>45838.711006944446</v>
      </c>
      <c r="B13" s="3">
        <v>45839.0</v>
      </c>
      <c r="C13" s="4" t="s">
        <v>660</v>
      </c>
      <c r="E13" s="4" t="s">
        <v>682</v>
      </c>
      <c r="F13" s="5" t="str">
        <f>TEXT("6270834316225420345","0")</f>
        <v>6270834316225420345</v>
      </c>
    </row>
    <row r="14">
      <c r="A14" s="2">
        <v>45839.645787037036</v>
      </c>
      <c r="B14" s="3">
        <v>45840.0</v>
      </c>
      <c r="C14" s="4" t="s">
        <v>660</v>
      </c>
      <c r="E14" s="4" t="s">
        <v>683</v>
      </c>
      <c r="F14" s="5" t="str">
        <f>TEXT("6271641966229466576","0")</f>
        <v>6271641966229466576</v>
      </c>
    </row>
    <row r="15">
      <c r="A15" s="2">
        <v>45840.63657407407</v>
      </c>
      <c r="B15" s="3">
        <v>45841.0</v>
      </c>
      <c r="C15" s="4" t="s">
        <v>660</v>
      </c>
      <c r="E15" s="4" t="s">
        <v>684</v>
      </c>
      <c r="F15" s="5" t="str">
        <f>TEXT("6272498006225904546","0")</f>
        <v>6272498006225904546</v>
      </c>
    </row>
    <row r="16">
      <c r="A16" s="2">
        <v>45845.680868055555</v>
      </c>
      <c r="B16" s="3">
        <v>45846.0</v>
      </c>
      <c r="C16" s="4" t="s">
        <v>660</v>
      </c>
      <c r="D16" s="4" t="s">
        <v>685</v>
      </c>
      <c r="E16" s="4" t="s">
        <v>686</v>
      </c>
      <c r="F16" s="5" t="str">
        <f>TEXT("6276856276221213707","0")</f>
        <v>6276856276221213707</v>
      </c>
    </row>
    <row r="17">
      <c r="A17" s="2">
        <v>45845.68347222222</v>
      </c>
      <c r="B17" s="3">
        <v>45846.0</v>
      </c>
      <c r="C17" s="4" t="s">
        <v>660</v>
      </c>
      <c r="E17" s="4" t="s">
        <v>687</v>
      </c>
      <c r="F17" s="5" t="str">
        <f>TEXT("6276858526227326602","0")</f>
        <v>6276858526227326602</v>
      </c>
    </row>
    <row r="18">
      <c r="A18" s="2">
        <v>45847.66011574074</v>
      </c>
      <c r="B18" s="3">
        <v>45848.0</v>
      </c>
      <c r="C18" s="4" t="s">
        <v>660</v>
      </c>
      <c r="E18" s="4" t="s">
        <v>688</v>
      </c>
      <c r="F18" s="5" t="str">
        <f>TEXT("6278566346227921122","0")</f>
        <v>6278566346227921122</v>
      </c>
    </row>
    <row r="19">
      <c r="A19" s="2">
        <v>45852.63314814815</v>
      </c>
      <c r="B19" s="3">
        <v>45853.0</v>
      </c>
      <c r="C19" s="4" t="s">
        <v>660</v>
      </c>
      <c r="E19" s="4" t="s">
        <v>689</v>
      </c>
      <c r="F19" s="5" t="str">
        <f>TEXT("6282863046226098211","0")</f>
        <v>6282863046226098211</v>
      </c>
    </row>
    <row r="20">
      <c r="A20" s="2">
        <v>45852.637766203705</v>
      </c>
      <c r="B20" s="3">
        <v>45853.0</v>
      </c>
      <c r="C20" s="4" t="s">
        <v>660</v>
      </c>
      <c r="E20" s="4" t="s">
        <v>690</v>
      </c>
      <c r="F20" s="5" t="str">
        <f>TEXT("6282867036225111756","0")</f>
        <v>6282867036225111756</v>
      </c>
    </row>
    <row r="21">
      <c r="A21" s="2">
        <v>45853.66030092593</v>
      </c>
      <c r="B21" s="3">
        <v>45854.0</v>
      </c>
      <c r="C21" s="4" t="s">
        <v>660</v>
      </c>
      <c r="D21" s="4" t="s">
        <v>691</v>
      </c>
      <c r="E21" s="4" t="s">
        <v>692</v>
      </c>
      <c r="F21" s="5" t="str">
        <f>TEXT("6283750506226258470","0")</f>
        <v>6283750506226258470</v>
      </c>
    </row>
    <row r="22">
      <c r="A22" s="2">
        <v>45853.686689814815</v>
      </c>
      <c r="B22" s="3">
        <v>45854.0</v>
      </c>
      <c r="C22" s="4" t="s">
        <v>660</v>
      </c>
      <c r="E22" s="4" t="s">
        <v>693</v>
      </c>
      <c r="F22" s="5" t="str">
        <f>TEXT("6283773306225518227","0")</f>
        <v>6283773306225518227</v>
      </c>
    </row>
    <row r="23">
      <c r="A23" s="2">
        <v>45855.69082175926</v>
      </c>
      <c r="B23" s="3">
        <v>45856.0</v>
      </c>
      <c r="C23" s="4" t="s">
        <v>660</v>
      </c>
      <c r="E23" s="4" t="s">
        <v>694</v>
      </c>
      <c r="F23" s="5" t="str">
        <f>TEXT("6285504876229789427","0")</f>
        <v>6285504876229789427</v>
      </c>
    </row>
    <row r="24">
      <c r="A24" s="2">
        <v>45861.677766203706</v>
      </c>
      <c r="B24" s="3">
        <v>45862.0</v>
      </c>
      <c r="C24" s="4" t="s">
        <v>660</v>
      </c>
      <c r="E24" s="4" t="s">
        <v>695</v>
      </c>
      <c r="F24" s="5" t="str">
        <f>TEXT("6290677596227859861","0")</f>
        <v>6290677596227859861</v>
      </c>
    </row>
    <row r="25">
      <c r="A25" s="2">
        <v>45861.68027777778</v>
      </c>
      <c r="B25" s="3">
        <v>45862.0</v>
      </c>
      <c r="C25" s="4" t="s">
        <v>660</v>
      </c>
      <c r="E25" s="4" t="s">
        <v>696</v>
      </c>
      <c r="F25" s="5" t="str">
        <f>TEXT("6290679766228755680","0")</f>
        <v>6290679766228755680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6.5"/>
    <col customWidth="1" min="4" max="4" width="9.13"/>
    <col customWidth="1" min="5" max="5" width="84.1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45811.570381944446</v>
      </c>
      <c r="B2" s="3">
        <v>45812.0</v>
      </c>
      <c r="C2" s="4" t="s">
        <v>697</v>
      </c>
      <c r="E2" s="4" t="s">
        <v>698</v>
      </c>
      <c r="F2" s="4" t="s">
        <v>699</v>
      </c>
    </row>
    <row r="3">
      <c r="A3" s="2">
        <v>45817.72142361111</v>
      </c>
      <c r="B3" s="3">
        <v>45818.0</v>
      </c>
      <c r="C3" s="4" t="s">
        <v>700</v>
      </c>
      <c r="E3" s="4" t="s">
        <v>701</v>
      </c>
      <c r="F3" s="4" t="s">
        <v>702</v>
      </c>
    </row>
    <row r="4">
      <c r="A4" s="2">
        <v>45834.53040509259</v>
      </c>
      <c r="B4" s="3">
        <v>45835.0</v>
      </c>
      <c r="C4" s="4" t="s">
        <v>697</v>
      </c>
      <c r="E4" s="4" t="s">
        <v>701</v>
      </c>
      <c r="F4" s="5" t="str">
        <f>TEXT("6267222274911456682","0")</f>
        <v>6267222274911456682</v>
      </c>
    </row>
    <row r="5">
      <c r="A5" s="2">
        <v>45855.477847222224</v>
      </c>
      <c r="B5" s="3">
        <v>45856.0</v>
      </c>
      <c r="C5" s="4" t="s">
        <v>700</v>
      </c>
      <c r="E5" s="4" t="s">
        <v>703</v>
      </c>
      <c r="F5" s="5" t="str">
        <f>TEXT("6285320864917459838","0")</f>
        <v>6285320864917459838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7.0"/>
    <col customWidth="1" min="4" max="4" width="8.13"/>
    <col customWidth="1" min="5" max="5" width="74.88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45816.82290509259</v>
      </c>
      <c r="B2" s="3">
        <v>45818.0</v>
      </c>
      <c r="C2" s="4" t="s">
        <v>704</v>
      </c>
      <c r="E2" s="4" t="s">
        <v>705</v>
      </c>
      <c r="F2" s="4" t="s">
        <v>706</v>
      </c>
    </row>
    <row r="3">
      <c r="A3" s="2">
        <v>45823.70899305555</v>
      </c>
      <c r="B3" s="3">
        <v>45825.0</v>
      </c>
      <c r="C3" s="4" t="s">
        <v>704</v>
      </c>
      <c r="E3" s="4" t="s">
        <v>707</v>
      </c>
      <c r="F3" s="4" t="s">
        <v>708</v>
      </c>
    </row>
    <row r="4">
      <c r="A4" s="2">
        <v>45829.807604166665</v>
      </c>
      <c r="B4" s="3">
        <v>45832.0</v>
      </c>
      <c r="C4" s="4" t="s">
        <v>704</v>
      </c>
      <c r="E4" s="4" t="s">
        <v>709</v>
      </c>
      <c r="F4" s="4" t="s">
        <v>710</v>
      </c>
    </row>
    <row r="5">
      <c r="A5" s="2">
        <v>45837.700740740744</v>
      </c>
      <c r="B5" s="3">
        <v>45839.0</v>
      </c>
      <c r="C5" s="4" t="s">
        <v>704</v>
      </c>
      <c r="E5" s="4" t="s">
        <v>711</v>
      </c>
      <c r="F5" s="5" t="str">
        <f>TEXT("6269961446216939453","0")</f>
        <v>6269961446216939453</v>
      </c>
    </row>
    <row r="6">
      <c r="A6" s="2">
        <v>45844.737291666665</v>
      </c>
      <c r="B6" s="3">
        <v>45846.0</v>
      </c>
      <c r="C6" s="4" t="s">
        <v>704</v>
      </c>
      <c r="E6" s="4" t="s">
        <v>712</v>
      </c>
      <c r="F6" s="5" t="str">
        <f>TEXT("6276041029611209664","0")</f>
        <v>6276041029611209664</v>
      </c>
    </row>
    <row r="7">
      <c r="A7" s="2">
        <v>45853.51017361111</v>
      </c>
      <c r="B7" s="3">
        <v>45854.0</v>
      </c>
      <c r="C7" s="4" t="s">
        <v>704</v>
      </c>
      <c r="E7" s="4" t="s">
        <v>713</v>
      </c>
      <c r="F7" s="5" t="str">
        <f>TEXT("6283620796957409520","0")</f>
        <v>6283620796957409520</v>
      </c>
    </row>
    <row r="8">
      <c r="A8" s="2">
        <v>45858.71513888889</v>
      </c>
      <c r="B8" s="3">
        <v>45860.0</v>
      </c>
      <c r="C8" s="4" t="s">
        <v>704</v>
      </c>
      <c r="E8" s="4" t="s">
        <v>714</v>
      </c>
      <c r="F8" s="5" t="str">
        <f>TEXT("6288117886215737163","0")</f>
        <v>6288117886215737163</v>
      </c>
    </row>
    <row r="9">
      <c r="A9" s="2">
        <v>45865.82798611111</v>
      </c>
      <c r="B9" s="3">
        <v>45867.0</v>
      </c>
      <c r="C9" s="4" t="s">
        <v>704</v>
      </c>
      <c r="E9" s="4" t="s">
        <v>715</v>
      </c>
      <c r="F9" s="5" t="str">
        <f>TEXT("6294263385123729524","0")</f>
        <v>6294263385123729524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5"/>
    <col customWidth="1" min="4" max="4" width="8.13"/>
    <col customWidth="1" min="5" max="5" width="67.2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45810.6258912037</v>
      </c>
      <c r="B2" s="3">
        <v>45811.0</v>
      </c>
      <c r="C2" s="4" t="s">
        <v>716</v>
      </c>
      <c r="E2" s="4" t="s">
        <v>717</v>
      </c>
      <c r="F2" s="4" t="s">
        <v>718</v>
      </c>
    </row>
    <row r="3">
      <c r="A3" s="2">
        <v>45817.32696759259</v>
      </c>
      <c r="B3" s="3">
        <v>45818.0</v>
      </c>
      <c r="C3" s="4" t="s">
        <v>719</v>
      </c>
      <c r="E3" s="4" t="s">
        <v>720</v>
      </c>
      <c r="F3" s="4" t="s">
        <v>721</v>
      </c>
    </row>
    <row r="4">
      <c r="A4" s="2">
        <v>45817.43121527778</v>
      </c>
      <c r="B4" s="3">
        <v>45818.0</v>
      </c>
      <c r="C4" s="4" t="s">
        <v>722</v>
      </c>
      <c r="E4" s="4" t="s">
        <v>720</v>
      </c>
      <c r="F4" s="4" t="s">
        <v>723</v>
      </c>
    </row>
    <row r="5">
      <c r="A5" s="2">
        <v>45818.585856481484</v>
      </c>
      <c r="B5" s="3">
        <v>45819.0</v>
      </c>
      <c r="C5" s="4" t="s">
        <v>724</v>
      </c>
      <c r="E5" s="4" t="s">
        <v>720</v>
      </c>
      <c r="F5" s="4" t="s">
        <v>725</v>
      </c>
    </row>
    <row r="6">
      <c r="A6" s="2">
        <v>45820.454201388886</v>
      </c>
      <c r="B6" s="3">
        <v>45821.0</v>
      </c>
      <c r="C6" s="4" t="s">
        <v>726</v>
      </c>
      <c r="E6" s="4" t="s">
        <v>727</v>
      </c>
      <c r="F6" s="4" t="s">
        <v>728</v>
      </c>
    </row>
    <row r="7">
      <c r="A7" s="2">
        <v>45824.47556712963</v>
      </c>
      <c r="B7" s="3">
        <v>45825.0</v>
      </c>
      <c r="C7" s="4" t="s">
        <v>729</v>
      </c>
      <c r="E7" s="4" t="s">
        <v>720</v>
      </c>
      <c r="F7" s="4" t="s">
        <v>730</v>
      </c>
    </row>
    <row r="8">
      <c r="A8" s="2">
        <v>45833.48590277778</v>
      </c>
      <c r="B8" s="3">
        <v>45834.0</v>
      </c>
      <c r="C8" s="4" t="s">
        <v>731</v>
      </c>
      <c r="E8" s="4" t="s">
        <v>720</v>
      </c>
      <c r="F8" s="4" t="s">
        <v>732</v>
      </c>
    </row>
    <row r="9">
      <c r="A9" s="2">
        <v>45839.28679398148</v>
      </c>
      <c r="B9" s="3">
        <v>45840.0</v>
      </c>
      <c r="C9" s="4" t="s">
        <v>729</v>
      </c>
      <c r="E9" s="4" t="s">
        <v>720</v>
      </c>
      <c r="F9" s="5" t="str">
        <f>TEXT("6271331794913874627","0")</f>
        <v>6271331794913874627</v>
      </c>
    </row>
    <row r="10">
      <c r="A10" s="2">
        <v>45842.72392361111</v>
      </c>
      <c r="B10" s="3">
        <v>45845.0</v>
      </c>
      <c r="C10" s="4" t="s">
        <v>716</v>
      </c>
      <c r="E10" s="4" t="s">
        <v>717</v>
      </c>
      <c r="F10" s="5" t="str">
        <f>TEXT("6274301474915474942","0")</f>
        <v>6274301474915474942</v>
      </c>
    </row>
    <row r="11">
      <c r="A11" s="2">
        <v>45845.388449074075</v>
      </c>
      <c r="B11" s="3">
        <v>45846.0</v>
      </c>
      <c r="C11" s="4" t="s">
        <v>719</v>
      </c>
      <c r="E11" s="4" t="s">
        <v>720</v>
      </c>
      <c r="F11" s="5" t="str">
        <f>TEXT("6276603624915691101","0")</f>
        <v>6276603624915691101</v>
      </c>
    </row>
    <row r="12">
      <c r="A12" s="2">
        <v>45849.39628472222</v>
      </c>
      <c r="B12" s="3">
        <v>45852.0</v>
      </c>
      <c r="C12" s="4" t="s">
        <v>726</v>
      </c>
      <c r="E12" s="4" t="s">
        <v>727</v>
      </c>
      <c r="F12" s="5" t="str">
        <f>TEXT("6280066394919660034","0")</f>
        <v>6280066394919660034</v>
      </c>
    </row>
    <row r="13">
      <c r="A13" s="2">
        <v>45852.42697916667</v>
      </c>
      <c r="B13" s="3">
        <v>45853.0</v>
      </c>
      <c r="C13" s="4" t="s">
        <v>724</v>
      </c>
      <c r="E13" s="4" t="s">
        <v>720</v>
      </c>
      <c r="F13" s="5" t="str">
        <f>TEXT("6282684914914506860","0")</f>
        <v>6282684914914506860</v>
      </c>
    </row>
    <row r="14">
      <c r="A14" s="2">
        <v>45853.63416666666</v>
      </c>
      <c r="B14" s="3">
        <v>45854.0</v>
      </c>
      <c r="C14" s="4" t="s">
        <v>729</v>
      </c>
      <c r="E14" s="4" t="s">
        <v>720</v>
      </c>
      <c r="F14" s="5" t="str">
        <f>TEXT("6283727924916872840","0")</f>
        <v>6283727924916872840</v>
      </c>
    </row>
    <row r="15">
      <c r="A15" s="2">
        <v>45860.48142361111</v>
      </c>
      <c r="B15" s="3">
        <v>45861.0</v>
      </c>
      <c r="C15" s="4" t="s">
        <v>731</v>
      </c>
      <c r="E15" s="4" t="s">
        <v>720</v>
      </c>
      <c r="F15" s="5" t="str">
        <f>TEXT("6289643954913181967","0")</f>
        <v>6289643954913181967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4.13"/>
    <col customWidth="1" min="4" max="4" width="9.13"/>
    <col customWidth="1" min="5" max="5" width="43.63"/>
    <col customWidth="1" min="6" max="6" width="18.2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45810.37469907408</v>
      </c>
      <c r="B2" s="3">
        <v>45811.0</v>
      </c>
      <c r="C2" s="4" t="s">
        <v>733</v>
      </c>
      <c r="E2" s="4" t="s">
        <v>734</v>
      </c>
      <c r="F2" s="4" t="s">
        <v>735</v>
      </c>
    </row>
    <row r="3">
      <c r="A3" s="2">
        <v>45810.50063657407</v>
      </c>
      <c r="B3" s="3">
        <v>45811.0</v>
      </c>
      <c r="C3" s="4" t="s">
        <v>736</v>
      </c>
      <c r="E3" s="4" t="s">
        <v>737</v>
      </c>
      <c r="F3" s="4" t="s">
        <v>738</v>
      </c>
    </row>
    <row r="4">
      <c r="A4" s="2">
        <v>45814.44467592593</v>
      </c>
      <c r="B4" s="3">
        <v>45817.0</v>
      </c>
      <c r="C4" s="4" t="s">
        <v>739</v>
      </c>
      <c r="E4" s="4" t="s">
        <v>740</v>
      </c>
      <c r="F4" s="4" t="s">
        <v>741</v>
      </c>
    </row>
    <row r="5">
      <c r="A5" s="2">
        <v>45817.56217592592</v>
      </c>
      <c r="B5" s="3">
        <v>45818.0</v>
      </c>
      <c r="C5" s="4" t="s">
        <v>733</v>
      </c>
      <c r="E5" s="4" t="s">
        <v>742</v>
      </c>
      <c r="F5" s="4" t="s">
        <v>743</v>
      </c>
    </row>
    <row r="6">
      <c r="A6" s="2">
        <v>45818.51859953704</v>
      </c>
      <c r="B6" s="3">
        <v>45820.0</v>
      </c>
      <c r="C6" s="4" t="s">
        <v>744</v>
      </c>
      <c r="E6" s="4" t="s">
        <v>745</v>
      </c>
      <c r="F6" s="4" t="s">
        <v>746</v>
      </c>
    </row>
    <row r="7">
      <c r="A7" s="2">
        <v>45819.29320601852</v>
      </c>
      <c r="B7" s="3">
        <v>45820.0</v>
      </c>
      <c r="C7" s="4" t="s">
        <v>733</v>
      </c>
      <c r="E7" s="4" t="s">
        <v>747</v>
      </c>
      <c r="F7" s="4" t="s">
        <v>748</v>
      </c>
    </row>
    <row r="8">
      <c r="A8" s="2">
        <v>45833.31974537037</v>
      </c>
      <c r="B8" s="3">
        <v>45834.0</v>
      </c>
      <c r="C8" s="4" t="s">
        <v>749</v>
      </c>
      <c r="E8" s="4" t="s">
        <v>750</v>
      </c>
      <c r="F8" s="4" t="s">
        <v>751</v>
      </c>
    </row>
    <row r="9">
      <c r="A9" s="2">
        <v>45833.32461805556</v>
      </c>
      <c r="B9" s="3">
        <v>45838.0</v>
      </c>
      <c r="C9" s="4" t="s">
        <v>749</v>
      </c>
      <c r="E9" s="4" t="s">
        <v>750</v>
      </c>
      <c r="F9" s="4" t="s">
        <v>752</v>
      </c>
    </row>
    <row r="10">
      <c r="A10" s="2">
        <v>45833.498923611114</v>
      </c>
      <c r="B10" s="3">
        <v>45834.0</v>
      </c>
      <c r="C10" s="4" t="s">
        <v>749</v>
      </c>
      <c r="E10" s="4" t="s">
        <v>753</v>
      </c>
      <c r="F10" s="4" t="s">
        <v>754</v>
      </c>
    </row>
    <row r="11">
      <c r="A11" s="2">
        <v>45833.5080787037</v>
      </c>
      <c r="B11" s="3">
        <v>45835.0</v>
      </c>
      <c r="C11" s="4" t="s">
        <v>755</v>
      </c>
      <c r="E11" s="4" t="s">
        <v>756</v>
      </c>
      <c r="F11" s="4" t="s">
        <v>757</v>
      </c>
    </row>
    <row r="12">
      <c r="A12" s="2">
        <v>45833.646145833336</v>
      </c>
      <c r="B12" s="3">
        <v>45834.0</v>
      </c>
      <c r="C12" s="4" t="s">
        <v>733</v>
      </c>
      <c r="E12" s="4" t="s">
        <v>734</v>
      </c>
      <c r="F12" s="4" t="s">
        <v>758</v>
      </c>
    </row>
    <row r="13">
      <c r="A13" s="2">
        <v>45838.29261574074</v>
      </c>
      <c r="B13" s="3">
        <v>45839.0</v>
      </c>
      <c r="C13" s="4" t="s">
        <v>759</v>
      </c>
      <c r="E13" s="4" t="s">
        <v>760</v>
      </c>
      <c r="F13" s="5" t="str">
        <f>TEXT("6270472824917549059","0")</f>
        <v>6270472824917549059</v>
      </c>
    </row>
    <row r="14">
      <c r="A14" s="2">
        <v>45838.345497685186</v>
      </c>
      <c r="B14" s="3">
        <v>45839.0</v>
      </c>
      <c r="C14" s="4" t="s">
        <v>749</v>
      </c>
      <c r="E14" s="4" t="s">
        <v>761</v>
      </c>
      <c r="F14" s="5" t="str">
        <f>TEXT("6270518514918457556","0")</f>
        <v>6270518514918457556</v>
      </c>
    </row>
    <row r="15">
      <c r="A15" s="2">
        <v>45838.34657407407</v>
      </c>
      <c r="B15" s="3">
        <v>45839.0</v>
      </c>
      <c r="C15" s="4" t="s">
        <v>736</v>
      </c>
      <c r="E15" s="4" t="s">
        <v>762</v>
      </c>
      <c r="F15" s="5" t="str">
        <f>TEXT("6270519444911933516","0")</f>
        <v>6270519444911933516</v>
      </c>
    </row>
    <row r="16">
      <c r="A16" s="2">
        <v>45838.474178240744</v>
      </c>
      <c r="B16" s="3">
        <v>45839.0</v>
      </c>
      <c r="C16" s="4" t="s">
        <v>749</v>
      </c>
      <c r="D16" s="4" t="s">
        <v>763</v>
      </c>
      <c r="E16" s="4" t="s">
        <v>764</v>
      </c>
      <c r="F16" s="5" t="str">
        <f>TEXT("6270629694919001703","0")</f>
        <v>6270629694919001703</v>
      </c>
    </row>
    <row r="17">
      <c r="A17" s="2">
        <v>45839.50525462963</v>
      </c>
      <c r="B17" s="3">
        <v>45840.0</v>
      </c>
      <c r="C17" s="4" t="s">
        <v>765</v>
      </c>
      <c r="E17" s="4" t="s">
        <v>766</v>
      </c>
      <c r="F17" s="5" t="str">
        <f>TEXT("6271520544914926048","0")</f>
        <v>6271520544914926048</v>
      </c>
    </row>
    <row r="18">
      <c r="A18" s="2">
        <v>45839.51908564815</v>
      </c>
      <c r="B18" s="3">
        <v>45840.0</v>
      </c>
      <c r="C18" s="4" t="s">
        <v>749</v>
      </c>
      <c r="D18" s="4" t="s">
        <v>767</v>
      </c>
      <c r="E18" s="4" t="s">
        <v>768</v>
      </c>
      <c r="F18" s="5" t="str">
        <f>TEXT("6271532494918217035","0")</f>
        <v>6271532494918217035</v>
      </c>
    </row>
    <row r="19">
      <c r="A19" s="2">
        <v>45840.51908564815</v>
      </c>
      <c r="B19" s="3">
        <v>45841.0</v>
      </c>
      <c r="C19" s="4" t="s">
        <v>749</v>
      </c>
      <c r="E19" s="4" t="s">
        <v>753</v>
      </c>
      <c r="F19" s="5" t="str">
        <f>TEXT("6272396494914822887","0")</f>
        <v>6272396494914822887</v>
      </c>
    </row>
    <row r="20">
      <c r="A20" s="2">
        <v>45840.61230324074</v>
      </c>
      <c r="B20" s="3">
        <v>45841.0</v>
      </c>
      <c r="C20" s="4" t="s">
        <v>733</v>
      </c>
      <c r="E20" s="4" t="s">
        <v>769</v>
      </c>
      <c r="F20" s="5" t="str">
        <f>TEXT("6272477034916452427","0")</f>
        <v>6272477034916452427</v>
      </c>
    </row>
    <row r="21">
      <c r="A21" s="2">
        <v>45840.64876157408</v>
      </c>
      <c r="B21" s="3">
        <v>45841.0</v>
      </c>
      <c r="C21" s="4" t="s">
        <v>749</v>
      </c>
      <c r="E21" s="4" t="s">
        <v>770</v>
      </c>
      <c r="F21" s="5" t="str">
        <f>TEXT("6272508534912006284","0")</f>
        <v>6272508534912006284</v>
      </c>
    </row>
    <row r="22">
      <c r="A22" s="2">
        <v>45841.4521875</v>
      </c>
      <c r="B22" s="3">
        <v>45842.0</v>
      </c>
      <c r="C22" s="4" t="s">
        <v>749</v>
      </c>
      <c r="D22" s="4" t="s">
        <v>767</v>
      </c>
      <c r="E22" s="4" t="s">
        <v>771</v>
      </c>
      <c r="F22" s="5" t="str">
        <f>TEXT("6273202694911759602","0")</f>
        <v>6273202694911759602</v>
      </c>
    </row>
    <row r="23">
      <c r="A23" s="2">
        <v>45845.283587962964</v>
      </c>
      <c r="B23" s="3">
        <v>45846.0</v>
      </c>
      <c r="C23" s="4" t="s">
        <v>749</v>
      </c>
      <c r="E23" s="4" t="s">
        <v>772</v>
      </c>
      <c r="F23" s="5" t="str">
        <f>TEXT("6276513024913962048","0")</f>
        <v>6276513024913962048</v>
      </c>
    </row>
    <row r="24">
      <c r="A24" s="2">
        <v>45845.28958333333</v>
      </c>
      <c r="B24" s="3">
        <v>45846.0</v>
      </c>
      <c r="C24" s="4" t="s">
        <v>755</v>
      </c>
      <c r="E24" s="4" t="s">
        <v>756</v>
      </c>
      <c r="F24" s="5" t="str">
        <f>TEXT("6276518204916591262","0")</f>
        <v>6276518204916591262</v>
      </c>
    </row>
    <row r="25">
      <c r="A25" s="2">
        <v>45845.48706018519</v>
      </c>
      <c r="B25" s="3">
        <v>45846.0</v>
      </c>
      <c r="C25" s="4" t="s">
        <v>733</v>
      </c>
      <c r="E25" s="4" t="s">
        <v>734</v>
      </c>
      <c r="F25" s="5" t="str">
        <f>TEXT("6276688824915506110","0")</f>
        <v>6276688824915506110</v>
      </c>
    </row>
    <row r="26">
      <c r="A26" s="2">
        <v>45847.340625</v>
      </c>
      <c r="B26" s="3">
        <v>45848.0</v>
      </c>
      <c r="C26" s="4" t="s">
        <v>749</v>
      </c>
      <c r="E26" s="4" t="s">
        <v>750</v>
      </c>
      <c r="F26" s="5" t="str">
        <f>TEXT("6278290304914765765","0")</f>
        <v>6278290304914765765</v>
      </c>
    </row>
    <row r="27">
      <c r="A27" s="2">
        <v>45847.346875</v>
      </c>
      <c r="B27" s="3">
        <v>45852.0</v>
      </c>
      <c r="C27" s="4" t="s">
        <v>749</v>
      </c>
      <c r="E27" s="4" t="s">
        <v>750</v>
      </c>
      <c r="F27" s="5" t="str">
        <f>TEXT("6278295704915297396","0")</f>
        <v>6278295704915297396</v>
      </c>
    </row>
    <row r="28">
      <c r="A28" s="2">
        <v>45848.45216435185</v>
      </c>
      <c r="B28" s="3">
        <v>45849.0</v>
      </c>
      <c r="C28" s="4" t="s">
        <v>733</v>
      </c>
      <c r="E28" s="4" t="s">
        <v>773</v>
      </c>
      <c r="F28" s="5" t="str">
        <f>TEXT("6279250674919885486","0")</f>
        <v>6279250674919885486</v>
      </c>
    </row>
    <row r="29">
      <c r="A29" s="2">
        <v>45848.632199074076</v>
      </c>
      <c r="B29" s="3">
        <v>45849.0</v>
      </c>
      <c r="C29" s="4" t="s">
        <v>749</v>
      </c>
      <c r="E29" s="4" t="s">
        <v>774</v>
      </c>
      <c r="F29" s="5" t="str">
        <f>TEXT("6279406224914179927","0")</f>
        <v>6279406224914179927</v>
      </c>
    </row>
    <row r="30">
      <c r="A30" s="2">
        <v>45849.57989583333</v>
      </c>
      <c r="B30" s="3">
        <v>45850.0</v>
      </c>
      <c r="C30" s="4" t="s">
        <v>749</v>
      </c>
      <c r="E30" s="4" t="s">
        <v>775</v>
      </c>
      <c r="F30" s="5" t="str">
        <f>TEXT("6280225034913488940","0")</f>
        <v>6280225034913488940</v>
      </c>
    </row>
    <row r="31">
      <c r="A31" s="2">
        <v>45852.626805555556</v>
      </c>
      <c r="B31" s="3">
        <v>45853.0</v>
      </c>
      <c r="C31" s="4" t="s">
        <v>755</v>
      </c>
      <c r="E31" s="4" t="s">
        <v>756</v>
      </c>
      <c r="F31" s="5" t="str">
        <f>TEXT("6282857564913193662","0")</f>
        <v>6282857564913193662</v>
      </c>
    </row>
    <row r="32">
      <c r="A32" s="2">
        <v>45853.58861111111</v>
      </c>
      <c r="B32" s="3">
        <v>45854.0</v>
      </c>
      <c r="C32" s="4" t="s">
        <v>776</v>
      </c>
      <c r="D32" s="4" t="s">
        <v>777</v>
      </c>
      <c r="E32" s="4" t="s">
        <v>778</v>
      </c>
      <c r="F32" s="5" t="str">
        <f>TEXT("6283688564914134529","0")</f>
        <v>6283688564914134529</v>
      </c>
    </row>
    <row r="33">
      <c r="A33" s="2">
        <v>45854.360983796294</v>
      </c>
      <c r="B33" s="3">
        <v>45855.0</v>
      </c>
      <c r="C33" s="4" t="s">
        <v>749</v>
      </c>
      <c r="E33" s="4" t="s">
        <v>750</v>
      </c>
      <c r="F33" s="5" t="str">
        <f>TEXT("6284355894914583786","0")</f>
        <v>6284355894914583786</v>
      </c>
    </row>
    <row r="34">
      <c r="A34" s="2">
        <v>45854.36928240741</v>
      </c>
      <c r="B34" s="3">
        <v>45859.0</v>
      </c>
      <c r="C34" s="4" t="s">
        <v>749</v>
      </c>
      <c r="E34" s="4" t="s">
        <v>750</v>
      </c>
      <c r="F34" s="5" t="str">
        <f>TEXT("6284363064915443916","0")</f>
        <v>6284363064915443916</v>
      </c>
    </row>
    <row r="35">
      <c r="A35" s="2">
        <v>45854.64869212963</v>
      </c>
      <c r="B35" s="3">
        <v>45855.0</v>
      </c>
      <c r="C35" s="4" t="s">
        <v>749</v>
      </c>
      <c r="E35" s="4" t="s">
        <v>779</v>
      </c>
      <c r="F35" s="5" t="str">
        <f>TEXT("6284604474919662546","0")</f>
        <v>6284604474919662546</v>
      </c>
    </row>
    <row r="36">
      <c r="A36" s="2">
        <v>45856.39493055556</v>
      </c>
      <c r="B36" s="3">
        <v>45857.0</v>
      </c>
      <c r="C36" s="4" t="s">
        <v>780</v>
      </c>
      <c r="E36" s="4" t="s">
        <v>781</v>
      </c>
      <c r="F36" s="5" t="str">
        <f>TEXT("6286113224917681476","0")</f>
        <v>6286113224917681476</v>
      </c>
    </row>
    <row r="37">
      <c r="A37" s="2">
        <v>45856.44432870371</v>
      </c>
      <c r="B37" s="3">
        <v>45857.0</v>
      </c>
      <c r="C37" s="4" t="s">
        <v>749</v>
      </c>
      <c r="E37" s="4" t="s">
        <v>753</v>
      </c>
      <c r="F37" s="5" t="str">
        <f>TEXT("6286155904914210560","0")</f>
        <v>6286155904914210560</v>
      </c>
    </row>
    <row r="38">
      <c r="A38" s="2">
        <v>45856.52355324074</v>
      </c>
      <c r="B38" s="3">
        <v>45857.0</v>
      </c>
      <c r="C38" s="4" t="s">
        <v>782</v>
      </c>
      <c r="E38" s="4" t="s">
        <v>783</v>
      </c>
      <c r="F38" s="5" t="str">
        <f>TEXT("6286224354911749751","0")</f>
        <v>6286224354911749751</v>
      </c>
    </row>
    <row r="39">
      <c r="A39" s="2">
        <v>45859.727314814816</v>
      </c>
      <c r="B39" s="3">
        <v>45861.0</v>
      </c>
      <c r="C39" s="4" t="s">
        <v>755</v>
      </c>
      <c r="E39" s="4" t="s">
        <v>756</v>
      </c>
      <c r="F39" s="5" t="str">
        <f>TEXT("6288992404916296476","0")</f>
        <v>6288992404916296476</v>
      </c>
    </row>
    <row r="40">
      <c r="A40" s="2">
        <v>45861.346817129626</v>
      </c>
      <c r="B40" s="3">
        <v>45866.0</v>
      </c>
      <c r="C40" s="4" t="s">
        <v>749</v>
      </c>
      <c r="E40" s="4" t="s">
        <v>750</v>
      </c>
      <c r="F40" s="5" t="str">
        <f>TEXT("6290391654917437094","0")</f>
        <v>6290391654917437094</v>
      </c>
    </row>
    <row r="41">
      <c r="A41" s="2">
        <v>45861.625613425924</v>
      </c>
      <c r="B41" s="3">
        <v>45862.0</v>
      </c>
      <c r="C41" s="4" t="s">
        <v>755</v>
      </c>
      <c r="E41" s="4" t="s">
        <v>784</v>
      </c>
      <c r="F41" s="5" t="str">
        <f>TEXT("6290632534915162946","0")</f>
        <v>6290632534915162946</v>
      </c>
    </row>
    <row r="42">
      <c r="A42" s="2">
        <v>45861.72746527778</v>
      </c>
      <c r="B42" s="3">
        <v>45870.0</v>
      </c>
      <c r="C42" s="4" t="s">
        <v>736</v>
      </c>
      <c r="E42" s="4" t="s">
        <v>785</v>
      </c>
      <c r="F42" s="5" t="str">
        <f>TEXT("6290720534919592864","0")</f>
        <v>6290720534919592864</v>
      </c>
    </row>
    <row r="43">
      <c r="A43" s="2">
        <v>45862.423125</v>
      </c>
      <c r="B43" s="3">
        <v>45863.0</v>
      </c>
      <c r="C43" s="4" t="s">
        <v>749</v>
      </c>
      <c r="E43" s="4" t="s">
        <v>786</v>
      </c>
      <c r="F43" s="5" t="str">
        <f>TEXT("6291321584916298379","0")</f>
        <v>6291321584916298379</v>
      </c>
    </row>
    <row r="44">
      <c r="A44" s="2">
        <v>45866.313888888886</v>
      </c>
      <c r="B44" s="3">
        <v>45867.0</v>
      </c>
      <c r="C44" s="4" t="s">
        <v>733</v>
      </c>
      <c r="E44" s="4" t="s">
        <v>747</v>
      </c>
      <c r="F44" s="5" t="str">
        <f>TEXT("6294683204919484466","0")</f>
        <v>6294683204919484466</v>
      </c>
    </row>
    <row r="45">
      <c r="A45" s="2">
        <v>45866.450833333336</v>
      </c>
      <c r="B45" s="3">
        <v>45867.0</v>
      </c>
      <c r="C45" s="4" t="s">
        <v>733</v>
      </c>
      <c r="E45" s="4" t="s">
        <v>787</v>
      </c>
      <c r="F45" s="5" t="str">
        <f>TEXT("6294801524913655723","0")</f>
        <v>6294801524913655723</v>
      </c>
    </row>
    <row r="46">
      <c r="A46" s="2">
        <v>45866.47247685185</v>
      </c>
      <c r="B46" s="3">
        <v>45867.0</v>
      </c>
      <c r="C46" s="4" t="s">
        <v>788</v>
      </c>
      <c r="E46" s="4" t="s">
        <v>789</v>
      </c>
      <c r="F46" s="5" t="str">
        <f>TEXT("6294820224916004894","0")</f>
        <v>6294820224916004894</v>
      </c>
    </row>
    <row r="47">
      <c r="A47" s="2">
        <v>45866.498703703706</v>
      </c>
      <c r="B47" s="3">
        <v>45867.0</v>
      </c>
      <c r="C47" s="4" t="s">
        <v>782</v>
      </c>
      <c r="E47" s="4" t="s">
        <v>790</v>
      </c>
      <c r="F47" s="5" t="str">
        <f>TEXT("6294842884915737141","0")</f>
        <v>6294842884915737141</v>
      </c>
    </row>
    <row r="48">
      <c r="A48" s="2">
        <v>45866.53670138889</v>
      </c>
      <c r="B48" s="3">
        <v>45867.0</v>
      </c>
      <c r="C48" s="4" t="s">
        <v>749</v>
      </c>
      <c r="E48" s="4" t="s">
        <v>761</v>
      </c>
      <c r="F48" s="5" t="str">
        <f>TEXT("6294875714917249324","0")</f>
        <v>6294875714917249324</v>
      </c>
    </row>
    <row r="49">
      <c r="A49" s="2">
        <v>45866.54094907407</v>
      </c>
      <c r="B49" s="3">
        <v>45867.0</v>
      </c>
      <c r="C49" s="4" t="s">
        <v>791</v>
      </c>
      <c r="D49" s="4" t="s">
        <v>792</v>
      </c>
      <c r="E49" s="4" t="s">
        <v>793</v>
      </c>
      <c r="F49" s="5" t="str">
        <f>TEXT("6294879384916234429","0")</f>
        <v>6294879384916234429</v>
      </c>
    </row>
    <row r="50">
      <c r="A50" s="2">
        <v>45866.558171296296</v>
      </c>
      <c r="B50" s="3">
        <v>45867.0</v>
      </c>
      <c r="C50" s="4" t="s">
        <v>794</v>
      </c>
      <c r="E50" s="4" t="s">
        <v>795</v>
      </c>
      <c r="F50" s="5" t="str">
        <f>TEXT("6294894264912813460","0")</f>
        <v>6294894264912813460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9.13"/>
    <col customWidth="1" min="5" max="5" width="92.75"/>
    <col customWidth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45810.30819444444</v>
      </c>
      <c r="B2" s="3">
        <v>45811.0</v>
      </c>
      <c r="C2" s="4" t="s">
        <v>796</v>
      </c>
      <c r="E2" s="4" t="s">
        <v>797</v>
      </c>
      <c r="F2" s="4" t="s">
        <v>798</v>
      </c>
    </row>
    <row r="3">
      <c r="A3" s="2">
        <v>45817.47121527778</v>
      </c>
      <c r="B3" s="3">
        <v>45818.0</v>
      </c>
      <c r="C3" s="4" t="s">
        <v>796</v>
      </c>
      <c r="E3" s="4" t="s">
        <v>799</v>
      </c>
      <c r="F3" s="4" t="s">
        <v>800</v>
      </c>
    </row>
    <row r="4">
      <c r="A4" s="2">
        <v>45817.47335648148</v>
      </c>
      <c r="B4" s="3">
        <v>45818.0</v>
      </c>
      <c r="C4" s="4" t="s">
        <v>801</v>
      </c>
      <c r="E4" s="4" t="s">
        <v>802</v>
      </c>
      <c r="F4" s="4" t="s">
        <v>803</v>
      </c>
    </row>
    <row r="5">
      <c r="A5" s="2">
        <v>45824.525925925926</v>
      </c>
      <c r="B5" s="3">
        <v>45825.0</v>
      </c>
      <c r="C5" s="4" t="s">
        <v>796</v>
      </c>
      <c r="E5" s="4" t="s">
        <v>804</v>
      </c>
      <c r="F5" s="4" t="s">
        <v>805</v>
      </c>
    </row>
    <row r="6">
      <c r="A6" s="2">
        <v>45831.4775462963</v>
      </c>
      <c r="B6" s="3">
        <v>45832.0</v>
      </c>
      <c r="C6" s="4" t="s">
        <v>796</v>
      </c>
      <c r="E6" s="4" t="s">
        <v>806</v>
      </c>
      <c r="F6" s="4" t="s">
        <v>807</v>
      </c>
    </row>
    <row r="7">
      <c r="A7" s="2">
        <v>45838.32335648148</v>
      </c>
      <c r="B7" s="3">
        <v>45839.0</v>
      </c>
      <c r="C7" s="4" t="s">
        <v>796</v>
      </c>
      <c r="E7" s="4" t="s">
        <v>808</v>
      </c>
      <c r="F7" s="5" t="str">
        <f>TEXT("6270499384118022441","0")</f>
        <v>6270499384118022441</v>
      </c>
    </row>
    <row r="8">
      <c r="A8" s="2">
        <v>45845.948645833334</v>
      </c>
      <c r="B8" s="3">
        <v>45847.0</v>
      </c>
      <c r="C8" s="4" t="s">
        <v>796</v>
      </c>
      <c r="E8" s="4" t="s">
        <v>809</v>
      </c>
      <c r="F8" s="5" t="str">
        <f>TEXT("6277087634115165456","0")</f>
        <v>6277087634115165456</v>
      </c>
    </row>
    <row r="9">
      <c r="A9" s="2">
        <v>45852.6508912037</v>
      </c>
      <c r="B9" s="3">
        <v>45853.0</v>
      </c>
      <c r="C9" s="4" t="s">
        <v>796</v>
      </c>
      <c r="E9" s="4" t="s">
        <v>810</v>
      </c>
      <c r="F9" s="5" t="str">
        <f>TEXT("6282878374113902616","0")</f>
        <v>6282878374113902616</v>
      </c>
    </row>
    <row r="10">
      <c r="A10" s="2">
        <v>45859.45346064815</v>
      </c>
      <c r="B10" s="3">
        <v>45860.0</v>
      </c>
      <c r="C10" s="4" t="s">
        <v>796</v>
      </c>
      <c r="E10" s="4" t="s">
        <v>811</v>
      </c>
      <c r="F10" s="5" t="str">
        <f>TEXT("6288755794113992276","0")</f>
        <v>6288755794113992276</v>
      </c>
    </row>
    <row r="11">
      <c r="A11" s="2">
        <v>45865.387395833335</v>
      </c>
      <c r="B11" s="3">
        <v>45866.0</v>
      </c>
      <c r="C11" s="4" t="s">
        <v>796</v>
      </c>
      <c r="E11" s="4" t="s">
        <v>812</v>
      </c>
      <c r="F11" s="5" t="str">
        <f>TEXT("6293882718024934079","0")</f>
        <v>6293882718024934079</v>
      </c>
    </row>
    <row r="12">
      <c r="A12" s="6"/>
      <c r="B12" s="7"/>
      <c r="C12" s="8"/>
      <c r="E12" s="8"/>
    </row>
    <row r="13">
      <c r="A13" s="6"/>
      <c r="B13" s="7"/>
      <c r="C13" s="8"/>
      <c r="E13" s="8"/>
    </row>
    <row r="14">
      <c r="A14" s="6"/>
      <c r="B14" s="7"/>
      <c r="C14" s="8"/>
      <c r="E14" s="8"/>
    </row>
    <row r="15">
      <c r="A15" s="6"/>
      <c r="B15" s="7"/>
      <c r="C15" s="8"/>
      <c r="E15" s="8"/>
    </row>
    <row r="16">
      <c r="A16" s="6"/>
      <c r="B16" s="7"/>
      <c r="C16" s="8"/>
      <c r="E16" s="8"/>
    </row>
    <row r="17">
      <c r="A17" s="6"/>
      <c r="B17" s="7"/>
      <c r="C17" s="8"/>
      <c r="E17" s="8"/>
    </row>
    <row r="18">
      <c r="A18" s="6"/>
      <c r="B18" s="7"/>
      <c r="C18" s="8"/>
      <c r="E18" s="8"/>
    </row>
    <row r="19">
      <c r="A19" s="6"/>
      <c r="B19" s="7"/>
      <c r="C19" s="8"/>
      <c r="E19" s="8"/>
    </row>
    <row r="20">
      <c r="A20" s="6"/>
      <c r="B20" s="7"/>
      <c r="C20" s="8"/>
      <c r="E20" s="8"/>
    </row>
    <row r="21">
      <c r="A21" s="6"/>
      <c r="B21" s="7"/>
      <c r="C21" s="8"/>
      <c r="E21" s="8"/>
    </row>
    <row r="22">
      <c r="A22" s="6"/>
      <c r="B22" s="7"/>
      <c r="C22" s="8"/>
      <c r="E22" s="8"/>
    </row>
    <row r="23">
      <c r="A23" s="6"/>
      <c r="B23" s="7"/>
      <c r="C23" s="8"/>
      <c r="E23" s="8"/>
    </row>
    <row r="24">
      <c r="A24" s="6"/>
      <c r="B24" s="7"/>
      <c r="C24" s="8"/>
      <c r="E24" s="8"/>
    </row>
    <row r="25">
      <c r="A25" s="6"/>
      <c r="B25" s="7"/>
      <c r="C25" s="8"/>
      <c r="E25" s="8"/>
    </row>
    <row r="26">
      <c r="A26" s="6"/>
      <c r="B26" s="7"/>
      <c r="C26" s="8"/>
      <c r="E26" s="8"/>
    </row>
    <row r="27">
      <c r="A27" s="6"/>
      <c r="B27" s="7"/>
      <c r="C27" s="8"/>
      <c r="E27" s="8"/>
    </row>
    <row r="28">
      <c r="A28" s="6"/>
      <c r="B28" s="7"/>
      <c r="C28" s="8"/>
      <c r="E28" s="8"/>
    </row>
    <row r="29">
      <c r="A29" s="6"/>
      <c r="B29" s="7"/>
      <c r="C29" s="8"/>
      <c r="E29" s="8"/>
    </row>
    <row r="30">
      <c r="A30" s="6"/>
      <c r="B30" s="7"/>
      <c r="C30" s="8"/>
      <c r="E30" s="8"/>
    </row>
    <row r="31">
      <c r="A31" s="6"/>
      <c r="B31" s="7"/>
      <c r="C31" s="8"/>
      <c r="E31" s="8"/>
    </row>
    <row r="32">
      <c r="A32" s="6"/>
      <c r="B32" s="7"/>
      <c r="C32" s="8"/>
      <c r="E32" s="8"/>
    </row>
    <row r="33">
      <c r="A33" s="6"/>
      <c r="B33" s="7"/>
      <c r="C33" s="8"/>
      <c r="E33" s="8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40.63"/>
    <col customWidth="1" min="4" max="4" width="8.13"/>
    <col customWidth="1" min="5" max="5" width="84.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45810.4096412037</v>
      </c>
      <c r="B2" s="3">
        <v>45811.0</v>
      </c>
      <c r="C2" s="4" t="s">
        <v>813</v>
      </c>
      <c r="E2" s="4" t="s">
        <v>814</v>
      </c>
      <c r="F2" s="4" t="s">
        <v>815</v>
      </c>
    </row>
    <row r="3">
      <c r="A3" s="2">
        <v>45810.58332175926</v>
      </c>
      <c r="B3" s="3">
        <v>45811.0</v>
      </c>
      <c r="C3" s="4" t="s">
        <v>813</v>
      </c>
      <c r="E3" s="4" t="s">
        <v>816</v>
      </c>
      <c r="F3" s="4" t="s">
        <v>817</v>
      </c>
    </row>
    <row r="4">
      <c r="A4" s="2">
        <v>45812.38792824074</v>
      </c>
      <c r="B4" s="3">
        <v>45813.0</v>
      </c>
      <c r="C4" s="4" t="s">
        <v>813</v>
      </c>
      <c r="E4" s="4" t="s">
        <v>818</v>
      </c>
      <c r="F4" s="4" t="s">
        <v>819</v>
      </c>
    </row>
    <row r="5">
      <c r="A5" s="2">
        <v>45817.69542824074</v>
      </c>
      <c r="B5" s="3">
        <v>45818.0</v>
      </c>
      <c r="C5" s="4" t="s">
        <v>813</v>
      </c>
      <c r="E5" s="4" t="s">
        <v>820</v>
      </c>
      <c r="F5" s="4" t="s">
        <v>821</v>
      </c>
    </row>
    <row r="6">
      <c r="A6" s="2">
        <v>45821.399351851855</v>
      </c>
      <c r="B6" s="3">
        <v>45822.0</v>
      </c>
      <c r="C6" s="4" t="s">
        <v>813</v>
      </c>
      <c r="E6" s="4" t="s">
        <v>822</v>
      </c>
      <c r="F6" s="4" t="s">
        <v>823</v>
      </c>
    </row>
    <row r="7">
      <c r="A7" s="2">
        <v>45825.49927083333</v>
      </c>
      <c r="B7" s="3">
        <v>45826.0</v>
      </c>
      <c r="C7" s="4" t="s">
        <v>813</v>
      </c>
      <c r="E7" s="4" t="s">
        <v>824</v>
      </c>
      <c r="F7" s="4" t="s">
        <v>825</v>
      </c>
    </row>
    <row r="8">
      <c r="A8" s="2">
        <v>45827.463171296295</v>
      </c>
      <c r="B8" s="3">
        <v>45828.0</v>
      </c>
      <c r="C8" s="4" t="s">
        <v>813</v>
      </c>
      <c r="E8" s="4" t="s">
        <v>826</v>
      </c>
      <c r="F8" s="4" t="s">
        <v>827</v>
      </c>
    </row>
    <row r="9">
      <c r="A9" s="2">
        <v>45832.40837962963</v>
      </c>
      <c r="B9" s="3">
        <v>45833.0</v>
      </c>
      <c r="C9" s="4" t="s">
        <v>813</v>
      </c>
      <c r="E9" s="4" t="s">
        <v>828</v>
      </c>
      <c r="F9" s="4" t="s">
        <v>829</v>
      </c>
    </row>
    <row r="10">
      <c r="A10" s="2">
        <v>45835.451273148145</v>
      </c>
      <c r="B10" s="3">
        <v>45836.0</v>
      </c>
      <c r="C10" s="4" t="s">
        <v>813</v>
      </c>
      <c r="E10" s="4" t="s">
        <v>830</v>
      </c>
      <c r="F10" s="5" t="str">
        <f>TEXT("6268017904915861669","0")</f>
        <v>6268017904915861669</v>
      </c>
    </row>
    <row r="11">
      <c r="A11" s="2">
        <v>45839.38780092593</v>
      </c>
      <c r="B11" s="3">
        <v>45840.0</v>
      </c>
      <c r="C11" s="4" t="s">
        <v>813</v>
      </c>
      <c r="E11" s="4" t="s">
        <v>831</v>
      </c>
      <c r="F11" s="5" t="str">
        <f>TEXT("6271419064918434381","0")</f>
        <v>6271419064918434381</v>
      </c>
    </row>
    <row r="12">
      <c r="A12" s="2">
        <v>45842.662777777776</v>
      </c>
      <c r="B12" s="3">
        <v>45843.0</v>
      </c>
      <c r="C12" s="4" t="s">
        <v>813</v>
      </c>
      <c r="E12" s="4" t="s">
        <v>832</v>
      </c>
      <c r="F12" s="5" t="str">
        <f>TEXT("6274248644912478542","0")</f>
        <v>6274248644912478542</v>
      </c>
    </row>
    <row r="13">
      <c r="A13" s="2">
        <v>45846.47956018519</v>
      </c>
      <c r="B13" s="3">
        <v>45847.0</v>
      </c>
      <c r="C13" s="4" t="s">
        <v>813</v>
      </c>
      <c r="E13" s="4" t="s">
        <v>833</v>
      </c>
      <c r="F13" s="5" t="str">
        <f>TEXT("6277546344919905976","0")</f>
        <v>6277546344919905976</v>
      </c>
    </row>
    <row r="14">
      <c r="A14" s="2">
        <v>45849.37571759259</v>
      </c>
      <c r="B14" s="3">
        <v>45850.0</v>
      </c>
      <c r="C14" s="4" t="s">
        <v>813</v>
      </c>
      <c r="E14" s="4" t="s">
        <v>830</v>
      </c>
      <c r="F14" s="5" t="str">
        <f>TEXT("6280048624914553029","0")</f>
        <v>6280048624914553029</v>
      </c>
    </row>
    <row r="15">
      <c r="A15" s="2">
        <v>45854.381875</v>
      </c>
      <c r="B15" s="3">
        <v>45855.0</v>
      </c>
      <c r="C15" s="4" t="s">
        <v>813</v>
      </c>
      <c r="E15" s="4" t="s">
        <v>818</v>
      </c>
      <c r="F15" s="5" t="str">
        <f>TEXT("6284373944911887973","0")</f>
        <v>6284373944911887973</v>
      </c>
    </row>
    <row r="16">
      <c r="A16" s="2">
        <v>45856.65996527778</v>
      </c>
      <c r="B16" s="3">
        <v>45857.0</v>
      </c>
      <c r="C16" s="4" t="s">
        <v>813</v>
      </c>
      <c r="E16" s="4" t="s">
        <v>832</v>
      </c>
      <c r="F16" s="5" t="str">
        <f>TEXT("6286342214913466007","0")</f>
        <v>6286342214913466007</v>
      </c>
    </row>
    <row r="17">
      <c r="A17" s="2">
        <v>45859.68304398148</v>
      </c>
      <c r="B17" s="3">
        <v>45860.0</v>
      </c>
      <c r="C17" s="4" t="s">
        <v>813</v>
      </c>
      <c r="E17" s="4" t="s">
        <v>818</v>
      </c>
      <c r="F17" s="5" t="str">
        <f>TEXT("6288954154911449081","0")</f>
        <v>6288954154911449081</v>
      </c>
    </row>
    <row r="18">
      <c r="A18" s="2">
        <v>45863.46575231481</v>
      </c>
      <c r="B18" s="3">
        <v>45864.0</v>
      </c>
      <c r="C18" s="4" t="s">
        <v>813</v>
      </c>
      <c r="E18" s="4" t="s">
        <v>818</v>
      </c>
      <c r="F18" s="5" t="str">
        <f>TEXT("6292222414915586103","0")</f>
        <v>6292222414915586103</v>
      </c>
    </row>
    <row r="19">
      <c r="A19" s="2">
        <v>45866.399039351854</v>
      </c>
      <c r="B19" s="3">
        <v>45868.0</v>
      </c>
      <c r="C19" s="4" t="s">
        <v>813</v>
      </c>
      <c r="E19" s="4" t="s">
        <v>834</v>
      </c>
      <c r="F19" s="5" t="str">
        <f>TEXT("6294756774919302287","0")</f>
        <v>6294756774919302287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75"/>
    <col customWidth="1" min="4" max="4" width="8.13"/>
    <col customWidth="1" min="5" max="5" width="97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45811.59862268518</v>
      </c>
      <c r="B2" s="3">
        <v>45812.0</v>
      </c>
      <c r="C2" s="4" t="s">
        <v>835</v>
      </c>
      <c r="E2" s="4" t="s">
        <v>836</v>
      </c>
      <c r="F2" s="5" t="str">
        <f>TEXT("6247409214912412993","0")</f>
        <v>6247409214912412993</v>
      </c>
    </row>
    <row r="3">
      <c r="A3" s="2">
        <v>45821.545648148145</v>
      </c>
      <c r="B3" s="3">
        <v>45822.0</v>
      </c>
      <c r="C3" s="4" t="s">
        <v>837</v>
      </c>
      <c r="E3" s="4" t="s">
        <v>838</v>
      </c>
      <c r="F3" s="5" t="str">
        <f>TEXT("6256003444913431029","0")</f>
        <v>6256003444913431029</v>
      </c>
    </row>
    <row r="4">
      <c r="A4" s="2">
        <v>45821.59388888889</v>
      </c>
      <c r="B4" s="3">
        <v>45822.0</v>
      </c>
      <c r="C4" s="4" t="s">
        <v>837</v>
      </c>
      <c r="E4" s="4" t="s">
        <v>839</v>
      </c>
      <c r="F4" s="5" t="str">
        <f>TEXT("6256045124919008050","0")</f>
        <v>6256045124919008050</v>
      </c>
    </row>
    <row r="5">
      <c r="A5" s="2">
        <v>45825.35574074074</v>
      </c>
      <c r="B5" s="3">
        <v>45826.0</v>
      </c>
      <c r="C5" s="4" t="s">
        <v>837</v>
      </c>
      <c r="E5" s="4" t="s">
        <v>840</v>
      </c>
      <c r="F5" s="5" t="str">
        <f>TEXT("6259295364915978600","0")</f>
        <v>6259295364915978600</v>
      </c>
    </row>
    <row r="6">
      <c r="A6" s="2">
        <v>45833.495092592595</v>
      </c>
      <c r="B6" s="3">
        <v>45834.0</v>
      </c>
      <c r="C6" s="4" t="s">
        <v>841</v>
      </c>
      <c r="E6" s="4" t="s">
        <v>842</v>
      </c>
      <c r="F6" s="5" t="str">
        <f>TEXT("6266327764918877340","0")</f>
        <v>6266327764918877340</v>
      </c>
    </row>
    <row r="7">
      <c r="A7" s="2">
        <v>45835.529398148145</v>
      </c>
      <c r="B7" s="3">
        <v>45836.0</v>
      </c>
      <c r="C7" s="4" t="s">
        <v>837</v>
      </c>
      <c r="E7" s="4" t="s">
        <v>843</v>
      </c>
      <c r="F7" s="5" t="str">
        <f>TEXT("6268085404919839882","0")</f>
        <v>6268085404919839882</v>
      </c>
    </row>
    <row r="8">
      <c r="A8" s="2">
        <v>45842.6241087963</v>
      </c>
      <c r="B8" s="3">
        <v>45843.0</v>
      </c>
      <c r="C8" s="4" t="s">
        <v>837</v>
      </c>
      <c r="D8" s="4" t="s">
        <v>844</v>
      </c>
      <c r="E8" s="4" t="s">
        <v>845</v>
      </c>
      <c r="F8" s="5" t="str">
        <f>TEXT("6274215234916941391","0")</f>
        <v>6274215234916941391</v>
      </c>
    </row>
    <row r="9">
      <c r="A9" s="2">
        <v>45846.497141203705</v>
      </c>
      <c r="B9" s="3">
        <v>45847.0</v>
      </c>
      <c r="C9" s="4" t="s">
        <v>837</v>
      </c>
      <c r="D9" s="4" t="s">
        <v>846</v>
      </c>
      <c r="E9" s="4" t="s">
        <v>847</v>
      </c>
      <c r="F9" s="5" t="str">
        <f>TEXT("6277561534918350952","0")</f>
        <v>6277561534918350952</v>
      </c>
    </row>
    <row r="10">
      <c r="A10" s="2">
        <v>45847.291493055556</v>
      </c>
      <c r="B10" s="3">
        <v>45848.0</v>
      </c>
      <c r="C10" s="4" t="s">
        <v>837</v>
      </c>
      <c r="E10" s="4" t="s">
        <v>848</v>
      </c>
      <c r="F10" s="5" t="str">
        <f>TEXT("6278247854913441078","0")</f>
        <v>6278247854913441078</v>
      </c>
    </row>
    <row r="11">
      <c r="A11" s="2">
        <v>45849.3371875</v>
      </c>
      <c r="B11" s="3">
        <v>45850.0</v>
      </c>
      <c r="C11" s="4" t="s">
        <v>837</v>
      </c>
      <c r="E11" s="4" t="s">
        <v>849</v>
      </c>
      <c r="F11" s="5" t="str">
        <f>TEXT("6280015334917230176","0")</f>
        <v>6280015334917230176</v>
      </c>
    </row>
    <row r="12">
      <c r="A12" s="2">
        <v>45853.50269675926</v>
      </c>
      <c r="B12" s="3">
        <v>45854.0</v>
      </c>
      <c r="C12" s="4" t="s">
        <v>837</v>
      </c>
      <c r="E12" s="4" t="s">
        <v>850</v>
      </c>
      <c r="F12" s="5" t="str">
        <f>TEXT("6283614334911842762","0")</f>
        <v>6283614334911842762</v>
      </c>
    </row>
    <row r="13">
      <c r="A13" s="2">
        <v>45853.616111111114</v>
      </c>
      <c r="B13" s="3">
        <v>45854.0</v>
      </c>
      <c r="C13" s="4" t="s">
        <v>837</v>
      </c>
      <c r="E13" s="4" t="s">
        <v>851</v>
      </c>
      <c r="F13" s="5" t="str">
        <f>TEXT("6283712324912519744","0")</f>
        <v>6283712324912519744</v>
      </c>
    </row>
    <row r="14">
      <c r="A14" s="2">
        <v>45853.628657407404</v>
      </c>
      <c r="B14" s="3">
        <v>45855.0</v>
      </c>
      <c r="C14" s="4" t="s">
        <v>852</v>
      </c>
      <c r="D14" s="4" t="s">
        <v>853</v>
      </c>
      <c r="E14" s="4" t="s">
        <v>854</v>
      </c>
      <c r="F14" s="5" t="str">
        <f>TEXT("6283723164915840975","0")</f>
        <v>6283723164915840975</v>
      </c>
    </row>
    <row r="15">
      <c r="A15" s="2">
        <v>45856.497662037036</v>
      </c>
      <c r="B15" s="3">
        <v>45857.0</v>
      </c>
      <c r="C15" s="4" t="s">
        <v>855</v>
      </c>
      <c r="E15" s="4" t="s">
        <v>856</v>
      </c>
      <c r="F15" s="5" t="str">
        <f>TEXT("6286201984915400461","0")</f>
        <v>6286201984915400461</v>
      </c>
    </row>
    <row r="16">
      <c r="A16" s="2">
        <v>45856.50025462963</v>
      </c>
      <c r="B16" s="3">
        <v>45857.0</v>
      </c>
      <c r="C16" s="4" t="s">
        <v>855</v>
      </c>
      <c r="E16" s="4" t="s">
        <v>856</v>
      </c>
      <c r="F16" s="5" t="str">
        <f>TEXT("6286204224919534870","0")</f>
        <v>6286204224919534870</v>
      </c>
    </row>
    <row r="17">
      <c r="A17" s="2">
        <v>45856.57696759259</v>
      </c>
      <c r="B17" s="3">
        <v>45857.0</v>
      </c>
      <c r="C17" s="4" t="s">
        <v>835</v>
      </c>
      <c r="E17" s="4" t="s">
        <v>857</v>
      </c>
      <c r="F17" s="5" t="str">
        <f>TEXT("6286270504916460217","0")</f>
        <v>6286270504916460217</v>
      </c>
    </row>
    <row r="18">
      <c r="A18" s="2">
        <v>45866.46236111111</v>
      </c>
      <c r="B18" s="3">
        <v>45867.0</v>
      </c>
      <c r="C18" s="4" t="s">
        <v>837</v>
      </c>
      <c r="E18" s="4" t="s">
        <v>858</v>
      </c>
      <c r="F18" s="5" t="str">
        <f>TEXT("6294811484915124504","0")</f>
        <v>6294811484915124504</v>
      </c>
    </row>
    <row r="19">
      <c r="A19" s="2">
        <v>45866.46841435185</v>
      </c>
      <c r="B19" s="3">
        <v>45867.0</v>
      </c>
      <c r="C19" s="4" t="s">
        <v>837</v>
      </c>
      <c r="E19" s="4" t="s">
        <v>859</v>
      </c>
      <c r="F19" s="5" t="str">
        <f>TEXT("6294816714911549189","0")</f>
        <v>6294816714911549189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63"/>
    <col customWidth="1" min="4" max="4" width="24.63"/>
    <col customWidth="1" min="5" max="5" width="78.75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45810.39506944444</v>
      </c>
      <c r="B2" s="3">
        <v>45811.0</v>
      </c>
      <c r="C2" s="4" t="s">
        <v>860</v>
      </c>
      <c r="E2" s="4" t="s">
        <v>861</v>
      </c>
      <c r="F2" s="4" t="s">
        <v>862</v>
      </c>
    </row>
    <row r="3">
      <c r="A3" s="2">
        <v>45811.61283564815</v>
      </c>
      <c r="B3" s="3">
        <v>45812.0</v>
      </c>
      <c r="C3" s="4" t="s">
        <v>863</v>
      </c>
      <c r="E3" s="4" t="s">
        <v>864</v>
      </c>
      <c r="F3" s="4" t="s">
        <v>865</v>
      </c>
    </row>
    <row r="4">
      <c r="A4" s="2">
        <v>45812.54636574074</v>
      </c>
      <c r="B4" s="3">
        <v>45813.0</v>
      </c>
      <c r="C4" s="4" t="s">
        <v>866</v>
      </c>
      <c r="E4" s="4" t="s">
        <v>867</v>
      </c>
      <c r="F4" s="4" t="s">
        <v>868</v>
      </c>
    </row>
    <row r="5">
      <c r="A5" s="2">
        <v>45812.613275462965</v>
      </c>
      <c r="B5" s="3">
        <v>45813.0</v>
      </c>
      <c r="C5" s="4" t="s">
        <v>860</v>
      </c>
      <c r="E5" s="4" t="s">
        <v>864</v>
      </c>
      <c r="F5" s="4" t="s">
        <v>869</v>
      </c>
    </row>
    <row r="6">
      <c r="A6" s="2">
        <v>45817.56736111111</v>
      </c>
      <c r="B6" s="3">
        <v>45818.0</v>
      </c>
      <c r="C6" s="4" t="s">
        <v>866</v>
      </c>
      <c r="E6" s="4" t="s">
        <v>870</v>
      </c>
      <c r="F6" s="4" t="s">
        <v>871</v>
      </c>
    </row>
    <row r="7">
      <c r="A7" s="2">
        <v>45821.536516203705</v>
      </c>
      <c r="B7" s="3">
        <v>45822.0</v>
      </c>
      <c r="C7" s="4" t="s">
        <v>860</v>
      </c>
      <c r="E7" s="4" t="s">
        <v>872</v>
      </c>
      <c r="F7" s="4" t="s">
        <v>873</v>
      </c>
    </row>
    <row r="8">
      <c r="A8" s="2">
        <v>45826.67292824074</v>
      </c>
      <c r="B8" s="3">
        <v>45828.0</v>
      </c>
      <c r="C8" s="4" t="s">
        <v>866</v>
      </c>
      <c r="E8" s="4" t="s">
        <v>874</v>
      </c>
      <c r="F8" s="4" t="s">
        <v>875</v>
      </c>
    </row>
    <row r="9">
      <c r="A9" s="2">
        <v>45827.49769675926</v>
      </c>
      <c r="B9" s="3">
        <v>45828.0</v>
      </c>
      <c r="C9" s="4" t="s">
        <v>860</v>
      </c>
      <c r="E9" s="4" t="s">
        <v>876</v>
      </c>
      <c r="F9" s="4" t="s">
        <v>877</v>
      </c>
    </row>
    <row r="10">
      <c r="A10" s="2">
        <v>45831.29292824074</v>
      </c>
      <c r="B10" s="3">
        <v>45833.0</v>
      </c>
      <c r="C10" s="4" t="s">
        <v>860</v>
      </c>
      <c r="E10" s="4" t="s">
        <v>878</v>
      </c>
      <c r="F10" s="4" t="s">
        <v>879</v>
      </c>
    </row>
    <row r="11">
      <c r="A11" s="2">
        <v>45845.313113425924</v>
      </c>
      <c r="B11" s="3">
        <v>45846.0</v>
      </c>
      <c r="C11" s="4" t="s">
        <v>863</v>
      </c>
      <c r="D11" s="4" t="s">
        <v>880</v>
      </c>
      <c r="E11" s="4" t="s">
        <v>881</v>
      </c>
      <c r="F11" s="5" t="str">
        <f>TEXT("6276538534914800926","0")</f>
        <v>6276538534914800926</v>
      </c>
    </row>
    <row r="12">
      <c r="A12" s="2">
        <v>45849.645625</v>
      </c>
      <c r="B12" s="3">
        <v>45852.0</v>
      </c>
      <c r="C12" s="4" t="s">
        <v>866</v>
      </c>
      <c r="D12" s="4" t="s">
        <v>882</v>
      </c>
      <c r="E12" s="4" t="s">
        <v>883</v>
      </c>
      <c r="F12" s="5" t="str">
        <f>TEXT("6280281824911834554","0")</f>
        <v>6280281824911834554</v>
      </c>
    </row>
    <row r="13">
      <c r="A13" s="2">
        <v>45862.6102662037</v>
      </c>
      <c r="B13" s="3">
        <v>45863.0</v>
      </c>
      <c r="C13" s="4" t="s">
        <v>860</v>
      </c>
      <c r="D13" s="4" t="s">
        <v>884</v>
      </c>
      <c r="E13" s="4" t="s">
        <v>885</v>
      </c>
      <c r="F13" s="5" t="str">
        <f>TEXT("6291483274918736879","0")</f>
        <v>6291483274918736879</v>
      </c>
    </row>
    <row r="14">
      <c r="A14" s="6"/>
      <c r="B14" s="7"/>
      <c r="C14" s="8"/>
      <c r="E14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63"/>
    <col customWidth="1" min="4" max="4" width="8.13"/>
    <col customWidth="1" min="5" max="5" width="56.6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45812.61609953704</v>
      </c>
      <c r="B2" s="3">
        <v>45814.0</v>
      </c>
      <c r="C2" s="4" t="s">
        <v>52</v>
      </c>
      <c r="E2" s="4" t="s">
        <v>53</v>
      </c>
      <c r="F2" s="5" t="str">
        <f>TEXT("6248288314331047790","0")</f>
        <v>6248288314331047790</v>
      </c>
    </row>
    <row r="3">
      <c r="A3" s="2">
        <v>45813.42266203704</v>
      </c>
      <c r="B3" s="3">
        <v>45814.0</v>
      </c>
      <c r="C3" s="4" t="s">
        <v>54</v>
      </c>
      <c r="E3" s="4" t="s">
        <v>55</v>
      </c>
      <c r="F3" s="5" t="str">
        <f>TEXT("6248985184102791318","0")</f>
        <v>6248985184102791318</v>
      </c>
    </row>
    <row r="4">
      <c r="A4" s="2">
        <v>45813.48674768519</v>
      </c>
      <c r="B4" s="3">
        <v>45814.0</v>
      </c>
      <c r="C4" s="4" t="s">
        <v>56</v>
      </c>
      <c r="E4" s="4" t="s">
        <v>57</v>
      </c>
      <c r="F4" s="5" t="str">
        <f>TEXT("6249040555514461073","0")</f>
        <v>6249040555514461073</v>
      </c>
    </row>
    <row r="5">
      <c r="A5" s="2">
        <v>45814.46493055556</v>
      </c>
      <c r="B5" s="3">
        <v>45817.0</v>
      </c>
      <c r="C5" s="4" t="s">
        <v>58</v>
      </c>
      <c r="E5" s="4" t="s">
        <v>59</v>
      </c>
      <c r="F5" s="5" t="str">
        <f>TEXT("6249885702219669200","0")</f>
        <v>6249885702219669200</v>
      </c>
    </row>
    <row r="6">
      <c r="A6" s="2">
        <v>45814.48082175926</v>
      </c>
      <c r="B6" s="3">
        <v>45818.0</v>
      </c>
      <c r="C6" s="4" t="s">
        <v>60</v>
      </c>
      <c r="E6" s="4" t="s">
        <v>61</v>
      </c>
      <c r="F6" s="5" t="str">
        <f>TEXT("6249899436941554683","0")</f>
        <v>6249899436941554683</v>
      </c>
    </row>
    <row r="7">
      <c r="A7" s="2">
        <v>45817.35219907408</v>
      </c>
      <c r="B7" s="3">
        <v>45818.0</v>
      </c>
      <c r="C7" s="4" t="s">
        <v>62</v>
      </c>
      <c r="E7" s="4" t="s">
        <v>55</v>
      </c>
      <c r="F7" s="5" t="str">
        <f>TEXT("6252380308125083627","0")</f>
        <v>6252380308125083627</v>
      </c>
    </row>
    <row r="8">
      <c r="A8" s="2">
        <v>45817.412523148145</v>
      </c>
      <c r="B8" s="3">
        <v>45818.0</v>
      </c>
      <c r="C8" s="4" t="s">
        <v>63</v>
      </c>
      <c r="E8" s="4" t="s">
        <v>64</v>
      </c>
      <c r="F8" s="5" t="str">
        <f>TEXT("6252432428123749083","0")</f>
        <v>6252432428123749083</v>
      </c>
    </row>
    <row r="9">
      <c r="A9" s="2">
        <v>45817.52239583333</v>
      </c>
      <c r="B9" s="3">
        <v>45819.0</v>
      </c>
      <c r="C9" s="4" t="s">
        <v>65</v>
      </c>
      <c r="E9" s="4" t="s">
        <v>66</v>
      </c>
      <c r="F9" s="5" t="str">
        <f>TEXT("6252527354524974036","0")</f>
        <v>6252527354524974036</v>
      </c>
    </row>
    <row r="10">
      <c r="A10" s="2">
        <v>45819.53770833334</v>
      </c>
      <c r="B10" s="3">
        <v>45820.0</v>
      </c>
      <c r="C10" s="4" t="s">
        <v>67</v>
      </c>
      <c r="E10" s="4" t="s">
        <v>59</v>
      </c>
      <c r="F10" s="5" t="str">
        <f>TEXT("6254268580418803448","0")</f>
        <v>6254268580418803448</v>
      </c>
    </row>
    <row r="11">
      <c r="A11" s="2">
        <v>45820.46325231482</v>
      </c>
      <c r="B11" s="3">
        <v>45824.0</v>
      </c>
      <c r="C11" s="4" t="s">
        <v>68</v>
      </c>
      <c r="E11" s="4" t="s">
        <v>53</v>
      </c>
      <c r="F11" s="5" t="str">
        <f>TEXT("6255068250918152310","0")</f>
        <v>6255068250918152310</v>
      </c>
    </row>
    <row r="12">
      <c r="A12" s="2">
        <v>45820.64811342592</v>
      </c>
      <c r="B12" s="3">
        <v>45821.0</v>
      </c>
      <c r="C12" s="4" t="s">
        <v>69</v>
      </c>
      <c r="D12" s="4" t="s">
        <v>70</v>
      </c>
      <c r="E12" s="4" t="s">
        <v>57</v>
      </c>
      <c r="F12" s="5" t="str">
        <f>TEXT("6255227979717454803","0")</f>
        <v>6255227979717454803</v>
      </c>
    </row>
    <row r="13">
      <c r="A13" s="2">
        <v>45821.499756944446</v>
      </c>
      <c r="B13" s="3">
        <v>45824.0</v>
      </c>
      <c r="C13" s="4" t="s">
        <v>71</v>
      </c>
      <c r="E13" s="4" t="s">
        <v>57</v>
      </c>
      <c r="F13" s="5" t="str">
        <f>TEXT("6255963794802056063","0")</f>
        <v>6255963794802056063</v>
      </c>
    </row>
    <row r="14">
      <c r="A14" s="2">
        <v>45821.56118055555</v>
      </c>
      <c r="B14" s="3">
        <v>45824.0</v>
      </c>
      <c r="C14" s="4" t="s">
        <v>72</v>
      </c>
      <c r="E14" s="4" t="s">
        <v>73</v>
      </c>
      <c r="F14" s="5" t="str">
        <f>TEXT("6256016866016681415","0")</f>
        <v>6256016866016681415</v>
      </c>
    </row>
    <row r="15">
      <c r="A15" s="2">
        <v>45821.76534722222</v>
      </c>
      <c r="B15" s="3">
        <v>45822.0</v>
      </c>
      <c r="C15" s="4" t="s">
        <v>74</v>
      </c>
      <c r="D15" s="4" t="s">
        <v>75</v>
      </c>
      <c r="E15" s="4" t="s">
        <v>57</v>
      </c>
      <c r="F15" s="5" t="str">
        <f>TEXT("6256193269315863545","0")</f>
        <v>6256193269315863545</v>
      </c>
    </row>
    <row r="16">
      <c r="A16" s="2">
        <v>45821.76604166667</v>
      </c>
      <c r="B16" s="3">
        <v>45822.0</v>
      </c>
      <c r="C16" s="4" t="s">
        <v>74</v>
      </c>
      <c r="D16" s="4" t="s">
        <v>75</v>
      </c>
      <c r="E16" s="4" t="s">
        <v>57</v>
      </c>
      <c r="F16" s="5" t="str">
        <f>TEXT("6256193869314272747","0")</f>
        <v>6256193869314272747</v>
      </c>
    </row>
    <row r="17">
      <c r="A17" s="2">
        <v>45824.46686342593</v>
      </c>
      <c r="B17" s="3">
        <v>45825.0</v>
      </c>
      <c r="C17" s="4" t="s">
        <v>76</v>
      </c>
      <c r="E17" s="4" t="s">
        <v>77</v>
      </c>
      <c r="F17" s="5" t="str">
        <f>TEXT("6258527377228130984","0")</f>
        <v>6258527377228130984</v>
      </c>
    </row>
    <row r="18">
      <c r="A18" s="2">
        <v>45825.33162037037</v>
      </c>
      <c r="B18" s="3">
        <v>45826.0</v>
      </c>
      <c r="C18" s="4" t="s">
        <v>74</v>
      </c>
      <c r="D18" s="4" t="s">
        <v>75</v>
      </c>
      <c r="E18" s="4" t="s">
        <v>57</v>
      </c>
      <c r="F18" s="5" t="str">
        <f>TEXT("6259274529315647503","0")</f>
        <v>6259274529315647503</v>
      </c>
    </row>
    <row r="19">
      <c r="A19" s="2">
        <v>45825.38451388889</v>
      </c>
      <c r="B19" s="3">
        <v>45826.0</v>
      </c>
      <c r="C19" s="4" t="s">
        <v>78</v>
      </c>
      <c r="E19" s="4" t="s">
        <v>66</v>
      </c>
      <c r="F19" s="5" t="str">
        <f>TEXT("6259320228517549710","0")</f>
        <v>6259320228517549710</v>
      </c>
    </row>
    <row r="20">
      <c r="A20" s="2">
        <v>45825.45583333333</v>
      </c>
      <c r="B20" s="3">
        <v>45826.0</v>
      </c>
      <c r="C20" s="4" t="s">
        <v>79</v>
      </c>
      <c r="E20" s="4" t="s">
        <v>80</v>
      </c>
      <c r="F20" s="5" t="str">
        <f>TEXT("6259381845326222576","0")</f>
        <v>6259381845326222576</v>
      </c>
    </row>
    <row r="21">
      <c r="A21" s="2">
        <v>45825.47148148148</v>
      </c>
      <c r="B21" s="3">
        <v>45826.0</v>
      </c>
      <c r="C21" s="4" t="s">
        <v>81</v>
      </c>
      <c r="D21" s="4" t="s">
        <v>82</v>
      </c>
      <c r="E21" s="4" t="s">
        <v>57</v>
      </c>
      <c r="F21" s="5" t="str">
        <f>TEXT("6259395363878994141","0")</f>
        <v>6259395363878994141</v>
      </c>
    </row>
    <row r="22">
      <c r="A22" s="2">
        <v>45825.55021990741</v>
      </c>
      <c r="B22" s="3">
        <v>45826.0</v>
      </c>
      <c r="C22" s="4" t="s">
        <v>83</v>
      </c>
      <c r="E22" s="4" t="s">
        <v>59</v>
      </c>
      <c r="F22" s="5" t="str">
        <f>TEXT("6259463390228807543","0")</f>
        <v>6259463390228807543</v>
      </c>
    </row>
    <row r="23">
      <c r="A23" s="2">
        <v>45825.69626157408</v>
      </c>
      <c r="B23" s="3">
        <v>45827.0</v>
      </c>
      <c r="C23" s="4" t="s">
        <v>84</v>
      </c>
      <c r="E23" s="4" t="s">
        <v>57</v>
      </c>
      <c r="F23" s="5" t="str">
        <f>TEXT("6259589579801933693","0")</f>
        <v>6259589579801933693</v>
      </c>
    </row>
    <row r="24">
      <c r="A24" s="2">
        <v>45826.44640046296</v>
      </c>
      <c r="B24" s="3">
        <v>45828.0</v>
      </c>
      <c r="C24" s="4" t="s">
        <v>85</v>
      </c>
      <c r="E24" s="4" t="s">
        <v>55</v>
      </c>
      <c r="F24" s="5" t="str">
        <f>TEXT("6260237699806129516","0")</f>
        <v>6260237699806129516</v>
      </c>
    </row>
    <row r="25">
      <c r="A25" s="2">
        <v>45826.66540509259</v>
      </c>
      <c r="B25" s="3">
        <v>45827.0</v>
      </c>
      <c r="C25" s="4" t="s">
        <v>86</v>
      </c>
      <c r="D25" s="4" t="s">
        <v>87</v>
      </c>
      <c r="E25" s="4" t="s">
        <v>59</v>
      </c>
      <c r="F25" s="5" t="str">
        <f>TEXT("6260426913325517321","0")</f>
        <v>6260426913325517321</v>
      </c>
    </row>
    <row r="26">
      <c r="A26" s="2">
        <v>45827.54975694444</v>
      </c>
      <c r="B26" s="3">
        <v>45828.0</v>
      </c>
      <c r="C26" s="4" t="s">
        <v>88</v>
      </c>
      <c r="D26" s="4" t="s">
        <v>89</v>
      </c>
      <c r="E26" s="4" t="s">
        <v>55</v>
      </c>
      <c r="F26" s="5" t="str">
        <f>TEXT("6261190992913154172","0")</f>
        <v>6261190992913154172</v>
      </c>
    </row>
    <row r="27">
      <c r="A27" s="2">
        <v>45831.38960648148</v>
      </c>
      <c r="B27" s="3">
        <v>45832.0</v>
      </c>
      <c r="C27" s="4" t="s">
        <v>90</v>
      </c>
      <c r="E27" s="4" t="s">
        <v>64</v>
      </c>
      <c r="F27" s="5" t="str">
        <f>TEXT("6264508624917042950","0")</f>
        <v>6264508624917042950</v>
      </c>
    </row>
    <row r="28">
      <c r="A28" s="2">
        <v>45831.44755787037</v>
      </c>
      <c r="B28" s="3">
        <v>45834.0</v>
      </c>
      <c r="C28" s="4" t="s">
        <v>58</v>
      </c>
      <c r="E28" s="4" t="s">
        <v>59</v>
      </c>
      <c r="F28" s="5" t="str">
        <f>TEXT("6264558692217723544","0")</f>
        <v>6264558692217723544</v>
      </c>
    </row>
    <row r="29">
      <c r="A29" s="2">
        <v>45831.46774305555</v>
      </c>
      <c r="B29" s="3">
        <v>45832.0</v>
      </c>
      <c r="C29" s="4" t="s">
        <v>91</v>
      </c>
      <c r="E29" s="4" t="s">
        <v>57</v>
      </c>
      <c r="F29" s="5" t="str">
        <f>TEXT("6264576137395283750","0")</f>
        <v>6264576137395283750</v>
      </c>
    </row>
    <row r="30">
      <c r="A30" s="2">
        <v>45831.774409722224</v>
      </c>
      <c r="B30" s="3">
        <v>45832.0</v>
      </c>
      <c r="C30" s="4" t="s">
        <v>65</v>
      </c>
      <c r="E30" s="4" t="s">
        <v>66</v>
      </c>
      <c r="F30" s="5" t="str">
        <f>TEXT("6264841093228503434","0")</f>
        <v>6264841093228503434</v>
      </c>
    </row>
    <row r="31">
      <c r="A31" s="2">
        <v>45832.39094907408</v>
      </c>
      <c r="B31" s="3">
        <v>45835.0</v>
      </c>
      <c r="C31" s="4" t="s">
        <v>92</v>
      </c>
      <c r="E31" s="4" t="s">
        <v>55</v>
      </c>
      <c r="F31" s="5" t="str">
        <f>TEXT("6265373785283650616","0")</f>
        <v>6265373785283650616</v>
      </c>
    </row>
    <row r="32">
      <c r="A32" s="2">
        <v>45832.572905092595</v>
      </c>
      <c r="B32" s="3">
        <v>45834.0</v>
      </c>
      <c r="C32" s="4" t="s">
        <v>93</v>
      </c>
      <c r="E32" s="4" t="s">
        <v>57</v>
      </c>
      <c r="F32" s="5" t="str">
        <f>TEXT("6265530998014540335","0")</f>
        <v>6265530998014540335</v>
      </c>
    </row>
    <row r="33">
      <c r="A33" s="2">
        <v>45834.43079861111</v>
      </c>
      <c r="B33" s="3">
        <v>45835.0</v>
      </c>
      <c r="C33" s="4" t="s">
        <v>56</v>
      </c>
      <c r="E33" s="4" t="s">
        <v>57</v>
      </c>
      <c r="F33" s="5" t="str">
        <f>TEXT("6267136218736735212","0")</f>
        <v>6267136218736735212</v>
      </c>
    </row>
    <row r="34">
      <c r="A34" s="2">
        <v>45834.502118055556</v>
      </c>
      <c r="B34" s="3">
        <v>45835.0</v>
      </c>
      <c r="C34" s="4" t="s">
        <v>54</v>
      </c>
      <c r="E34" s="4" t="s">
        <v>55</v>
      </c>
      <c r="F34" s="5" t="str">
        <f>TEXT("6267197835916373995","0")</f>
        <v>6267197835916373995</v>
      </c>
    </row>
    <row r="35">
      <c r="A35" s="2">
        <v>45835.64140046296</v>
      </c>
      <c r="B35" s="3">
        <v>45840.0</v>
      </c>
      <c r="C35" s="4" t="s">
        <v>60</v>
      </c>
      <c r="E35" s="4" t="s">
        <v>61</v>
      </c>
      <c r="F35" s="5" t="str">
        <f>TEXT("6268182179807864365","0")</f>
        <v>6268182179807864365</v>
      </c>
    </row>
    <row r="36">
      <c r="A36" s="2">
        <v>45837.718831018516</v>
      </c>
      <c r="B36" s="3">
        <v>45839.0</v>
      </c>
      <c r="C36" s="4" t="s">
        <v>94</v>
      </c>
      <c r="E36" s="4" t="s">
        <v>66</v>
      </c>
      <c r="F36" s="5" t="str">
        <f>TEXT("6269977079809908784","0")</f>
        <v>6269977079809908784</v>
      </c>
    </row>
    <row r="37">
      <c r="A37" s="2">
        <v>45837.822604166664</v>
      </c>
      <c r="B37" s="3">
        <v>45839.0</v>
      </c>
      <c r="C37" s="4" t="s">
        <v>52</v>
      </c>
      <c r="E37" s="4" t="s">
        <v>53</v>
      </c>
      <c r="F37" s="5" t="str">
        <f>TEXT("6270066735521743767","0")</f>
        <v>6270066735521743767</v>
      </c>
    </row>
    <row r="38">
      <c r="A38" s="2">
        <v>45839.60753472222</v>
      </c>
      <c r="B38" s="3">
        <v>45840.0</v>
      </c>
      <c r="C38" s="4" t="s">
        <v>69</v>
      </c>
      <c r="D38" s="4" t="s">
        <v>70</v>
      </c>
      <c r="E38" s="4" t="s">
        <v>57</v>
      </c>
      <c r="F38" s="5" t="str">
        <f>TEXT("6271608913613117385","0")</f>
        <v>6271608913613117385</v>
      </c>
    </row>
    <row r="39">
      <c r="A39" s="2">
        <v>45840.38520833333</v>
      </c>
      <c r="B39" s="3">
        <v>45841.0</v>
      </c>
      <c r="C39" s="4" t="s">
        <v>95</v>
      </c>
      <c r="E39" s="4" t="s">
        <v>53</v>
      </c>
      <c r="F39" s="5" t="str">
        <f>TEXT("6272280829802079299","0")</f>
        <v>6272280829802079299</v>
      </c>
    </row>
    <row r="40">
      <c r="A40" s="2">
        <v>45840.40702546296</v>
      </c>
      <c r="B40" s="3">
        <v>45841.0</v>
      </c>
      <c r="C40" s="4" t="s">
        <v>96</v>
      </c>
      <c r="E40" s="4" t="s">
        <v>53</v>
      </c>
      <c r="F40" s="5" t="str">
        <f>TEXT("6272299674914157133","0")</f>
        <v>6272299674914157133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38"/>
    <col customWidth="1" min="4" max="4" width="8.13"/>
    <col customWidth="1" min="5" max="5" width="76.63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45812.842094907406</v>
      </c>
      <c r="B2" s="3">
        <v>45814.0</v>
      </c>
      <c r="C2" s="4" t="s">
        <v>886</v>
      </c>
      <c r="E2" s="4" t="s">
        <v>887</v>
      </c>
      <c r="F2" s="4" t="s">
        <v>888</v>
      </c>
    </row>
    <row r="3">
      <c r="A3" s="2">
        <v>45817.654814814814</v>
      </c>
      <c r="B3" s="3">
        <v>45818.0</v>
      </c>
      <c r="C3" s="4" t="s">
        <v>889</v>
      </c>
      <c r="E3" s="4" t="s">
        <v>890</v>
      </c>
      <c r="F3" s="4" t="s">
        <v>891</v>
      </c>
    </row>
    <row r="4">
      <c r="A4" s="2">
        <v>45818.64219907408</v>
      </c>
      <c r="B4" s="3">
        <v>45819.0</v>
      </c>
      <c r="C4" s="4" t="s">
        <v>886</v>
      </c>
      <c r="E4" s="4" t="s">
        <v>892</v>
      </c>
      <c r="F4" s="4" t="s">
        <v>893</v>
      </c>
    </row>
    <row r="5">
      <c r="A5" s="2">
        <v>45825.58452546297</v>
      </c>
      <c r="B5" s="3">
        <v>45826.0</v>
      </c>
      <c r="C5" s="4" t="s">
        <v>889</v>
      </c>
      <c r="E5" s="4" t="s">
        <v>894</v>
      </c>
      <c r="F5" s="4" t="s">
        <v>895</v>
      </c>
    </row>
    <row r="6">
      <c r="A6" s="2">
        <v>45831.483090277776</v>
      </c>
      <c r="B6" s="3">
        <v>45832.0</v>
      </c>
      <c r="C6" s="4" t="s">
        <v>886</v>
      </c>
      <c r="E6" s="4" t="s">
        <v>896</v>
      </c>
      <c r="F6" s="4" t="s">
        <v>897</v>
      </c>
    </row>
    <row r="7">
      <c r="A7" s="2">
        <v>45832.61518518519</v>
      </c>
      <c r="B7" s="3">
        <v>45833.0</v>
      </c>
      <c r="C7" s="4" t="s">
        <v>889</v>
      </c>
      <c r="D7" s="4" t="s">
        <v>898</v>
      </c>
      <c r="E7" s="4" t="s">
        <v>899</v>
      </c>
      <c r="F7" s="4" t="s">
        <v>900</v>
      </c>
    </row>
    <row r="8">
      <c r="A8" s="2">
        <v>45838.587488425925</v>
      </c>
      <c r="B8" s="3">
        <v>45839.0</v>
      </c>
      <c r="C8" s="4" t="s">
        <v>886</v>
      </c>
      <c r="E8" s="4" t="s">
        <v>901</v>
      </c>
      <c r="F8" s="5" t="str">
        <f>TEXT("6270727593051910221","0")</f>
        <v>6270727593051910221</v>
      </c>
    </row>
    <row r="9">
      <c r="A9" s="2">
        <v>45840.62887731481</v>
      </c>
      <c r="B9" s="3">
        <v>45841.0</v>
      </c>
      <c r="C9" s="4" t="s">
        <v>889</v>
      </c>
      <c r="E9" s="4" t="s">
        <v>902</v>
      </c>
      <c r="F9" s="5" t="str">
        <f>TEXT("6272491352653320269","0")</f>
        <v>6272491352653320269</v>
      </c>
    </row>
    <row r="10">
      <c r="A10" s="2">
        <v>45847.61371527778</v>
      </c>
      <c r="B10" s="3">
        <v>45848.0</v>
      </c>
      <c r="C10" s="4" t="s">
        <v>889</v>
      </c>
      <c r="D10" s="4" t="s">
        <v>903</v>
      </c>
      <c r="E10" s="4" t="s">
        <v>904</v>
      </c>
      <c r="F10" s="5" t="str">
        <f>TEXT("6278526252652446460","0")</f>
        <v>6278526252652446460</v>
      </c>
    </row>
    <row r="11">
      <c r="A11" s="2">
        <v>45848.624560185184</v>
      </c>
      <c r="B11" s="3">
        <v>45849.0</v>
      </c>
      <c r="C11" s="4" t="s">
        <v>886</v>
      </c>
      <c r="D11" s="8"/>
      <c r="E11" s="4" t="s">
        <v>905</v>
      </c>
      <c r="F11" s="5" t="str">
        <f>TEXT("6279399629414478433","0")</f>
        <v>6279399629414478433</v>
      </c>
    </row>
    <row r="12">
      <c r="A12" s="2">
        <v>45854.71150462963</v>
      </c>
      <c r="B12" s="3">
        <v>45855.0</v>
      </c>
      <c r="C12" s="4" t="s">
        <v>889</v>
      </c>
      <c r="E12" s="4" t="s">
        <v>906</v>
      </c>
      <c r="F12" s="5" t="str">
        <f>TEXT("6284658742657041246","0")</f>
        <v>6284658742657041246</v>
      </c>
    </row>
    <row r="13">
      <c r="A13" s="2">
        <v>45859.58553240741</v>
      </c>
      <c r="B13" s="3">
        <v>45860.0</v>
      </c>
      <c r="C13" s="4" t="s">
        <v>889</v>
      </c>
      <c r="E13" s="4" t="s">
        <v>907</v>
      </c>
      <c r="F13" s="5" t="str">
        <f>TEXT("6288869902655329588","0")</f>
        <v>6288869902655329588</v>
      </c>
    </row>
    <row r="14">
      <c r="A14" s="2">
        <v>45860.59479166667</v>
      </c>
      <c r="B14" s="3">
        <v>45861.0</v>
      </c>
      <c r="C14" s="4" t="s">
        <v>886</v>
      </c>
      <c r="E14" s="4" t="s">
        <v>908</v>
      </c>
      <c r="F14" s="5" t="str">
        <f>TEXT("6289741903058971620","0")</f>
        <v>6289741903058971620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3.63"/>
    <col customWidth="1" min="4" max="4" width="8.13"/>
    <col customWidth="1" min="5" max="5" width="75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45817.34298611111</v>
      </c>
      <c r="B2" s="3">
        <v>45818.0</v>
      </c>
      <c r="C2" s="4" t="s">
        <v>909</v>
      </c>
      <c r="E2" s="4" t="s">
        <v>910</v>
      </c>
      <c r="F2" s="4" t="s">
        <v>911</v>
      </c>
    </row>
    <row r="3">
      <c r="A3" s="2">
        <v>45827.43671296297</v>
      </c>
      <c r="B3" s="3">
        <v>45828.0</v>
      </c>
      <c r="C3" s="4" t="s">
        <v>909</v>
      </c>
      <c r="E3" s="4" t="s">
        <v>912</v>
      </c>
      <c r="F3" s="4" t="s">
        <v>913</v>
      </c>
    </row>
    <row r="4">
      <c r="A4" s="2">
        <v>45838.39475694444</v>
      </c>
      <c r="B4" s="3">
        <v>45839.0</v>
      </c>
      <c r="C4" s="4" t="s">
        <v>909</v>
      </c>
      <c r="E4" s="4" t="s">
        <v>914</v>
      </c>
      <c r="F4" s="5" t="str">
        <f>TEXT("6270561074915041875","0")</f>
        <v>6270561074915041875</v>
      </c>
    </row>
    <row r="5">
      <c r="A5" s="2">
        <v>45845.482303240744</v>
      </c>
      <c r="B5" s="3">
        <v>45846.0</v>
      </c>
      <c r="C5" s="4" t="s">
        <v>909</v>
      </c>
      <c r="E5" s="4" t="s">
        <v>915</v>
      </c>
      <c r="F5" s="5" t="str">
        <f>TEXT("6276684714913591409","0")</f>
        <v>6276684714913591409</v>
      </c>
    </row>
    <row r="6">
      <c r="A6" s="2">
        <v>45845.67439814815</v>
      </c>
      <c r="B6" s="3">
        <v>45846.0</v>
      </c>
      <c r="C6" s="4" t="s">
        <v>909</v>
      </c>
      <c r="E6" s="4" t="s">
        <v>916</v>
      </c>
      <c r="F6" s="5" t="str">
        <f>TEXT("6276850684918448988","0")</f>
        <v>6276850684918448988</v>
      </c>
    </row>
    <row r="7">
      <c r="A7" s="2">
        <v>45849.61922453704</v>
      </c>
      <c r="B7" s="3">
        <v>45850.0</v>
      </c>
      <c r="C7" s="4" t="s">
        <v>909</v>
      </c>
      <c r="D7" s="4" t="s">
        <v>917</v>
      </c>
      <c r="E7" s="4" t="s">
        <v>918</v>
      </c>
      <c r="F7" s="5" t="str">
        <f>TEXT("6280259014917276083","0")</f>
        <v>6280259014917276083</v>
      </c>
    </row>
    <row r="8">
      <c r="A8" s="2">
        <v>45855.614120370374</v>
      </c>
      <c r="B8" s="3">
        <v>45859.0</v>
      </c>
      <c r="C8" s="4" t="s">
        <v>909</v>
      </c>
      <c r="D8" s="4" t="s">
        <v>919</v>
      </c>
      <c r="E8" s="4" t="s">
        <v>920</v>
      </c>
      <c r="F8" s="5" t="str">
        <f>TEXT("6285438604913367694","0")</f>
        <v>6285438604913367694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9.38"/>
    <col customWidth="1" min="4" max="4" width="9.13"/>
    <col customWidth="1" min="5" max="5" width="79.0"/>
    <col customWidth="1" hidden="1" min="6" max="6" width="12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45810.68467592592</v>
      </c>
      <c r="B2" s="3">
        <v>45814.0</v>
      </c>
      <c r="C2" s="4" t="s">
        <v>921</v>
      </c>
      <c r="D2" s="4" t="s">
        <v>922</v>
      </c>
      <c r="E2" s="4" t="s">
        <v>923</v>
      </c>
      <c r="F2" s="4" t="s">
        <v>924</v>
      </c>
    </row>
    <row r="3">
      <c r="A3" s="2">
        <v>45810.686840277776</v>
      </c>
      <c r="B3" s="3">
        <v>45814.0</v>
      </c>
      <c r="C3" s="4" t="s">
        <v>921</v>
      </c>
      <c r="D3" s="4" t="s">
        <v>922</v>
      </c>
      <c r="E3" s="4" t="s">
        <v>925</v>
      </c>
      <c r="F3" s="4" t="s">
        <v>926</v>
      </c>
    </row>
    <row r="4">
      <c r="A4" s="2">
        <v>45811.48023148148</v>
      </c>
      <c r="B4" s="3">
        <v>45812.0</v>
      </c>
      <c r="C4" s="4" t="s">
        <v>921</v>
      </c>
      <c r="D4" s="4" t="s">
        <v>927</v>
      </c>
      <c r="E4" s="4" t="s">
        <v>928</v>
      </c>
      <c r="F4" s="4" t="s">
        <v>929</v>
      </c>
    </row>
    <row r="5">
      <c r="A5" s="2">
        <v>45811.57017361111</v>
      </c>
      <c r="B5" s="3">
        <v>45814.0</v>
      </c>
      <c r="C5" s="4" t="s">
        <v>921</v>
      </c>
      <c r="D5" s="4" t="s">
        <v>930</v>
      </c>
      <c r="E5" s="4" t="s">
        <v>931</v>
      </c>
      <c r="F5" s="4" t="s">
        <v>932</v>
      </c>
    </row>
    <row r="6">
      <c r="A6" s="2">
        <v>45811.58241898148</v>
      </c>
      <c r="B6" s="3">
        <v>45814.0</v>
      </c>
      <c r="C6" s="4" t="s">
        <v>921</v>
      </c>
      <c r="D6" s="4" t="s">
        <v>933</v>
      </c>
      <c r="E6" s="4" t="s">
        <v>934</v>
      </c>
      <c r="F6" s="4" t="s">
        <v>935</v>
      </c>
    </row>
    <row r="7">
      <c r="A7" s="2">
        <v>45818.46706018518</v>
      </c>
      <c r="B7" s="3">
        <v>45819.0</v>
      </c>
      <c r="C7" s="4" t="s">
        <v>921</v>
      </c>
      <c r="D7" s="4" t="s">
        <v>936</v>
      </c>
      <c r="E7" s="4" t="s">
        <v>937</v>
      </c>
      <c r="F7" s="4" t="s">
        <v>938</v>
      </c>
    </row>
    <row r="8">
      <c r="A8" s="2">
        <v>45822.4731712963</v>
      </c>
      <c r="B8" s="3">
        <v>45824.0</v>
      </c>
      <c r="C8" s="4" t="s">
        <v>921</v>
      </c>
      <c r="D8" s="4" t="s">
        <v>930</v>
      </c>
      <c r="E8" s="4" t="s">
        <v>939</v>
      </c>
      <c r="F8" s="4" t="s">
        <v>940</v>
      </c>
    </row>
    <row r="9">
      <c r="A9" s="2">
        <v>45826.56820601852</v>
      </c>
      <c r="B9" s="3">
        <v>45828.0</v>
      </c>
      <c r="C9" s="4" t="s">
        <v>921</v>
      </c>
      <c r="D9" s="4" t="s">
        <v>936</v>
      </c>
      <c r="E9" s="4" t="s">
        <v>941</v>
      </c>
      <c r="F9" s="4" t="s">
        <v>942</v>
      </c>
    </row>
    <row r="10">
      <c r="A10" s="2">
        <v>45829.586747685185</v>
      </c>
      <c r="B10" s="3">
        <v>45831.0</v>
      </c>
      <c r="C10" s="4" t="s">
        <v>921</v>
      </c>
      <c r="D10" s="4" t="s">
        <v>936</v>
      </c>
      <c r="E10" s="4" t="s">
        <v>943</v>
      </c>
      <c r="F10" s="4" t="s">
        <v>944</v>
      </c>
    </row>
    <row r="11">
      <c r="A11" s="2">
        <v>45833.606192129635</v>
      </c>
      <c r="B11" s="3">
        <v>45835.0</v>
      </c>
      <c r="C11" s="4" t="s">
        <v>921</v>
      </c>
      <c r="D11" s="4" t="s">
        <v>930</v>
      </c>
      <c r="E11" s="4" t="s">
        <v>945</v>
      </c>
      <c r="F11" s="4" t="s">
        <v>946</v>
      </c>
    </row>
    <row r="12">
      <c r="A12" s="2">
        <v>45838.581921296296</v>
      </c>
      <c r="B12" s="3">
        <v>45840.0</v>
      </c>
      <c r="C12" s="4" t="s">
        <v>921</v>
      </c>
      <c r="D12" s="4" t="s">
        <v>930</v>
      </c>
      <c r="E12" s="4" t="s">
        <v>947</v>
      </c>
      <c r="F12" s="5" t="str">
        <f>TEXT("6270722785227583665","0")</f>
        <v>6270722785227583665</v>
      </c>
    </row>
    <row r="13">
      <c r="A13" s="2">
        <v>45841.46863425926</v>
      </c>
      <c r="B13" s="3">
        <v>45842.0</v>
      </c>
      <c r="C13" s="4" t="s">
        <v>921</v>
      </c>
      <c r="D13" s="4" t="s">
        <v>936</v>
      </c>
      <c r="E13" s="4" t="s">
        <v>948</v>
      </c>
      <c r="F13" s="5" t="str">
        <f>TEXT("6273216901224214449","0")</f>
        <v>6273216901224214449</v>
      </c>
    </row>
    <row r="14">
      <c r="A14" s="2">
        <v>45847.43383101852</v>
      </c>
      <c r="B14" s="3">
        <v>45849.0</v>
      </c>
      <c r="C14" s="4" t="s">
        <v>921</v>
      </c>
      <c r="D14" s="4" t="s">
        <v>936</v>
      </c>
      <c r="E14" s="4" t="s">
        <v>949</v>
      </c>
      <c r="F14" s="5" t="str">
        <f>TEXT("6278370830096018872","0")</f>
        <v>6278370830096018872</v>
      </c>
    </row>
    <row r="15">
      <c r="A15" s="2">
        <v>45850.780798611115</v>
      </c>
      <c r="B15" s="3">
        <v>45854.0</v>
      </c>
      <c r="C15" s="4" t="s">
        <v>921</v>
      </c>
      <c r="D15" s="4" t="s">
        <v>930</v>
      </c>
      <c r="E15" s="4" t="s">
        <v>950</v>
      </c>
      <c r="F15" s="5" t="str">
        <f>TEXT("6281262610618178295","0")</f>
        <v>6281262610618178295</v>
      </c>
    </row>
    <row r="16">
      <c r="A16" s="2">
        <v>45852.502337962964</v>
      </c>
      <c r="B16" s="3">
        <v>45855.0</v>
      </c>
      <c r="C16" s="4" t="s">
        <v>921</v>
      </c>
      <c r="D16" s="4" t="s">
        <v>936</v>
      </c>
      <c r="E16" s="4" t="s">
        <v>951</v>
      </c>
      <c r="F16" s="5" t="str">
        <f>TEXT("6282750022619229325","0")</f>
        <v>6282750022619229325</v>
      </c>
    </row>
    <row r="17">
      <c r="A17" s="2">
        <v>45856.32927083333</v>
      </c>
      <c r="B17" s="3">
        <v>45859.0</v>
      </c>
      <c r="C17" s="4" t="s">
        <v>921</v>
      </c>
      <c r="D17" s="4" t="s">
        <v>936</v>
      </c>
      <c r="E17" s="4" t="s">
        <v>952</v>
      </c>
      <c r="F17" s="5" t="str">
        <f>TEXT("6286056496324933939","0")</f>
        <v>6286056496324933939</v>
      </c>
    </row>
    <row r="18">
      <c r="A18" s="2">
        <v>45863.54130787037</v>
      </c>
      <c r="B18" s="3">
        <v>45866.0</v>
      </c>
      <c r="C18" s="4" t="s">
        <v>921</v>
      </c>
      <c r="D18" s="4" t="s">
        <v>930</v>
      </c>
      <c r="E18" s="4" t="s">
        <v>953</v>
      </c>
      <c r="F18" s="5" t="str">
        <f>TEXT("6292287691712065625","0")</f>
        <v>6292287691712065625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2" max="2" width="20.5"/>
    <col customWidth="1" min="3" max="3" width="35.75"/>
    <col customWidth="1" min="4" max="4" width="11.88"/>
    <col customWidth="1" min="5" max="5" width="95.0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45810.59172453704</v>
      </c>
      <c r="B2" s="3">
        <v>45811.0</v>
      </c>
      <c r="C2" s="4" t="s">
        <v>954</v>
      </c>
      <c r="D2" s="8"/>
      <c r="E2" s="4" t="s">
        <v>955</v>
      </c>
      <c r="F2" s="4" t="s">
        <v>956</v>
      </c>
    </row>
    <row r="3">
      <c r="A3" s="2">
        <v>45813.596817129626</v>
      </c>
      <c r="B3" s="3">
        <v>45814.0</v>
      </c>
      <c r="C3" s="4" t="s">
        <v>954</v>
      </c>
      <c r="D3" s="8"/>
      <c r="E3" s="4" t="s">
        <v>957</v>
      </c>
      <c r="F3" s="4" t="s">
        <v>958</v>
      </c>
    </row>
    <row r="4">
      <c r="A4" s="2">
        <v>45817.511608796296</v>
      </c>
      <c r="B4" s="3">
        <v>45818.0</v>
      </c>
      <c r="C4" s="4" t="s">
        <v>954</v>
      </c>
      <c r="E4" s="4" t="s">
        <v>959</v>
      </c>
      <c r="F4" s="4" t="s">
        <v>960</v>
      </c>
    </row>
    <row r="5">
      <c r="A5" s="2">
        <v>45831.286631944444</v>
      </c>
      <c r="B5" s="3">
        <v>45832.0</v>
      </c>
      <c r="C5" s="4" t="s">
        <v>954</v>
      </c>
      <c r="E5" s="4" t="s">
        <v>961</v>
      </c>
      <c r="F5" s="4" t="s">
        <v>962</v>
      </c>
    </row>
    <row r="6">
      <c r="A6" s="2">
        <v>45834.56113425926</v>
      </c>
      <c r="B6" s="3">
        <v>45835.0</v>
      </c>
      <c r="C6" s="4" t="s">
        <v>954</v>
      </c>
      <c r="E6" s="4" t="s">
        <v>963</v>
      </c>
      <c r="F6" s="5" t="str">
        <f>TEXT("6267248824919384591","0")</f>
        <v>6267248824919384591</v>
      </c>
    </row>
    <row r="7">
      <c r="A7" s="2">
        <v>45838.45690972222</v>
      </c>
      <c r="B7" s="3">
        <v>45839.0</v>
      </c>
      <c r="C7" s="4" t="s">
        <v>954</v>
      </c>
      <c r="E7" s="4" t="s">
        <v>955</v>
      </c>
      <c r="F7" s="5" t="str">
        <f>TEXT("6270614774911513986","0")</f>
        <v>6270614774911513986</v>
      </c>
    </row>
    <row r="8">
      <c r="A8" s="2">
        <v>45845.448425925926</v>
      </c>
      <c r="B8" s="3">
        <v>45846.0</v>
      </c>
      <c r="C8" s="4" t="s">
        <v>954</v>
      </c>
      <c r="E8" s="4" t="s">
        <v>964</v>
      </c>
      <c r="F8" s="5" t="str">
        <f>TEXT("6276655444914334074","0")</f>
        <v>6276655444914334074</v>
      </c>
    </row>
    <row r="9">
      <c r="A9" s="2">
        <v>45852.42136574074</v>
      </c>
      <c r="B9" s="3">
        <v>45853.0</v>
      </c>
      <c r="C9" s="4" t="s">
        <v>954</v>
      </c>
      <c r="E9" s="4" t="s">
        <v>961</v>
      </c>
      <c r="F9" s="5" t="str">
        <f>TEXT("6282680064914986289","0")</f>
        <v>6282680064914986289</v>
      </c>
    </row>
    <row r="10">
      <c r="A10" s="2">
        <v>45859.35704861111</v>
      </c>
      <c r="B10" s="3">
        <v>45860.0</v>
      </c>
      <c r="C10" s="4" t="s">
        <v>954</v>
      </c>
      <c r="E10" s="4" t="s">
        <v>965</v>
      </c>
      <c r="F10" s="5" t="str">
        <f>TEXT("6288672494911224064","0")</f>
        <v>6288672494911224064</v>
      </c>
    </row>
    <row r="11">
      <c r="A11" s="2">
        <v>45859.39796296296</v>
      </c>
      <c r="B11" s="3">
        <v>45860.0</v>
      </c>
      <c r="C11" s="4" t="s">
        <v>954</v>
      </c>
      <c r="E11" s="4" t="s">
        <v>966</v>
      </c>
      <c r="F11" s="5" t="str">
        <f>TEXT("6288707844918724857","0")</f>
        <v>6288707844918724857</v>
      </c>
    </row>
    <row r="12">
      <c r="A12" s="2">
        <v>45862.61517361111</v>
      </c>
      <c r="B12" s="3">
        <v>45863.0</v>
      </c>
      <c r="C12" s="4" t="s">
        <v>954</v>
      </c>
      <c r="E12" s="4" t="s">
        <v>967</v>
      </c>
      <c r="F12" s="5" t="str">
        <f>TEXT("6291487514918903512","0")</f>
        <v>6291487514918903512</v>
      </c>
    </row>
    <row r="13">
      <c r="A13" s="2">
        <v>45863.57418981481</v>
      </c>
      <c r="B13" s="3">
        <v>45864.0</v>
      </c>
      <c r="C13" s="4" t="s">
        <v>954</v>
      </c>
      <c r="E13" s="4" t="s">
        <v>968</v>
      </c>
      <c r="F13" s="5" t="str">
        <f>TEXT("6292316104915217712","0")</f>
        <v>6292316104915217712</v>
      </c>
    </row>
    <row r="14">
      <c r="A14" s="2">
        <v>45866.45024305556</v>
      </c>
      <c r="B14" s="3">
        <v>45867.0</v>
      </c>
      <c r="C14" s="4" t="s">
        <v>954</v>
      </c>
      <c r="E14" s="4" t="s">
        <v>969</v>
      </c>
      <c r="F14" s="5" t="str">
        <f>TEXT("6294801014912045658","0")</f>
        <v>6294801014912045658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0.5"/>
    <col customWidth="1" min="3" max="3" width="42.63"/>
    <col customWidth="1" min="4" max="4" width="11.88"/>
    <col customWidth="1" min="5" max="5" width="84.25"/>
    <col customWidth="1" min="6" max="6" width="18.5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6"/>
      <c r="B2" s="7"/>
      <c r="C2" s="8"/>
      <c r="E2" s="8"/>
    </row>
    <row r="3">
      <c r="A3" s="6"/>
      <c r="B3" s="7"/>
      <c r="C3" s="8"/>
      <c r="E3" s="8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0.5"/>
    <col customWidth="1" min="3" max="3" width="60.5"/>
    <col customWidth="1" min="4" max="4" width="31.0"/>
    <col customWidth="1" min="5" max="5" width="74.88"/>
    <col customWidth="1" min="6" max="6" width="18.6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>
      <c r="A2" s="2">
        <v>45840.46439814815</v>
      </c>
      <c r="B2" s="3">
        <v>45841.0</v>
      </c>
      <c r="C2" s="4" t="s">
        <v>970</v>
      </c>
      <c r="D2" s="4" t="s">
        <v>971</v>
      </c>
      <c r="E2" s="4" t="s">
        <v>972</v>
      </c>
      <c r="F2" s="5" t="str">
        <f>TEXT("6272349244918273672","0")</f>
        <v>6272349244918273672</v>
      </c>
    </row>
    <row r="3">
      <c r="A3" s="2">
        <v>45845.44789351852</v>
      </c>
      <c r="B3" s="3">
        <v>45846.0</v>
      </c>
      <c r="C3" s="4" t="s">
        <v>973</v>
      </c>
      <c r="E3" s="4" t="s">
        <v>974</v>
      </c>
      <c r="F3" s="5" t="str">
        <f>TEXT("6276654984919225422","0")</f>
        <v>6276654984919225422</v>
      </c>
    </row>
    <row r="4">
      <c r="A4" s="2">
        <v>45845.63002314815</v>
      </c>
      <c r="B4" s="3">
        <v>45846.0</v>
      </c>
      <c r="C4" s="4" t="s">
        <v>975</v>
      </c>
      <c r="E4" s="4" t="s">
        <v>976</v>
      </c>
      <c r="F4" s="5" t="str">
        <f>TEXT("6276812344919944176","0")</f>
        <v>6276812344919944176</v>
      </c>
    </row>
    <row r="5">
      <c r="A5" s="2">
        <v>45847.67141203704</v>
      </c>
      <c r="B5" s="3">
        <v>45848.0</v>
      </c>
      <c r="C5" s="4" t="s">
        <v>977</v>
      </c>
      <c r="E5" s="4" t="s">
        <v>978</v>
      </c>
      <c r="F5" s="5" t="str">
        <f>TEXT("6278576104912224372","0")</f>
        <v>6278576104912224372</v>
      </c>
    </row>
    <row r="6">
      <c r="A6" s="2">
        <v>45852.61644675926</v>
      </c>
      <c r="B6" s="3">
        <v>45853.0</v>
      </c>
      <c r="C6" s="4" t="s">
        <v>979</v>
      </c>
      <c r="E6" s="4" t="s">
        <v>978</v>
      </c>
      <c r="F6" s="5" t="str">
        <f>TEXT("6282848614915369917","0")</f>
        <v>6282848614915369917</v>
      </c>
    </row>
    <row r="7">
      <c r="A7" s="2">
        <v>45859.28559027778</v>
      </c>
      <c r="B7" s="3">
        <v>45860.0</v>
      </c>
      <c r="C7" s="4" t="s">
        <v>980</v>
      </c>
      <c r="E7" s="4" t="s">
        <v>981</v>
      </c>
      <c r="F7" s="5" t="str">
        <f>TEXT("6288610754916590240","0")</f>
        <v>6288610754916590240</v>
      </c>
    </row>
    <row r="8">
      <c r="A8" s="2">
        <v>45859.286875</v>
      </c>
      <c r="B8" s="3">
        <v>45860.0</v>
      </c>
      <c r="C8" s="4" t="s">
        <v>982</v>
      </c>
      <c r="D8" s="4" t="s">
        <v>983</v>
      </c>
      <c r="E8" s="4" t="s">
        <v>984</v>
      </c>
      <c r="F8" s="5" t="str">
        <f>TEXT("6288611864918795428","0")</f>
        <v>6288611864918795428</v>
      </c>
    </row>
    <row r="9">
      <c r="A9" s="2">
        <v>45859.309652777774</v>
      </c>
      <c r="B9" s="3">
        <v>45860.0</v>
      </c>
      <c r="C9" s="4" t="s">
        <v>985</v>
      </c>
      <c r="E9" s="4" t="s">
        <v>978</v>
      </c>
      <c r="F9" s="5" t="str">
        <f>TEXT("6288631544913335271","0")</f>
        <v>6288631544913335271</v>
      </c>
    </row>
    <row r="10">
      <c r="A10" s="2">
        <v>45859.45570601852</v>
      </c>
      <c r="B10" s="3">
        <v>45860.0</v>
      </c>
      <c r="C10" s="4" t="s">
        <v>986</v>
      </c>
      <c r="E10" s="4" t="s">
        <v>987</v>
      </c>
      <c r="F10" s="5" t="str">
        <f>TEXT("6288757734918295010","0")</f>
        <v>6288757734918295010</v>
      </c>
    </row>
    <row r="11">
      <c r="A11" s="2">
        <v>45861.43797453704</v>
      </c>
      <c r="B11" s="3">
        <v>45862.0</v>
      </c>
      <c r="C11" s="4" t="s">
        <v>988</v>
      </c>
      <c r="E11" s="4" t="s">
        <v>989</v>
      </c>
      <c r="F11" s="5" t="str">
        <f>TEXT("6290470414911946357","0")</f>
        <v>6290470414911946357</v>
      </c>
    </row>
    <row r="12">
      <c r="A12" s="2">
        <v>45861.46231481482</v>
      </c>
      <c r="B12" s="3">
        <v>45862.0</v>
      </c>
      <c r="C12" s="4" t="s">
        <v>990</v>
      </c>
      <c r="E12" s="4" t="s">
        <v>991</v>
      </c>
      <c r="F12" s="5" t="str">
        <f>TEXT("6290491444912638148","0")</f>
        <v>6290491444912638148</v>
      </c>
    </row>
    <row r="13">
      <c r="A13" s="2">
        <v>45861.590891203705</v>
      </c>
      <c r="B13" s="3">
        <v>45862.0</v>
      </c>
      <c r="C13" s="4" t="s">
        <v>992</v>
      </c>
      <c r="E13" s="4" t="s">
        <v>993</v>
      </c>
      <c r="F13" s="5" t="str">
        <f>TEXT("6290602534919300677","0")</f>
        <v>6290602534919300677</v>
      </c>
    </row>
    <row r="14">
      <c r="A14" s="2">
        <v>45866.312418981484</v>
      </c>
      <c r="B14" s="3">
        <v>45867.0</v>
      </c>
      <c r="C14" s="4" t="s">
        <v>994</v>
      </c>
      <c r="E14" s="4" t="s">
        <v>995</v>
      </c>
      <c r="F14" s="5" t="str">
        <f>TEXT("6294681934912439290","0")</f>
        <v>6294681934912439290</v>
      </c>
    </row>
    <row r="15">
      <c r="A15" s="2">
        <v>45866.321608796294</v>
      </c>
      <c r="B15" s="3">
        <v>45867.0</v>
      </c>
      <c r="C15" s="4" t="s">
        <v>996</v>
      </c>
      <c r="E15" s="4" t="s">
        <v>997</v>
      </c>
      <c r="F15" s="5" t="str">
        <f>TEXT("6294689874912313310","0")</f>
        <v>6294689874912313310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4.75"/>
    <col customWidth="1" min="4" max="4" width="34.25"/>
    <col customWidth="1" min="5" max="5" width="60.63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45840.4662962963</v>
      </c>
      <c r="B2" s="3">
        <v>45841.0</v>
      </c>
      <c r="C2" s="4" t="s">
        <v>74</v>
      </c>
      <c r="D2" s="4" t="s">
        <v>998</v>
      </c>
      <c r="E2" s="4" t="s">
        <v>999</v>
      </c>
      <c r="F2" s="5" t="str">
        <f>TEXT("6272350884918726554","0")</f>
        <v>6272350884918726554</v>
      </c>
    </row>
    <row r="3">
      <c r="A3" s="2">
        <v>45840.67482638889</v>
      </c>
      <c r="B3" s="3">
        <v>45841.0</v>
      </c>
      <c r="C3" s="4" t="s">
        <v>76</v>
      </c>
      <c r="E3" s="4" t="s">
        <v>66</v>
      </c>
      <c r="F3" s="5" t="str">
        <f>TEXT("6272531057223898328","0")</f>
        <v>6272531057223898328</v>
      </c>
    </row>
    <row r="4">
      <c r="A4" s="2">
        <v>45841.56354166667</v>
      </c>
      <c r="B4" s="3">
        <v>45845.0</v>
      </c>
      <c r="C4" s="4" t="s">
        <v>68</v>
      </c>
      <c r="E4" s="4" t="s">
        <v>53</v>
      </c>
      <c r="F4" s="5" t="str">
        <f>TEXT("6273298905683299297","0")</f>
        <v>6273298905683299297</v>
      </c>
    </row>
    <row r="5">
      <c r="A5" s="2">
        <v>45841.65293981481</v>
      </c>
      <c r="B5" s="3">
        <v>45842.0</v>
      </c>
      <c r="C5" s="4" t="s">
        <v>84</v>
      </c>
      <c r="E5" s="4" t="s">
        <v>66</v>
      </c>
      <c r="F5" s="5" t="str">
        <f>TEXT("6273376149805681935","0")</f>
        <v>6273376149805681935</v>
      </c>
    </row>
    <row r="6">
      <c r="A6" s="2">
        <v>45841.73944444444</v>
      </c>
      <c r="B6" s="3">
        <v>45847.0</v>
      </c>
      <c r="C6" s="4" t="s">
        <v>88</v>
      </c>
      <c r="D6" s="4" t="s">
        <v>89</v>
      </c>
      <c r="E6" s="4" t="s">
        <v>66</v>
      </c>
      <c r="F6" s="5" t="str">
        <f>TEXT("6273450885959927346","0")</f>
        <v>6273450885959927346</v>
      </c>
    </row>
    <row r="7">
      <c r="A7" s="2">
        <v>45844.75016203704</v>
      </c>
      <c r="B7" s="3">
        <v>45846.0</v>
      </c>
      <c r="C7" s="4" t="s">
        <v>58</v>
      </c>
      <c r="E7" s="4" t="s">
        <v>64</v>
      </c>
      <c r="F7" s="5" t="str">
        <f>TEXT("6276052142214760638","0")</f>
        <v>6276052142214760638</v>
      </c>
    </row>
    <row r="8">
      <c r="A8" s="2">
        <v>45845.300625</v>
      </c>
      <c r="B8" s="3">
        <v>45847.0</v>
      </c>
      <c r="C8" s="4" t="s">
        <v>65</v>
      </c>
      <c r="E8" s="4" t="s">
        <v>66</v>
      </c>
      <c r="F8" s="5" t="str">
        <f>TEXT("6276527740226650405","0")</f>
        <v>6276527740226650405</v>
      </c>
    </row>
    <row r="9">
      <c r="A9" s="2">
        <v>45845.649409722224</v>
      </c>
      <c r="B9" s="3">
        <v>45847.0</v>
      </c>
      <c r="C9" s="4" t="s">
        <v>1000</v>
      </c>
      <c r="E9" s="4" t="s">
        <v>66</v>
      </c>
      <c r="F9" s="5" t="str">
        <f>TEXT("6276829099806090953","0")</f>
        <v>6276829099806090953</v>
      </c>
    </row>
    <row r="10">
      <c r="A10" s="2">
        <v>45847.46364583333</v>
      </c>
      <c r="B10" s="3">
        <v>45849.0</v>
      </c>
      <c r="C10" s="4" t="s">
        <v>1001</v>
      </c>
      <c r="E10" s="4" t="s">
        <v>1002</v>
      </c>
      <c r="F10" s="5" t="str">
        <f>TEXT("6278396593811778517","0")</f>
        <v>6278396593811778517</v>
      </c>
    </row>
    <row r="11">
      <c r="A11" s="2">
        <v>45848.349965277775</v>
      </c>
      <c r="B11" s="3">
        <v>45849.0</v>
      </c>
      <c r="C11" s="4" t="s">
        <v>1003</v>
      </c>
      <c r="E11" s="4" t="s">
        <v>1002</v>
      </c>
      <c r="F11" s="5" t="str">
        <f>TEXT("6279162376323358623","0")</f>
        <v>6279162376323358623</v>
      </c>
    </row>
    <row r="12">
      <c r="A12" s="2">
        <v>45849.340219907404</v>
      </c>
      <c r="B12" s="3">
        <v>45850.0</v>
      </c>
      <c r="C12" s="4" t="s">
        <v>92</v>
      </c>
      <c r="E12" s="4" t="s">
        <v>66</v>
      </c>
      <c r="F12" s="5" t="str">
        <f>TEXT("6280017952619277333","0")</f>
        <v>6280017952619277333</v>
      </c>
    </row>
    <row r="13">
      <c r="A13" s="2">
        <v>45851.56480324074</v>
      </c>
      <c r="B13" s="3">
        <v>45854.0</v>
      </c>
      <c r="C13" s="4" t="s">
        <v>1004</v>
      </c>
      <c r="E13" s="4" t="s">
        <v>64</v>
      </c>
      <c r="F13" s="5" t="str">
        <f>TEXT("6281939995615896863","0")</f>
        <v>6281939995615896863</v>
      </c>
    </row>
    <row r="14">
      <c r="A14" s="2">
        <v>45852.38613425926</v>
      </c>
      <c r="B14" s="3">
        <v>45853.0</v>
      </c>
      <c r="C14" s="4" t="s">
        <v>85</v>
      </c>
      <c r="E14" s="4" t="s">
        <v>66</v>
      </c>
      <c r="F14" s="5" t="str">
        <f>TEXT("6282649629771247357","0")</f>
        <v>6282649629771247357</v>
      </c>
    </row>
    <row r="15">
      <c r="A15" s="2">
        <v>45852.49302083333</v>
      </c>
      <c r="B15" s="3">
        <v>45854.0</v>
      </c>
      <c r="C15" s="4" t="s">
        <v>84</v>
      </c>
      <c r="E15" s="4" t="s">
        <v>66</v>
      </c>
      <c r="F15" s="5" t="str">
        <f>TEXT("6282741979776859169","0")</f>
        <v>6282741979776859169</v>
      </c>
    </row>
    <row r="16">
      <c r="A16" s="2">
        <v>45852.58510416667</v>
      </c>
      <c r="B16" s="3">
        <v>45854.0</v>
      </c>
      <c r="C16" s="4" t="s">
        <v>76</v>
      </c>
      <c r="E16" s="4" t="s">
        <v>1005</v>
      </c>
      <c r="F16" s="5" t="str">
        <f>TEXT("6282821538121642505","0")</f>
        <v>6282821538121642505</v>
      </c>
    </row>
    <row r="17">
      <c r="A17" s="2">
        <v>45852.66162037037</v>
      </c>
      <c r="B17" s="3">
        <v>45854.0</v>
      </c>
      <c r="C17" s="4" t="s">
        <v>54</v>
      </c>
      <c r="E17" s="4" t="s">
        <v>66</v>
      </c>
      <c r="F17" s="5" t="str">
        <f>TEXT("6282887649809215175","0")</f>
        <v>6282887649809215175</v>
      </c>
    </row>
    <row r="18">
      <c r="A18" s="2">
        <v>45853.41496527778</v>
      </c>
      <c r="B18" s="3">
        <v>45855.0</v>
      </c>
      <c r="C18" s="4" t="s">
        <v>72</v>
      </c>
      <c r="E18" s="4" t="s">
        <v>1006</v>
      </c>
      <c r="F18" s="5" t="str">
        <f>TEXT("6283538531302190898","0")</f>
        <v>6283538531302190898</v>
      </c>
    </row>
    <row r="19">
      <c r="A19" s="2">
        <v>45853.694768518515</v>
      </c>
      <c r="B19" s="3">
        <v>45855.0</v>
      </c>
      <c r="C19" s="4" t="s">
        <v>83</v>
      </c>
      <c r="E19" s="4" t="s">
        <v>64</v>
      </c>
      <c r="F19" s="5" t="str">
        <f>TEXT("6283780288437008542","0")</f>
        <v>6283780288437008542</v>
      </c>
    </row>
    <row r="20">
      <c r="A20" s="2">
        <v>45854.83083333333</v>
      </c>
      <c r="B20" s="3">
        <v>45856.0</v>
      </c>
      <c r="C20" s="4" t="s">
        <v>62</v>
      </c>
      <c r="D20" s="4" t="s">
        <v>1007</v>
      </c>
      <c r="E20" s="4" t="s">
        <v>64</v>
      </c>
      <c r="F20" s="5" t="str">
        <f>TEXT("6284761843422038922","0")</f>
        <v>6284761843422038922</v>
      </c>
    </row>
    <row r="21">
      <c r="A21" s="2">
        <v>45855.418391203704</v>
      </c>
      <c r="B21" s="3">
        <v>45856.0</v>
      </c>
      <c r="C21" s="4" t="s">
        <v>52</v>
      </c>
      <c r="E21" s="4" t="s">
        <v>53</v>
      </c>
      <c r="F21" s="5" t="str">
        <f>TEXT("6285269499421580147","0")</f>
        <v>6285269499421580147</v>
      </c>
    </row>
    <row r="22">
      <c r="A22" s="2">
        <v>45856.458449074074</v>
      </c>
      <c r="B22" s="3">
        <v>45859.0</v>
      </c>
      <c r="C22" s="4" t="s">
        <v>58</v>
      </c>
      <c r="E22" s="4" t="s">
        <v>64</v>
      </c>
      <c r="F22" s="5" t="str">
        <f>TEXT("6286168102215845647","0")</f>
        <v>6286168102215845647</v>
      </c>
    </row>
    <row r="23">
      <c r="A23" s="2">
        <v>45859.4459375</v>
      </c>
      <c r="B23" s="3">
        <v>45862.0</v>
      </c>
      <c r="C23" s="4" t="s">
        <v>78</v>
      </c>
      <c r="E23" s="4" t="s">
        <v>66</v>
      </c>
      <c r="F23" s="5" t="str">
        <f>TEXT("6288749297671266736","0")</f>
        <v>6288749297671266736</v>
      </c>
    </row>
    <row r="24">
      <c r="A24" s="2">
        <v>45859.461747685185</v>
      </c>
      <c r="B24" s="3">
        <v>45861.0</v>
      </c>
      <c r="C24" s="4" t="s">
        <v>1008</v>
      </c>
      <c r="E24" s="4" t="s">
        <v>64</v>
      </c>
      <c r="F24" s="5" t="str">
        <f>TEXT("6288762951622288510","0")</f>
        <v>6288762951622288510</v>
      </c>
    </row>
    <row r="25">
      <c r="A25" s="2">
        <v>45859.61099537037</v>
      </c>
      <c r="B25" s="3">
        <v>45861.0</v>
      </c>
      <c r="C25" s="4" t="s">
        <v>68</v>
      </c>
      <c r="E25" s="4" t="s">
        <v>53</v>
      </c>
      <c r="F25" s="5" t="str">
        <f>TEXT("6288891905314194305","0")</f>
        <v>6288891905314194305</v>
      </c>
    </row>
    <row r="26">
      <c r="A26" s="2">
        <v>45860.27364583333</v>
      </c>
      <c r="B26" s="3">
        <v>45862.0</v>
      </c>
      <c r="C26" s="4" t="s">
        <v>93</v>
      </c>
      <c r="E26" s="4" t="s">
        <v>53</v>
      </c>
      <c r="F26" s="5" t="str">
        <f>TEXT("6289464430256695174","0")</f>
        <v>6289464430256695174</v>
      </c>
    </row>
    <row r="27">
      <c r="A27" s="2">
        <v>45860.35658564815</v>
      </c>
      <c r="B27" s="3">
        <v>45861.0</v>
      </c>
      <c r="C27" s="4" t="s">
        <v>1009</v>
      </c>
      <c r="E27" s="4" t="s">
        <v>64</v>
      </c>
      <c r="F27" s="5" t="str">
        <f>TEXT("6289536095118866251","0")</f>
        <v>6289536095118866251</v>
      </c>
    </row>
    <row r="28">
      <c r="A28" s="2">
        <v>45861.38895833334</v>
      </c>
      <c r="B28" s="3">
        <v>45862.0</v>
      </c>
      <c r="C28" s="4" t="s">
        <v>56</v>
      </c>
      <c r="E28" s="4" t="s">
        <v>53</v>
      </c>
      <c r="F28" s="5" t="str">
        <f>TEXT("6290428068733613776","0")</f>
        <v>6290428068733613776</v>
      </c>
    </row>
    <row r="29">
      <c r="A29" s="2">
        <v>45861.465</v>
      </c>
      <c r="B29" s="3">
        <v>45862.0</v>
      </c>
      <c r="C29" s="4" t="s">
        <v>67</v>
      </c>
      <c r="E29" s="4" t="s">
        <v>64</v>
      </c>
      <c r="F29" s="5" t="str">
        <f>TEXT("6290493760824139661","0")</f>
        <v>6290493760824139661</v>
      </c>
    </row>
    <row r="30">
      <c r="A30" s="2">
        <v>45861.650185185186</v>
      </c>
      <c r="B30" s="3">
        <v>45863.0</v>
      </c>
      <c r="C30" s="4" t="s">
        <v>71</v>
      </c>
      <c r="E30" s="4" t="s">
        <v>53</v>
      </c>
      <c r="F30" s="5" t="str">
        <f>TEXT("6290653762128673047","0")</f>
        <v>6290653762128673047</v>
      </c>
    </row>
    <row r="31">
      <c r="A31" s="2">
        <v>45862.603900462964</v>
      </c>
      <c r="B31" s="3">
        <v>45863.0</v>
      </c>
      <c r="C31" s="4" t="s">
        <v>69</v>
      </c>
      <c r="D31" s="4" t="s">
        <v>70</v>
      </c>
      <c r="E31" s="4" t="s">
        <v>64</v>
      </c>
      <c r="F31" s="5" t="str">
        <f>TEXT("6291477773611447750","0")</f>
        <v>6291477773611447750</v>
      </c>
    </row>
    <row r="32">
      <c r="A32" s="2">
        <v>45863.454930555556</v>
      </c>
      <c r="B32" s="3">
        <v>45866.0</v>
      </c>
      <c r="C32" s="4" t="s">
        <v>86</v>
      </c>
      <c r="D32" s="4" t="s">
        <v>1010</v>
      </c>
      <c r="E32" s="4" t="s">
        <v>64</v>
      </c>
      <c r="F32" s="5" t="str">
        <f>TEXT("6292213064313522476","0")</f>
        <v>6292213064313522476</v>
      </c>
    </row>
    <row r="33">
      <c r="A33" s="2">
        <v>45864.37155092593</v>
      </c>
      <c r="B33" s="3">
        <v>45867.0</v>
      </c>
      <c r="C33" s="4" t="s">
        <v>84</v>
      </c>
      <c r="E33" s="4" t="s">
        <v>53</v>
      </c>
      <c r="F33" s="5" t="str">
        <f>TEXT("6293005023805080921","0")</f>
        <v>6293005023805080921</v>
      </c>
    </row>
    <row r="34">
      <c r="A34" s="2">
        <v>45864.49219907408</v>
      </c>
      <c r="B34" s="3">
        <v>45866.0</v>
      </c>
      <c r="C34" s="4" t="s">
        <v>92</v>
      </c>
      <c r="E34" s="4" t="s">
        <v>66</v>
      </c>
      <c r="F34" s="5" t="str">
        <f>TEXT("6293109262617900141","0")</f>
        <v>6293109262617900141</v>
      </c>
    </row>
    <row r="35">
      <c r="A35" s="2">
        <v>45866.51466435185</v>
      </c>
      <c r="B35" s="3">
        <v>45869.0</v>
      </c>
      <c r="C35" s="4" t="s">
        <v>65</v>
      </c>
      <c r="E35" s="4" t="s">
        <v>66</v>
      </c>
      <c r="F35" s="5" t="str">
        <f>TEXT("6294856673426094592","0")</f>
        <v>6294856673426094592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3" width="35.63"/>
    <col customWidth="1" min="4" max="4" width="39.5"/>
    <col customWidth="1" min="5" max="5" width="89.63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45854.658784722225</v>
      </c>
      <c r="B2" s="3">
        <v>45855.0</v>
      </c>
      <c r="C2" s="4" t="s">
        <v>1011</v>
      </c>
      <c r="D2" s="4"/>
      <c r="E2" s="4" t="s">
        <v>1012</v>
      </c>
      <c r="F2" s="4" t="s">
        <v>1013</v>
      </c>
    </row>
    <row r="3">
      <c r="A3" s="2">
        <v>45854.658784722225</v>
      </c>
      <c r="B3" s="3">
        <v>45855.0</v>
      </c>
      <c r="C3" s="4" t="s">
        <v>1014</v>
      </c>
      <c r="D3" s="4"/>
      <c r="E3" s="4" t="s">
        <v>1015</v>
      </c>
      <c r="F3" s="4" t="s">
        <v>1016</v>
      </c>
    </row>
    <row r="4">
      <c r="A4" s="2">
        <v>45854.658784722225</v>
      </c>
      <c r="B4" s="3">
        <v>45855.0</v>
      </c>
      <c r="C4" s="4" t="s">
        <v>1017</v>
      </c>
      <c r="D4" s="4"/>
      <c r="E4" s="4" t="s">
        <v>1018</v>
      </c>
      <c r="F4" s="4" t="s">
        <v>1019</v>
      </c>
    </row>
    <row r="5">
      <c r="A5" s="2">
        <v>45854.658784722225</v>
      </c>
      <c r="B5" s="3">
        <v>45855.0</v>
      </c>
      <c r="C5" s="4" t="s">
        <v>1020</v>
      </c>
      <c r="D5" s="4"/>
      <c r="E5" s="4" t="s">
        <v>1021</v>
      </c>
      <c r="F5" s="4" t="s">
        <v>1022</v>
      </c>
    </row>
    <row r="6">
      <c r="A6" s="2">
        <v>45854.658784722225</v>
      </c>
      <c r="B6" s="3">
        <v>45855.0</v>
      </c>
      <c r="C6" s="4" t="s">
        <v>1023</v>
      </c>
      <c r="D6" s="4"/>
      <c r="E6" s="4" t="s">
        <v>1024</v>
      </c>
      <c r="F6" s="4" t="s">
        <v>1025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0.5"/>
    <col customWidth="1" min="3" max="3" width="35.25"/>
    <col customWidth="1" min="4" max="4" width="46.0"/>
    <col customWidth="1" min="5" max="5" width="96.38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45854.658784722225</v>
      </c>
      <c r="B2" s="3">
        <v>45855.0</v>
      </c>
      <c r="C2" s="4" t="s">
        <v>1026</v>
      </c>
      <c r="E2" s="4" t="s">
        <v>1027</v>
      </c>
      <c r="F2" s="4" t="s">
        <v>1028</v>
      </c>
    </row>
    <row r="3">
      <c r="A3" s="2">
        <v>45854.658784722225</v>
      </c>
      <c r="B3" s="3">
        <v>45855.0</v>
      </c>
      <c r="C3" s="4" t="s">
        <v>1026</v>
      </c>
      <c r="D3" s="4"/>
      <c r="E3" s="4" t="s">
        <v>1029</v>
      </c>
      <c r="F3" s="4" t="s">
        <v>1030</v>
      </c>
    </row>
    <row r="4">
      <c r="A4" s="2">
        <v>45854.658784722225</v>
      </c>
      <c r="B4" s="3">
        <v>45855.0</v>
      </c>
      <c r="C4" s="4" t="s">
        <v>1031</v>
      </c>
      <c r="D4" s="4"/>
      <c r="E4" s="4" t="s">
        <v>1032</v>
      </c>
      <c r="F4" s="4" t="s">
        <v>1033</v>
      </c>
    </row>
    <row r="5">
      <c r="A5" s="2">
        <v>45854.658784722225</v>
      </c>
      <c r="B5" s="3">
        <v>45855.0</v>
      </c>
      <c r="C5" s="4" t="s">
        <v>1034</v>
      </c>
      <c r="D5" s="4"/>
      <c r="E5" s="4" t="s">
        <v>1035</v>
      </c>
      <c r="F5" s="4" t="s">
        <v>1036</v>
      </c>
    </row>
    <row r="6">
      <c r="A6" s="2">
        <v>45854.658784722225</v>
      </c>
      <c r="B6" s="3">
        <v>45855.0</v>
      </c>
      <c r="C6" s="4" t="s">
        <v>1037</v>
      </c>
      <c r="D6" s="4"/>
      <c r="E6" s="4" t="s">
        <v>1038</v>
      </c>
      <c r="F6" s="4" t="s">
        <v>1039</v>
      </c>
    </row>
    <row r="7">
      <c r="A7" s="2">
        <v>45854.658784722225</v>
      </c>
      <c r="B7" s="3">
        <v>45855.0</v>
      </c>
      <c r="C7" s="4" t="s">
        <v>1037</v>
      </c>
      <c r="D7" s="4"/>
      <c r="E7" s="4" t="s">
        <v>1040</v>
      </c>
      <c r="F7" s="4" t="s">
        <v>1041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6.0"/>
    <col customWidth="1" min="4" max="4" width="64.25"/>
    <col customWidth="1" min="5" max="5" width="60.38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45849.80875</v>
      </c>
      <c r="B2" s="3">
        <v>45852.0</v>
      </c>
      <c r="C2" s="4" t="s">
        <v>1042</v>
      </c>
      <c r="D2" s="4"/>
      <c r="E2" s="4" t="s">
        <v>1043</v>
      </c>
      <c r="F2" s="5" t="str">
        <f>TEXT("6280422766789979491","0")</f>
        <v>6280422766789979491</v>
      </c>
    </row>
    <row r="3">
      <c r="A3" s="2">
        <v>45849.96482638889</v>
      </c>
      <c r="B3" s="3">
        <v>45852.0</v>
      </c>
      <c r="C3" s="4" t="s">
        <v>1044</v>
      </c>
      <c r="D3" s="4"/>
      <c r="E3" s="4" t="s">
        <v>1043</v>
      </c>
      <c r="F3" s="5" t="str">
        <f>TEXT("6280557617325348175","0")</f>
        <v>6280557617325348175</v>
      </c>
    </row>
    <row r="4">
      <c r="A4" s="2">
        <v>45852.35737268518</v>
      </c>
      <c r="B4" s="3">
        <v>45853.0</v>
      </c>
      <c r="C4" s="4" t="s">
        <v>1045</v>
      </c>
      <c r="D4" s="4"/>
      <c r="E4" s="4" t="s">
        <v>1043</v>
      </c>
      <c r="F4" s="5" t="str">
        <f>TEXT("6282624773733198355","0")</f>
        <v>6282624773733198355</v>
      </c>
    </row>
    <row r="5">
      <c r="A5" s="2">
        <v>45852.36340277778</v>
      </c>
      <c r="B5" s="3">
        <v>45853.0</v>
      </c>
      <c r="C5" s="4" t="s">
        <v>1046</v>
      </c>
      <c r="D5" s="4"/>
      <c r="E5" s="4" t="s">
        <v>1043</v>
      </c>
      <c r="F5" s="5" t="str">
        <f>TEXT("6282629982384767425","0")</f>
        <v>6282629982384767425</v>
      </c>
    </row>
    <row r="6">
      <c r="A6" s="2">
        <v>45852.37378472222</v>
      </c>
      <c r="B6" s="3">
        <v>45853.0</v>
      </c>
      <c r="C6" s="4" t="s">
        <v>1047</v>
      </c>
      <c r="D6" s="4"/>
      <c r="E6" s="4" t="s">
        <v>1048</v>
      </c>
      <c r="F6" s="5" t="str">
        <f>TEXT("6282638954914693829","0")</f>
        <v>6282638954914693829</v>
      </c>
    </row>
    <row r="7">
      <c r="A7" s="2">
        <v>45852.44038194444</v>
      </c>
      <c r="B7" s="3">
        <v>45853.0</v>
      </c>
      <c r="C7" s="4" t="s">
        <v>1049</v>
      </c>
      <c r="D7" s="4"/>
      <c r="E7" s="4" t="s">
        <v>1043</v>
      </c>
      <c r="F7" s="5" t="str">
        <f>TEXT("6282696490705658661","0")</f>
        <v>6282696490705658661</v>
      </c>
    </row>
    <row r="8">
      <c r="A8" s="2">
        <v>45852.49260416667</v>
      </c>
      <c r="B8" s="3">
        <v>45853.0</v>
      </c>
      <c r="C8" s="4" t="s">
        <v>1050</v>
      </c>
      <c r="D8" s="4"/>
      <c r="E8" s="4" t="s">
        <v>1043</v>
      </c>
      <c r="F8" s="5" t="str">
        <f>TEXT("6282741614913484666","0")</f>
        <v>6282741614913484666</v>
      </c>
    </row>
    <row r="9">
      <c r="A9" s="2">
        <v>45852.58545138889</v>
      </c>
      <c r="B9" s="3">
        <v>45853.0</v>
      </c>
      <c r="C9" s="4" t="s">
        <v>1051</v>
      </c>
      <c r="D9" s="4"/>
      <c r="E9" s="4" t="s">
        <v>1043</v>
      </c>
      <c r="F9" s="5" t="str">
        <f>TEXT("6282821832915021104","0")</f>
        <v>6282821832915021104</v>
      </c>
    </row>
    <row r="10">
      <c r="A10" s="2">
        <v>45852.617847222224</v>
      </c>
      <c r="B10" s="3">
        <v>45854.0</v>
      </c>
      <c r="C10" s="4" t="s">
        <v>1052</v>
      </c>
      <c r="D10" s="4"/>
      <c r="E10" s="4" t="s">
        <v>1053</v>
      </c>
      <c r="F10" s="5" t="str">
        <f>TEXT("6282849829315606933","0")</f>
        <v>6282849829315606933</v>
      </c>
    </row>
    <row r="11">
      <c r="A11" s="2">
        <v>45852.618263888886</v>
      </c>
      <c r="B11" s="3">
        <v>45853.0</v>
      </c>
      <c r="C11" s="4" t="s">
        <v>1042</v>
      </c>
      <c r="D11" s="4"/>
      <c r="E11" s="4" t="s">
        <v>1043</v>
      </c>
      <c r="F11" s="5" t="str">
        <f>TEXT("6282850185499715797","0")</f>
        <v>6282850185499715797</v>
      </c>
    </row>
    <row r="12">
      <c r="A12" s="2">
        <v>45852.63333333333</v>
      </c>
      <c r="B12" s="3">
        <v>45855.0</v>
      </c>
      <c r="C12" s="4" t="s">
        <v>1054</v>
      </c>
      <c r="D12" s="4" t="s">
        <v>1055</v>
      </c>
      <c r="E12" s="4" t="s">
        <v>1048</v>
      </c>
      <c r="F12" s="5" t="str">
        <f>TEXT("6282863206402616247","0")</f>
        <v>6282863206402616247</v>
      </c>
    </row>
    <row r="13">
      <c r="A13" s="2">
        <v>45852.67959490741</v>
      </c>
      <c r="B13" s="3">
        <v>45854.0</v>
      </c>
      <c r="C13" s="4" t="s">
        <v>1056</v>
      </c>
      <c r="D13" s="4"/>
      <c r="E13" s="4" t="s">
        <v>1053</v>
      </c>
      <c r="F13" s="5" t="str">
        <f>TEXT("6282903171479383491","0")</f>
        <v>6282903171479383491</v>
      </c>
    </row>
    <row r="14">
      <c r="A14" s="2">
        <v>45852.852314814816</v>
      </c>
      <c r="B14" s="3">
        <v>45854.0</v>
      </c>
      <c r="C14" s="4" t="s">
        <v>1057</v>
      </c>
      <c r="D14" s="4"/>
      <c r="E14" s="4" t="s">
        <v>1048</v>
      </c>
      <c r="F14" s="5" t="str">
        <f>TEXT("6283052401217496744","0")</f>
        <v>6283052401217496744</v>
      </c>
    </row>
    <row r="15">
      <c r="A15" s="2">
        <v>45852.85275462963</v>
      </c>
      <c r="B15" s="3">
        <v>45857.0</v>
      </c>
      <c r="C15" s="4" t="s">
        <v>1057</v>
      </c>
      <c r="D15" s="4"/>
      <c r="E15" s="4" t="s">
        <v>1043</v>
      </c>
      <c r="F15" s="5" t="str">
        <f>TEXT("6283052781213368358","0")</f>
        <v>6283052781213368358</v>
      </c>
    </row>
    <row r="16">
      <c r="A16" s="2">
        <v>45853.28548611111</v>
      </c>
      <c r="B16" s="3">
        <v>45854.0</v>
      </c>
      <c r="C16" s="4" t="s">
        <v>1058</v>
      </c>
      <c r="D16" s="4"/>
      <c r="E16" s="4" t="s">
        <v>1048</v>
      </c>
      <c r="F16" s="5" t="str">
        <f>TEXT("6283426664912812365","0")</f>
        <v>6283426664912812365</v>
      </c>
    </row>
    <row r="17">
      <c r="A17" s="2">
        <v>45853.30431712963</v>
      </c>
      <c r="B17" s="3">
        <v>45854.0</v>
      </c>
      <c r="C17" s="4" t="s">
        <v>1049</v>
      </c>
      <c r="D17" s="4"/>
      <c r="E17" s="4" t="s">
        <v>1043</v>
      </c>
      <c r="F17" s="5" t="str">
        <f>TEXT("6283442934916690993","0")</f>
        <v>6283442934916690993</v>
      </c>
    </row>
    <row r="18">
      <c r="A18" s="2">
        <v>45853.304444444446</v>
      </c>
      <c r="B18" s="3">
        <v>45854.0</v>
      </c>
      <c r="C18" s="4" t="s">
        <v>1056</v>
      </c>
      <c r="D18" s="4"/>
      <c r="E18" s="4" t="s">
        <v>1043</v>
      </c>
      <c r="F18" s="5" t="str">
        <f>TEXT("6283443044919793628","0")</f>
        <v>6283443044919793628</v>
      </c>
    </row>
    <row r="19">
      <c r="A19" s="2">
        <v>45853.45689814815</v>
      </c>
      <c r="B19" s="3">
        <v>45854.0</v>
      </c>
      <c r="C19" s="4" t="s">
        <v>1059</v>
      </c>
      <c r="D19" s="4"/>
      <c r="E19" s="4" t="s">
        <v>1043</v>
      </c>
      <c r="F19" s="5" t="str">
        <f>TEXT("6283574764911248632","0")</f>
        <v>6283574764911248632</v>
      </c>
    </row>
    <row r="20">
      <c r="A20" s="2">
        <v>45854.361296296294</v>
      </c>
      <c r="B20" s="3">
        <v>45855.0</v>
      </c>
      <c r="C20" s="4" t="s">
        <v>1060</v>
      </c>
      <c r="D20" s="4"/>
      <c r="E20" s="4" t="s">
        <v>1043</v>
      </c>
      <c r="F20" s="5" t="str">
        <f>TEXT("6284356164916130223","0")</f>
        <v>6284356164916130223</v>
      </c>
    </row>
    <row r="21">
      <c r="A21" s="2">
        <v>45854.36145833333</v>
      </c>
      <c r="B21" s="3">
        <v>45855.0</v>
      </c>
      <c r="C21" s="4" t="s">
        <v>1061</v>
      </c>
      <c r="D21" s="4"/>
      <c r="E21" s="4" t="s">
        <v>1043</v>
      </c>
      <c r="F21" s="5" t="str">
        <f>TEXT("6284356304916397734","0")</f>
        <v>6284356304916397734</v>
      </c>
    </row>
    <row r="22">
      <c r="A22" s="2">
        <v>45854.366064814814</v>
      </c>
      <c r="B22" s="3">
        <v>45856.0</v>
      </c>
      <c r="C22" s="4" t="s">
        <v>1049</v>
      </c>
      <c r="D22" s="4"/>
      <c r="E22" s="4" t="s">
        <v>1043</v>
      </c>
      <c r="F22" s="5" t="str">
        <f>TEXT("6284360284917284820","0")</f>
        <v>6284360284917284820</v>
      </c>
    </row>
    <row r="23">
      <c r="A23" s="2">
        <v>45854.36622685185</v>
      </c>
      <c r="B23" s="3">
        <v>45856.0</v>
      </c>
      <c r="C23" s="4" t="s">
        <v>1062</v>
      </c>
      <c r="D23" s="4"/>
      <c r="E23" s="4" t="s">
        <v>1053</v>
      </c>
      <c r="F23" s="5" t="str">
        <f>TEXT("6284360424916305329","0")</f>
        <v>6284360424916305329</v>
      </c>
    </row>
    <row r="24">
      <c r="A24" s="2">
        <v>45854.36640046296</v>
      </c>
      <c r="B24" s="3">
        <v>45856.0</v>
      </c>
      <c r="C24" s="4" t="s">
        <v>1063</v>
      </c>
      <c r="D24" s="4"/>
      <c r="E24" s="4" t="s">
        <v>1043</v>
      </c>
      <c r="F24" s="5" t="str">
        <f>TEXT("6284360574911960663","0")</f>
        <v>6284360574911960663</v>
      </c>
    </row>
    <row r="25">
      <c r="A25" s="2">
        <v>45854.36655092592</v>
      </c>
      <c r="B25" s="3">
        <v>45856.0</v>
      </c>
      <c r="C25" s="4" t="s">
        <v>1064</v>
      </c>
      <c r="D25" s="4"/>
      <c r="E25" s="4" t="s">
        <v>1048</v>
      </c>
      <c r="F25" s="5" t="str">
        <f>TEXT("6284360704912901149","0")</f>
        <v>6284360704912901149</v>
      </c>
    </row>
    <row r="26">
      <c r="A26" s="2">
        <v>45854.367002314815</v>
      </c>
      <c r="B26" s="3">
        <v>45859.0</v>
      </c>
      <c r="C26" s="4" t="s">
        <v>1060</v>
      </c>
      <c r="D26" s="4"/>
      <c r="E26" s="4" t="s">
        <v>1043</v>
      </c>
      <c r="F26" s="5" t="str">
        <f>TEXT("6284361094913561649","0")</f>
        <v>6284361094913561649</v>
      </c>
    </row>
    <row r="27">
      <c r="A27" s="2">
        <v>45854.36719907408</v>
      </c>
      <c r="B27" s="3">
        <v>45859.0</v>
      </c>
      <c r="C27" s="4" t="s">
        <v>1061</v>
      </c>
      <c r="D27" s="4"/>
      <c r="E27" s="4" t="s">
        <v>1043</v>
      </c>
      <c r="F27" s="5" t="str">
        <f>TEXT("6284361264916124538","0")</f>
        <v>6284361264916124538</v>
      </c>
    </row>
    <row r="28">
      <c r="A28" s="2">
        <v>45854.367476851854</v>
      </c>
      <c r="B28" s="3">
        <v>45859.0</v>
      </c>
      <c r="C28" s="4" t="s">
        <v>1063</v>
      </c>
      <c r="D28" s="4"/>
      <c r="E28" s="4" t="s">
        <v>1043</v>
      </c>
      <c r="F28" s="5" t="str">
        <f>TEXT("6284361504918790870","0")</f>
        <v>6284361504918790870</v>
      </c>
    </row>
    <row r="29">
      <c r="A29" s="2">
        <v>45854.367638888885</v>
      </c>
      <c r="B29" s="3">
        <v>45859.0</v>
      </c>
      <c r="C29" s="4" t="s">
        <v>1062</v>
      </c>
      <c r="D29" s="4"/>
      <c r="E29" s="4" t="s">
        <v>1053</v>
      </c>
      <c r="F29" s="5" t="str">
        <f>TEXT("6284361644916063396","0")</f>
        <v>6284361644916063396</v>
      </c>
    </row>
    <row r="30">
      <c r="A30" s="2">
        <v>45854.36782407408</v>
      </c>
      <c r="B30" s="3">
        <v>45859.0</v>
      </c>
      <c r="C30" s="4" t="s">
        <v>1049</v>
      </c>
      <c r="D30" s="4"/>
      <c r="E30" s="4" t="s">
        <v>1043</v>
      </c>
      <c r="F30" s="5" t="str">
        <f>TEXT("6284361804918052874","0")</f>
        <v>6284361804918052874</v>
      </c>
    </row>
    <row r="31">
      <c r="A31" s="2">
        <v>45854.367997685185</v>
      </c>
      <c r="B31" s="3">
        <v>45859.0</v>
      </c>
      <c r="C31" s="4" t="s">
        <v>1065</v>
      </c>
      <c r="D31" s="4"/>
      <c r="E31" s="4" t="s">
        <v>1043</v>
      </c>
      <c r="F31" s="5" t="str">
        <f>TEXT("6284361954911169514","0")</f>
        <v>6284361954911169514</v>
      </c>
    </row>
    <row r="32">
      <c r="A32" s="2">
        <v>45854.44841435185</v>
      </c>
      <c r="B32" s="3">
        <v>45855.0</v>
      </c>
      <c r="C32" s="4" t="s">
        <v>1066</v>
      </c>
      <c r="D32" s="4"/>
      <c r="E32" s="4" t="s">
        <v>1043</v>
      </c>
      <c r="F32" s="5" t="str">
        <f>TEXT("6284431436301141513","0")</f>
        <v>6284431436301141513</v>
      </c>
    </row>
    <row r="33">
      <c r="A33" s="2">
        <v>45854.505208333336</v>
      </c>
      <c r="B33" s="3">
        <v>45855.0</v>
      </c>
      <c r="C33" s="4" t="s">
        <v>1067</v>
      </c>
      <c r="D33" s="4"/>
      <c r="E33" s="4" t="s">
        <v>1043</v>
      </c>
      <c r="F33" s="5" t="str">
        <f>TEXT("6284480504912806029","0")</f>
        <v>6284480504912806029</v>
      </c>
    </row>
    <row r="34">
      <c r="A34" s="2">
        <v>45854.55903935185</v>
      </c>
      <c r="B34" s="3">
        <v>45856.0</v>
      </c>
      <c r="C34" s="4" t="s">
        <v>1052</v>
      </c>
      <c r="D34" s="4"/>
      <c r="E34" s="4" t="s">
        <v>1053</v>
      </c>
      <c r="F34" s="5" t="str">
        <f>TEXT("6284527019312721815","0")</f>
        <v>6284527019312721815</v>
      </c>
    </row>
    <row r="35">
      <c r="A35" s="2">
        <v>45854.617476851854</v>
      </c>
      <c r="B35" s="3">
        <v>45856.0</v>
      </c>
      <c r="C35" s="4" t="s">
        <v>1046</v>
      </c>
      <c r="D35" s="4"/>
      <c r="E35" s="4" t="s">
        <v>1043</v>
      </c>
      <c r="F35" s="5" t="str">
        <f>TEXT("6284577500212726376","0")</f>
        <v>6284577500212726376</v>
      </c>
    </row>
    <row r="36">
      <c r="A36" s="2">
        <v>45855.35923611111</v>
      </c>
      <c r="B36" s="3">
        <v>45857.0</v>
      </c>
      <c r="C36" s="4" t="s">
        <v>1042</v>
      </c>
      <c r="D36" s="4"/>
      <c r="E36" s="4" t="s">
        <v>1043</v>
      </c>
      <c r="F36" s="5" t="str">
        <f>TEXT("6285218388652286794","0")</f>
        <v>6285218388652286794</v>
      </c>
    </row>
    <row r="37">
      <c r="A37" s="2">
        <v>45855.61560185185</v>
      </c>
      <c r="B37" s="3">
        <v>45859.0</v>
      </c>
      <c r="C37" s="4" t="s">
        <v>1068</v>
      </c>
      <c r="D37" s="4"/>
      <c r="E37" s="4" t="s">
        <v>1043</v>
      </c>
      <c r="F37" s="5" t="str">
        <f>TEXT("6285439884915761080","0")</f>
        <v>6285439884915761080</v>
      </c>
    </row>
    <row r="38">
      <c r="A38" s="2">
        <v>45855.63013888889</v>
      </c>
      <c r="B38" s="3">
        <v>45856.0</v>
      </c>
      <c r="C38" s="4" t="s">
        <v>1065</v>
      </c>
      <c r="D38" s="4" t="s">
        <v>1069</v>
      </c>
      <c r="E38" s="4" t="s">
        <v>1053</v>
      </c>
      <c r="F38" s="5" t="str">
        <f>TEXT("6285452447851617262","0")</f>
        <v>6285452447851617262</v>
      </c>
    </row>
    <row r="39">
      <c r="A39" s="2">
        <v>45855.63141203704</v>
      </c>
      <c r="B39" s="3">
        <v>45857.0</v>
      </c>
      <c r="C39" s="4" t="s">
        <v>1070</v>
      </c>
      <c r="D39" s="4"/>
      <c r="E39" s="4" t="s">
        <v>1048</v>
      </c>
      <c r="F39" s="5" t="str">
        <f>TEXT("6285453544919358196","0")</f>
        <v>6285453544919358196</v>
      </c>
    </row>
    <row r="40">
      <c r="A40" s="2">
        <v>45855.68375</v>
      </c>
      <c r="B40" s="3">
        <v>45856.0</v>
      </c>
      <c r="C40" s="4" t="s">
        <v>1059</v>
      </c>
      <c r="D40" s="4"/>
      <c r="E40" s="4" t="s">
        <v>1053</v>
      </c>
      <c r="F40" s="5" t="str">
        <f>TEXT("6285498764916910156","0")</f>
        <v>6285498764916910156</v>
      </c>
    </row>
    <row r="41">
      <c r="A41" s="2">
        <v>45855.76457175926</v>
      </c>
      <c r="B41" s="3">
        <v>45859.0</v>
      </c>
      <c r="C41" s="4" t="s">
        <v>1056</v>
      </c>
      <c r="D41" s="4"/>
      <c r="E41" s="4" t="s">
        <v>1053</v>
      </c>
      <c r="F41" s="5" t="str">
        <f>TEXT("6285568594525852053","0")</f>
        <v>6285568594525852053</v>
      </c>
    </row>
    <row r="42">
      <c r="A42" s="2">
        <v>45855.81025462963</v>
      </c>
      <c r="B42" s="3">
        <v>45856.0</v>
      </c>
      <c r="C42" s="4" t="s">
        <v>1044</v>
      </c>
      <c r="D42" s="4"/>
      <c r="E42" s="4" t="s">
        <v>1043</v>
      </c>
      <c r="F42" s="5" t="str">
        <f>TEXT("6285608063123832863","0")</f>
        <v>6285608063123832863</v>
      </c>
    </row>
    <row r="43">
      <c r="A43" s="2">
        <v>45856.28424768519</v>
      </c>
      <c r="B43" s="3">
        <v>45857.0</v>
      </c>
      <c r="C43" s="4" t="s">
        <v>1058</v>
      </c>
      <c r="D43" s="4"/>
      <c r="E43" s="4" t="s">
        <v>1048</v>
      </c>
      <c r="F43" s="5" t="str">
        <f>TEXT("6286017594912597774","0")</f>
        <v>6286017594912597774</v>
      </c>
    </row>
    <row r="44">
      <c r="A44" s="2">
        <v>45856.37390046296</v>
      </c>
      <c r="B44" s="3">
        <v>45859.0</v>
      </c>
      <c r="C44" s="4" t="s">
        <v>1071</v>
      </c>
      <c r="D44" s="4"/>
      <c r="E44" s="4" t="s">
        <v>1043</v>
      </c>
      <c r="F44" s="5" t="str">
        <f>TEXT("6286095056227933303","0")</f>
        <v>6286095056227933303</v>
      </c>
    </row>
    <row r="45">
      <c r="A45" s="2">
        <v>45856.37511574074</v>
      </c>
      <c r="B45" s="3">
        <v>45860.0</v>
      </c>
      <c r="C45" s="4" t="s">
        <v>1072</v>
      </c>
      <c r="D45" s="4"/>
      <c r="E45" s="4" t="s">
        <v>1048</v>
      </c>
      <c r="F45" s="5" t="str">
        <f>TEXT("6286096109215102502","0")</f>
        <v>6286096109215102502</v>
      </c>
    </row>
    <row r="46">
      <c r="A46" s="2">
        <v>45856.41578703704</v>
      </c>
      <c r="B46" s="3">
        <v>45857.0</v>
      </c>
      <c r="C46" s="4" t="s">
        <v>1073</v>
      </c>
      <c r="D46" s="4"/>
      <c r="E46" s="4" t="s">
        <v>1048</v>
      </c>
      <c r="F46" s="5" t="str">
        <f>TEXT("6286131248742864251","0")</f>
        <v>6286131248742864251</v>
      </c>
    </row>
    <row r="47">
      <c r="A47" s="2">
        <v>45856.50791666667</v>
      </c>
      <c r="B47" s="3">
        <v>45860.0</v>
      </c>
      <c r="C47" s="4" t="s">
        <v>1054</v>
      </c>
      <c r="D47" s="4" t="s">
        <v>1074</v>
      </c>
      <c r="E47" s="4" t="s">
        <v>1048</v>
      </c>
      <c r="F47" s="5" t="str">
        <f>TEXT("6286210845211970259","0")</f>
        <v>6286210845211970259</v>
      </c>
    </row>
    <row r="48">
      <c r="A48" s="2">
        <v>45856.531226851854</v>
      </c>
      <c r="B48" s="3">
        <v>45859.0</v>
      </c>
      <c r="C48" s="4" t="s">
        <v>1052</v>
      </c>
      <c r="D48" s="4"/>
      <c r="E48" s="4" t="s">
        <v>1053</v>
      </c>
      <c r="F48" s="5" t="str">
        <f>TEXT("6286230983025403143","0")</f>
        <v>6286230983025403143</v>
      </c>
    </row>
    <row r="49">
      <c r="A49" s="2">
        <v>45856.585231481484</v>
      </c>
      <c r="B49" s="3">
        <v>45859.0</v>
      </c>
      <c r="C49" s="4" t="s">
        <v>1059</v>
      </c>
      <c r="D49" s="4"/>
      <c r="E49" s="4" t="s">
        <v>1043</v>
      </c>
      <c r="F49" s="5" t="str">
        <f>TEXT("6286277644916086481","0")</f>
        <v>6286277644916086481</v>
      </c>
    </row>
    <row r="50">
      <c r="A50" s="2">
        <v>45859.33193287037</v>
      </c>
      <c r="B50" s="3">
        <v>45863.0</v>
      </c>
      <c r="C50" s="4" t="s">
        <v>1068</v>
      </c>
      <c r="D50" s="4"/>
      <c r="E50" s="4" t="s">
        <v>1043</v>
      </c>
      <c r="F50" s="5" t="str">
        <f>TEXT("6288650794917200868","0")</f>
        <v>6288650794917200868</v>
      </c>
    </row>
    <row r="51">
      <c r="A51" s="2">
        <v>45859.369722222225</v>
      </c>
      <c r="B51" s="3">
        <v>45860.0</v>
      </c>
      <c r="C51" s="4" t="s">
        <v>1047</v>
      </c>
      <c r="D51" s="4"/>
      <c r="E51" s="4" t="s">
        <v>1048</v>
      </c>
      <c r="F51" s="5" t="str">
        <f>TEXT("6288683444916724799","0")</f>
        <v>6288683444916724799</v>
      </c>
    </row>
    <row r="52">
      <c r="A52" s="2">
        <v>45859.41119212963</v>
      </c>
      <c r="B52" s="3">
        <v>45860.0</v>
      </c>
      <c r="C52" s="4" t="s">
        <v>1045</v>
      </c>
      <c r="D52" s="4"/>
      <c r="E52" s="4" t="s">
        <v>1048</v>
      </c>
      <c r="F52" s="5" t="str">
        <f>TEXT("6288719276893108407","0")</f>
        <v>6288719276893108407</v>
      </c>
    </row>
    <row r="53">
      <c r="A53" s="2">
        <v>45859.414988425924</v>
      </c>
      <c r="B53" s="3">
        <v>45860.0</v>
      </c>
      <c r="C53" s="4" t="s">
        <v>1042</v>
      </c>
      <c r="D53" s="4"/>
      <c r="E53" s="4" t="s">
        <v>1043</v>
      </c>
      <c r="F53" s="5" t="str">
        <f>TEXT("6288722552688741366","0")</f>
        <v>6288722552688741366</v>
      </c>
    </row>
    <row r="54">
      <c r="A54" s="2">
        <v>45859.50875</v>
      </c>
      <c r="B54" s="3">
        <v>45863.0</v>
      </c>
      <c r="C54" s="4" t="s">
        <v>1051</v>
      </c>
      <c r="D54" s="4"/>
      <c r="E54" s="4" t="s">
        <v>1043</v>
      </c>
      <c r="F54" s="5" t="str">
        <f>TEXT("6288803562919085894","0")</f>
        <v>6288803562919085894</v>
      </c>
    </row>
    <row r="55">
      <c r="A55" s="2">
        <v>45859.546261574076</v>
      </c>
      <c r="B55" s="3">
        <v>45862.0</v>
      </c>
      <c r="C55" s="4" t="s">
        <v>1075</v>
      </c>
      <c r="D55" s="4"/>
      <c r="E55" s="4" t="s">
        <v>1076</v>
      </c>
      <c r="F55" s="5" t="str">
        <f>TEXT("6288835974391692915","0")</f>
        <v>6288835974391692915</v>
      </c>
    </row>
    <row r="56">
      <c r="A56" s="2">
        <v>45859.624398148146</v>
      </c>
      <c r="B56" s="3">
        <v>45860.0</v>
      </c>
      <c r="C56" s="4" t="s">
        <v>1067</v>
      </c>
      <c r="D56" s="4"/>
      <c r="E56" s="4" t="s">
        <v>1043</v>
      </c>
      <c r="F56" s="5" t="str">
        <f>TEXT("6288903484912580636","0")</f>
        <v>6288903484912580636</v>
      </c>
    </row>
    <row r="57">
      <c r="A57" s="2">
        <v>45860.3950462963</v>
      </c>
      <c r="B57" s="3">
        <v>45861.0</v>
      </c>
      <c r="C57" s="4" t="s">
        <v>1052</v>
      </c>
      <c r="D57" s="4"/>
      <c r="E57" s="4" t="s">
        <v>1053</v>
      </c>
      <c r="F57" s="5" t="str">
        <f>TEXT("6289569329312275070","0")</f>
        <v>6289569329312275070</v>
      </c>
    </row>
    <row r="58">
      <c r="A58" s="2">
        <v>45860.3956712963</v>
      </c>
      <c r="B58" s="3">
        <v>45863.0</v>
      </c>
      <c r="C58" s="4" t="s">
        <v>1052</v>
      </c>
      <c r="D58" s="4"/>
      <c r="E58" s="4" t="s">
        <v>1053</v>
      </c>
      <c r="F58" s="5" t="str">
        <f>TEXT("6289569869316333707","0")</f>
        <v>6289569869316333707</v>
      </c>
    </row>
    <row r="59">
      <c r="A59" s="2">
        <v>45860.41153935185</v>
      </c>
      <c r="B59" s="3">
        <v>45861.0</v>
      </c>
      <c r="C59" s="4" t="s">
        <v>1057</v>
      </c>
      <c r="D59" s="4"/>
      <c r="E59" s="4" t="s">
        <v>1048</v>
      </c>
      <c r="F59" s="5" t="str">
        <f>TEXT("6289583572411042925","0")</f>
        <v>6289583572411042925</v>
      </c>
    </row>
    <row r="60">
      <c r="A60" s="2">
        <v>45860.41196759259</v>
      </c>
      <c r="B60" s="3">
        <v>45864.0</v>
      </c>
      <c r="C60" s="4" t="s">
        <v>1057</v>
      </c>
      <c r="D60" s="4"/>
      <c r="E60" s="4" t="s">
        <v>1048</v>
      </c>
      <c r="F60" s="5" t="str">
        <f>TEXT("6289583942414378634","0")</f>
        <v>6289583942414378634</v>
      </c>
    </row>
    <row r="61">
      <c r="A61" s="2">
        <v>45860.61341435185</v>
      </c>
      <c r="B61" s="3">
        <v>45861.0</v>
      </c>
      <c r="C61" s="4" t="s">
        <v>1046</v>
      </c>
      <c r="D61" s="4"/>
      <c r="E61" s="4" t="s">
        <v>1043</v>
      </c>
      <c r="F61" s="5" t="str">
        <f>TEXT("6289757990213615055","0")</f>
        <v>6289757990213615055</v>
      </c>
    </row>
    <row r="62">
      <c r="A62" s="2">
        <v>45860.64875</v>
      </c>
      <c r="B62" s="3">
        <v>45861.0</v>
      </c>
      <c r="C62" s="4" t="s">
        <v>1049</v>
      </c>
      <c r="D62" s="4"/>
      <c r="E62" s="4" t="s">
        <v>1043</v>
      </c>
      <c r="F62" s="5" t="str">
        <f>TEXT("6289788524912321723","0")</f>
        <v>6289788524912321723</v>
      </c>
    </row>
    <row r="63">
      <c r="A63" s="2">
        <v>45860.648888888885</v>
      </c>
      <c r="B63" s="3">
        <v>45861.0</v>
      </c>
      <c r="C63" s="4" t="s">
        <v>1056</v>
      </c>
      <c r="D63" s="4"/>
      <c r="E63" s="4" t="s">
        <v>1043</v>
      </c>
      <c r="F63" s="5" t="str">
        <f>TEXT("6289788644912081348","0")</f>
        <v>6289788644912081348</v>
      </c>
    </row>
    <row r="64">
      <c r="A64" s="2">
        <v>45860.67366898148</v>
      </c>
      <c r="B64" s="3">
        <v>45862.0</v>
      </c>
      <c r="C64" s="4" t="s">
        <v>1059</v>
      </c>
      <c r="D64" s="4"/>
      <c r="E64" s="4" t="s">
        <v>1043</v>
      </c>
      <c r="F64" s="5" t="str">
        <f>TEXT("6289810054915977951","0")</f>
        <v>6289810054915977951</v>
      </c>
    </row>
    <row r="65">
      <c r="A65" s="2">
        <v>45860.82541666667</v>
      </c>
      <c r="B65" s="3">
        <v>45862.0</v>
      </c>
      <c r="C65" s="4" t="s">
        <v>1044</v>
      </c>
      <c r="D65" s="4"/>
      <c r="E65" s="4" t="s">
        <v>1048</v>
      </c>
      <c r="F65" s="5" t="str">
        <f>TEXT("6289941163126416955","0")</f>
        <v>6289941163126416955</v>
      </c>
    </row>
    <row r="66">
      <c r="A66" s="2">
        <v>45861.34340277778</v>
      </c>
      <c r="B66" s="3">
        <v>45862.0</v>
      </c>
      <c r="C66" s="4" t="s">
        <v>1060</v>
      </c>
      <c r="D66" s="4"/>
      <c r="E66" s="4" t="s">
        <v>1043</v>
      </c>
      <c r="F66" s="5" t="str">
        <f>TEXT("6290388704917765845","0")</f>
        <v>6290388704917765845</v>
      </c>
    </row>
    <row r="67">
      <c r="A67" s="2">
        <v>45861.34355324074</v>
      </c>
      <c r="B67" s="3">
        <v>45862.0</v>
      </c>
      <c r="C67" s="4" t="s">
        <v>1061</v>
      </c>
      <c r="D67" s="4"/>
      <c r="E67" s="4" t="s">
        <v>1043</v>
      </c>
      <c r="F67" s="5" t="str">
        <f>TEXT("6290388834919837011","0")</f>
        <v>6290388834919837011</v>
      </c>
    </row>
    <row r="68">
      <c r="A68" s="2">
        <v>45861.34527777778</v>
      </c>
      <c r="B68" s="3">
        <v>45863.0</v>
      </c>
      <c r="C68" s="4" t="s">
        <v>1049</v>
      </c>
      <c r="D68" s="4"/>
      <c r="E68" s="4" t="s">
        <v>1043</v>
      </c>
      <c r="F68" s="5" t="str">
        <f>TEXT("6290390324912486390","0")</f>
        <v>6290390324912486390</v>
      </c>
    </row>
    <row r="69">
      <c r="A69" s="2">
        <v>45861.34543981482</v>
      </c>
      <c r="B69" s="3">
        <v>45863.0</v>
      </c>
      <c r="C69" s="4" t="s">
        <v>1062</v>
      </c>
      <c r="D69" s="4"/>
      <c r="E69" s="4" t="s">
        <v>1053</v>
      </c>
      <c r="F69" s="5" t="str">
        <f>TEXT("6290390464914999187","0")</f>
        <v>6290390464914999187</v>
      </c>
    </row>
    <row r="70">
      <c r="A70" s="2">
        <v>45861.345613425925</v>
      </c>
      <c r="B70" s="3">
        <v>45863.0</v>
      </c>
      <c r="C70" s="4" t="s">
        <v>1063</v>
      </c>
      <c r="D70" s="4"/>
      <c r="E70" s="4" t="s">
        <v>1043</v>
      </c>
      <c r="F70" s="5" t="str">
        <f>TEXT("6290390614918334246","0")</f>
        <v>6290390614918334246</v>
      </c>
    </row>
    <row r="71">
      <c r="A71" s="2">
        <v>45861.34578703704</v>
      </c>
      <c r="B71" s="3">
        <v>45863.0</v>
      </c>
      <c r="C71" s="4" t="s">
        <v>1064</v>
      </c>
      <c r="D71" s="4"/>
      <c r="E71" s="4" t="s">
        <v>1048</v>
      </c>
      <c r="F71" s="5" t="str">
        <f>TEXT("6290390764913091235","0")</f>
        <v>6290390764913091235</v>
      </c>
    </row>
    <row r="72">
      <c r="A72" s="2">
        <v>45861.34722222222</v>
      </c>
      <c r="B72" s="3">
        <v>45866.0</v>
      </c>
      <c r="C72" s="4" t="s">
        <v>1060</v>
      </c>
      <c r="D72" s="4"/>
      <c r="E72" s="4" t="s">
        <v>1043</v>
      </c>
      <c r="F72" s="5" t="str">
        <f>TEXT("6290392004919344174","0")</f>
        <v>6290392004919344174</v>
      </c>
    </row>
    <row r="73">
      <c r="A73" s="2">
        <v>45861.34738425926</v>
      </c>
      <c r="B73" s="3">
        <v>45866.0</v>
      </c>
      <c r="C73" s="4" t="s">
        <v>1061</v>
      </c>
      <c r="D73" s="4"/>
      <c r="E73" s="4" t="s">
        <v>1043</v>
      </c>
      <c r="F73" s="5" t="str">
        <f>TEXT("6290392144918289936","0")</f>
        <v>6290392144918289936</v>
      </c>
    </row>
    <row r="74">
      <c r="A74" s="2">
        <v>45861.34753472222</v>
      </c>
      <c r="B74" s="3">
        <v>45866.0</v>
      </c>
      <c r="C74" s="4" t="s">
        <v>1063</v>
      </c>
      <c r="D74" s="4"/>
      <c r="E74" s="4" t="s">
        <v>1043</v>
      </c>
      <c r="F74" s="5" t="str">
        <f>TEXT("6290392274917168299","0")</f>
        <v>6290392274917168299</v>
      </c>
    </row>
    <row r="75">
      <c r="A75" s="2">
        <v>45861.34767361111</v>
      </c>
      <c r="B75" s="3">
        <v>45866.0</v>
      </c>
      <c r="C75" s="4" t="s">
        <v>1065</v>
      </c>
      <c r="D75" s="4"/>
      <c r="E75" s="4" t="s">
        <v>1053</v>
      </c>
      <c r="F75" s="5" t="str">
        <f>TEXT("6290392394915507309","0")</f>
        <v>6290392394915507309</v>
      </c>
    </row>
    <row r="76">
      <c r="A76" s="2">
        <v>45861.34784722222</v>
      </c>
      <c r="B76" s="3">
        <v>45866.0</v>
      </c>
      <c r="C76" s="4" t="s">
        <v>1049</v>
      </c>
      <c r="D76" s="4"/>
      <c r="E76" s="4" t="s">
        <v>1043</v>
      </c>
      <c r="F76" s="5" t="str">
        <f>TEXT("6290392544912406405","0")</f>
        <v>6290392544912406405</v>
      </c>
    </row>
    <row r="77">
      <c r="A77" s="2">
        <v>45861.34800925926</v>
      </c>
      <c r="B77" s="3">
        <v>45866.0</v>
      </c>
      <c r="C77" s="4" t="s">
        <v>1065</v>
      </c>
      <c r="D77" s="4"/>
      <c r="E77" s="4" t="s">
        <v>1043</v>
      </c>
      <c r="F77" s="5" t="str">
        <f>TEXT("6290392684919761099","0")</f>
        <v>6290392684919761099</v>
      </c>
    </row>
    <row r="78">
      <c r="A78" s="2">
        <v>45861.427349537036</v>
      </c>
      <c r="B78" s="3">
        <v>45862.0</v>
      </c>
      <c r="C78" s="4" t="s">
        <v>1066</v>
      </c>
      <c r="D78" s="4"/>
      <c r="E78" s="4" t="s">
        <v>1043</v>
      </c>
      <c r="F78" s="5" t="str">
        <f>TEXT("6290461239608198340","0")</f>
        <v>6290461239608198340</v>
      </c>
    </row>
    <row r="79">
      <c r="A79" s="2">
        <v>45861.60538194444</v>
      </c>
      <c r="B79" s="3">
        <v>45862.0</v>
      </c>
      <c r="C79" s="4" t="s">
        <v>1073</v>
      </c>
      <c r="D79" s="4"/>
      <c r="E79" s="4" t="s">
        <v>1048</v>
      </c>
      <c r="F79" s="5" t="str">
        <f>TEXT("6290615051259612247","0")</f>
        <v>6290615051259612247</v>
      </c>
    </row>
    <row r="80">
      <c r="A80" s="2">
        <v>45861.63332175926</v>
      </c>
      <c r="B80" s="3">
        <v>45863.0</v>
      </c>
      <c r="C80" s="4" t="s">
        <v>1050</v>
      </c>
      <c r="D80" s="4"/>
      <c r="E80" s="4" t="s">
        <v>1043</v>
      </c>
      <c r="F80" s="5" t="str">
        <f>TEXT("6290639194917919069","0")</f>
        <v>6290639194917919069</v>
      </c>
    </row>
    <row r="81">
      <c r="A81" s="2">
        <v>45861.674467592595</v>
      </c>
      <c r="B81" s="3">
        <v>45862.0</v>
      </c>
      <c r="C81" s="4" t="s">
        <v>1070</v>
      </c>
      <c r="D81" s="4"/>
      <c r="E81" s="4" t="s">
        <v>1048</v>
      </c>
      <c r="F81" s="5" t="str">
        <f>TEXT("6290674744911689019","0")</f>
        <v>6290674744911689019</v>
      </c>
    </row>
    <row r="82">
      <c r="A82" s="2">
        <v>45861.688252314816</v>
      </c>
      <c r="B82" s="3">
        <v>45862.0</v>
      </c>
      <c r="C82" s="4" t="s">
        <v>1058</v>
      </c>
      <c r="D82" s="4"/>
      <c r="E82" s="4" t="s">
        <v>1077</v>
      </c>
      <c r="F82" s="5" t="str">
        <f>TEXT("6290686654913730642","0")</f>
        <v>6290686654913730642</v>
      </c>
    </row>
    <row r="83">
      <c r="A83" s="2">
        <v>45861.90074074074</v>
      </c>
      <c r="B83" s="3">
        <v>45863.0</v>
      </c>
      <c r="C83" s="4" t="s">
        <v>1056</v>
      </c>
      <c r="D83" s="4"/>
      <c r="E83" s="4" t="s">
        <v>1053</v>
      </c>
      <c r="F83" s="5" t="str">
        <f>TEXT("6290870249249988608","0")</f>
        <v>6290870249249988608</v>
      </c>
    </row>
    <row r="84">
      <c r="A84" s="2">
        <v>45862.38962962963</v>
      </c>
      <c r="B84" s="3">
        <v>45863.0</v>
      </c>
      <c r="C84" s="4" t="s">
        <v>1078</v>
      </c>
      <c r="D84" s="4"/>
      <c r="E84" s="4" t="s">
        <v>1043</v>
      </c>
      <c r="F84" s="5" t="str">
        <f>TEXT("6291292644911935429","0")</f>
        <v>6291292644911935429</v>
      </c>
    </row>
    <row r="85">
      <c r="A85" s="2">
        <v>45862.467835648145</v>
      </c>
      <c r="B85" s="3">
        <v>45866.0</v>
      </c>
      <c r="C85" s="4" t="s">
        <v>1042</v>
      </c>
      <c r="D85" s="4"/>
      <c r="E85" s="4" t="s">
        <v>1043</v>
      </c>
      <c r="F85" s="5" t="str">
        <f>TEXT("6291360212215874099","0")</f>
        <v>6291360212215874099</v>
      </c>
    </row>
    <row r="86">
      <c r="A86" s="2">
        <v>45862.51729166666</v>
      </c>
      <c r="B86" s="3">
        <v>45866.0</v>
      </c>
      <c r="C86" s="4" t="s">
        <v>1052</v>
      </c>
      <c r="D86" s="4"/>
      <c r="E86" s="4" t="s">
        <v>1053</v>
      </c>
      <c r="F86" s="5" t="str">
        <f>TEXT("6291402949756189724","0")</f>
        <v>6291402949756189724</v>
      </c>
    </row>
    <row r="87">
      <c r="A87" s="2">
        <v>45863.309652777774</v>
      </c>
      <c r="B87" s="3">
        <v>45866.0</v>
      </c>
      <c r="C87" s="4" t="s">
        <v>1054</v>
      </c>
      <c r="D87" s="4" t="s">
        <v>1079</v>
      </c>
      <c r="E87" s="4" t="s">
        <v>1043</v>
      </c>
      <c r="F87" s="5" t="str">
        <f>TEXT("6292087544738440298","0")</f>
        <v>6292087544738440298</v>
      </c>
    </row>
    <row r="88">
      <c r="A88" s="2">
        <v>45863.5309375</v>
      </c>
      <c r="B88" s="3">
        <v>45866.0</v>
      </c>
      <c r="C88" s="4" t="s">
        <v>1059</v>
      </c>
      <c r="D88" s="4"/>
      <c r="E88" s="4" t="s">
        <v>1043</v>
      </c>
      <c r="F88" s="5" t="str">
        <f>TEXT("6292278734918885969","0")</f>
        <v>6292278734918885969</v>
      </c>
    </row>
    <row r="89">
      <c r="A89" s="2">
        <v>45863.7049537037</v>
      </c>
      <c r="B89" s="3">
        <v>45866.0</v>
      </c>
      <c r="C89" s="4" t="s">
        <v>1067</v>
      </c>
      <c r="D89" s="4"/>
      <c r="E89" s="4" t="s">
        <v>1043</v>
      </c>
      <c r="F89" s="5" t="str">
        <f>TEXT("6292429084911479870","0")</f>
        <v>6292429084911479870</v>
      </c>
    </row>
    <row r="90">
      <c r="A90" s="2">
        <v>45864.6021875</v>
      </c>
      <c r="B90" s="3">
        <v>45868.0</v>
      </c>
      <c r="C90" s="4" t="s">
        <v>1075</v>
      </c>
      <c r="D90" s="4"/>
      <c r="E90" s="4" t="s">
        <v>1076</v>
      </c>
      <c r="F90" s="5" t="str">
        <f>TEXT("6293204291692093650","0")</f>
        <v>6293204291692093650</v>
      </c>
    </row>
    <row r="91">
      <c r="A91" s="2">
        <v>45866.322743055556</v>
      </c>
      <c r="B91" s="3">
        <v>45867.0</v>
      </c>
      <c r="C91" s="4" t="s">
        <v>1070</v>
      </c>
      <c r="D91" s="4"/>
      <c r="E91" s="4" t="s">
        <v>1048</v>
      </c>
      <c r="F91" s="5" t="str">
        <f>TEXT("6294690854913242633","0")</f>
        <v>6294690854913242633</v>
      </c>
    </row>
    <row r="92">
      <c r="A92" s="2">
        <v>45866.41674768519</v>
      </c>
      <c r="B92" s="3">
        <v>45868.0</v>
      </c>
      <c r="C92" s="4" t="s">
        <v>1045</v>
      </c>
      <c r="D92" s="4"/>
      <c r="E92" s="4" t="s">
        <v>1048</v>
      </c>
      <c r="F92" s="5" t="str">
        <f>TEXT("6294772071526460105","0")</f>
        <v>6294772071526460105</v>
      </c>
    </row>
    <row r="93">
      <c r="A93" s="2">
        <v>45866.42556712963</v>
      </c>
      <c r="B93" s="3">
        <v>45867.0</v>
      </c>
      <c r="C93" s="4" t="s">
        <v>1047</v>
      </c>
      <c r="D93" s="4"/>
      <c r="E93" s="4" t="s">
        <v>1048</v>
      </c>
      <c r="F93" s="5" t="str">
        <f>TEXT("6294779694918023172","0")</f>
        <v>6294779694918023172</v>
      </c>
    </row>
    <row r="94">
      <c r="A94" s="2">
        <v>45866.55422453704</v>
      </c>
      <c r="B94" s="3">
        <v>45868.0</v>
      </c>
      <c r="C94" s="4" t="s">
        <v>1058</v>
      </c>
      <c r="D94" s="4"/>
      <c r="E94" s="4" t="s">
        <v>1077</v>
      </c>
      <c r="F94" s="5" t="str">
        <f>TEXT("6294890854914293433","0")</f>
        <v>6294890854914293433</v>
      </c>
    </row>
    <row r="95">
      <c r="A95" s="2">
        <v>45866.559328703705</v>
      </c>
      <c r="B95" s="3">
        <v>45867.0</v>
      </c>
      <c r="C95" s="4" t="s">
        <v>1073</v>
      </c>
      <c r="D95" s="4"/>
      <c r="E95" s="4" t="s">
        <v>1048</v>
      </c>
      <c r="F95" s="5" t="str">
        <f>TEXT("6294895268749612591","0")</f>
        <v>6294895268749612591</v>
      </c>
    </row>
    <row r="96">
      <c r="A96" s="2">
        <v>45866.59407407408</v>
      </c>
      <c r="B96" s="3">
        <v>45868.0</v>
      </c>
      <c r="C96" s="4" t="s">
        <v>1071</v>
      </c>
      <c r="D96" s="4"/>
      <c r="E96" s="4" t="s">
        <v>1043</v>
      </c>
      <c r="F96" s="5" t="str">
        <f>TEXT("6294925282401731666","0")</f>
        <v>6294925282401731666</v>
      </c>
    </row>
    <row r="97">
      <c r="A97" s="2">
        <v>45866.619155092594</v>
      </c>
      <c r="B97" s="3">
        <v>45867.0</v>
      </c>
      <c r="C97" s="4" t="s">
        <v>1080</v>
      </c>
      <c r="D97" s="4"/>
      <c r="E97" s="4" t="s">
        <v>1053</v>
      </c>
      <c r="F97" s="5" t="str">
        <f>TEXT("6294946954911487598","0")</f>
        <v>6294946954911487598</v>
      </c>
    </row>
    <row r="98">
      <c r="A98" s="2">
        <v>45866.60994212963</v>
      </c>
      <c r="B98" s="3">
        <v>45867.0</v>
      </c>
      <c r="C98" s="4" t="s">
        <v>1049</v>
      </c>
      <c r="D98" s="4"/>
      <c r="E98" s="4" t="s">
        <v>1043</v>
      </c>
      <c r="F98" s="5" t="str">
        <f>TEXT("6294938994725120704","0")</f>
        <v>6294938994725120704</v>
      </c>
    </row>
    <row r="99">
      <c r="A99" s="2">
        <v>45866.64224537037</v>
      </c>
      <c r="B99" s="3">
        <v>45868.0</v>
      </c>
      <c r="C99" s="4" t="s">
        <v>1068</v>
      </c>
      <c r="D99" s="4"/>
      <c r="E99" s="4" t="s">
        <v>1048</v>
      </c>
      <c r="F99" s="5" t="str">
        <f>TEXT("6294966904918534439","0")</f>
        <v>6294966904918534439</v>
      </c>
    </row>
    <row r="100">
      <c r="A100" s="2">
        <v>45866.646585648145</v>
      </c>
      <c r="B100" s="3">
        <v>45868.0</v>
      </c>
      <c r="C100" s="4" t="s">
        <v>1052</v>
      </c>
      <c r="D100" s="4"/>
      <c r="E100" s="4" t="s">
        <v>1053</v>
      </c>
      <c r="F100" s="5" t="str">
        <f>TEXT("6294970659318384595","0")</f>
        <v>6294970659318384595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38"/>
    <col customWidth="1" min="4" max="4" width="8.13"/>
    <col customWidth="1" min="5" max="5" width="70.38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0.75"/>
    <col customWidth="1" min="4" max="4" width="120.5"/>
    <col customWidth="1" min="5" max="5" width="79.25"/>
    <col customWidth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45832.626979166664</v>
      </c>
      <c r="B2" s="3">
        <v>45833.0</v>
      </c>
      <c r="C2" s="4" t="s">
        <v>97</v>
      </c>
      <c r="E2" s="4" t="s">
        <v>98</v>
      </c>
      <c r="F2" s="5" t="str">
        <f>TEXT("6265577714914441109","0")</f>
        <v>6265577714914441109</v>
      </c>
    </row>
    <row r="3">
      <c r="A3" s="2">
        <v>45834.75148148148</v>
      </c>
      <c r="B3" s="3">
        <v>45835.0</v>
      </c>
      <c r="C3" s="4" t="s">
        <v>97</v>
      </c>
      <c r="E3" s="4" t="s">
        <v>99</v>
      </c>
      <c r="F3" s="5" t="str">
        <f>TEXT("6267413286653232828","0")</f>
        <v>6267413286653232828</v>
      </c>
    </row>
    <row r="4">
      <c r="A4" s="2">
        <v>45838.51210648148</v>
      </c>
      <c r="B4" s="3">
        <v>45839.0</v>
      </c>
      <c r="C4" s="4" t="s">
        <v>97</v>
      </c>
      <c r="E4" s="4" t="s">
        <v>100</v>
      </c>
      <c r="F4" s="5" t="str">
        <f>TEXT("6270662461105359823","0")</f>
        <v>6270662461105359823</v>
      </c>
    </row>
    <row r="5">
      <c r="A5" s="2">
        <v>45845.60710648148</v>
      </c>
      <c r="B5" s="3">
        <v>45846.0</v>
      </c>
      <c r="C5" s="4" t="s">
        <v>97</v>
      </c>
      <c r="D5" s="4" t="s">
        <v>101</v>
      </c>
      <c r="E5" s="4" t="s">
        <v>102</v>
      </c>
      <c r="F5" s="5" t="str">
        <f>TEXT("6276792546324337593","0")</f>
        <v>6276792546324337593</v>
      </c>
    </row>
    <row r="6">
      <c r="A6" s="2">
        <v>45850.596354166664</v>
      </c>
      <c r="B6" s="3">
        <v>45852.0</v>
      </c>
      <c r="C6" s="4" t="s">
        <v>97</v>
      </c>
      <c r="D6" s="4" t="s">
        <v>103</v>
      </c>
      <c r="E6" s="4" t="s">
        <v>104</v>
      </c>
      <c r="F6" s="5" t="str">
        <f>TEXT("6281103252615994918","0")</f>
        <v>6281103252615994918</v>
      </c>
    </row>
    <row r="7">
      <c r="A7" s="2">
        <v>45859.59375</v>
      </c>
      <c r="B7" s="3">
        <v>45860.0</v>
      </c>
      <c r="C7" s="4" t="s">
        <v>97</v>
      </c>
      <c r="E7" s="4" t="s">
        <v>105</v>
      </c>
      <c r="F7" s="5" t="str">
        <f>TEXT("6288877006317430288","0")</f>
        <v>6288877006317430288</v>
      </c>
    </row>
    <row r="8">
      <c r="A8" s="2">
        <v>45866.61481481481</v>
      </c>
      <c r="B8" s="3">
        <v>45867.0</v>
      </c>
      <c r="C8" s="4" t="s">
        <v>97</v>
      </c>
      <c r="D8" s="4" t="s">
        <v>106</v>
      </c>
      <c r="E8" s="4" t="s">
        <v>107</v>
      </c>
      <c r="F8" s="5" t="str">
        <f>TEXT("6294943207427525475","0")</f>
        <v>6294943207427525475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31.63"/>
    <col customWidth="1" min="4" max="4" width="27.0"/>
    <col customWidth="1" min="5" max="5" width="75.75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45810.60702546296</v>
      </c>
      <c r="B2" s="3">
        <v>45811.0</v>
      </c>
      <c r="C2" s="4" t="s">
        <v>108</v>
      </c>
      <c r="D2" s="4" t="s">
        <v>109</v>
      </c>
      <c r="E2" s="4" t="s">
        <v>110</v>
      </c>
      <c r="F2" s="5" t="str">
        <f>TEXT("6246552470717787945","0")</f>
        <v>6246552470717787945</v>
      </c>
    </row>
    <row r="3">
      <c r="A3" s="2">
        <v>45846.70008101852</v>
      </c>
      <c r="B3" s="3">
        <v>45847.0</v>
      </c>
      <c r="C3" s="4" t="s">
        <v>108</v>
      </c>
      <c r="E3" s="4" t="s">
        <v>111</v>
      </c>
      <c r="F3" s="5" t="str">
        <f>TEXT("6277736879982205452","0")</f>
        <v>6277736879982205452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15.13"/>
    <col customWidth="1" min="3" max="3" width="21.5"/>
    <col customWidth="1" min="4" max="4" width="9.13"/>
    <col customWidth="1" min="5" max="5" width="76.13"/>
    <col customWidth="1" hidden="1" min="6" max="6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45845.84538194445</v>
      </c>
      <c r="B2" s="3">
        <v>45847.0</v>
      </c>
      <c r="C2" s="4" t="s">
        <v>112</v>
      </c>
      <c r="E2" s="4" t="s">
        <v>113</v>
      </c>
      <c r="F2" s="5" t="str">
        <f>TEXT("6276998414512448044","0")</f>
        <v>6276998414512448044</v>
      </c>
    </row>
  </sheetData>
  <drawing r:id="rId1"/>
</worksheet>
</file>