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ta Order Form" sheetId="1" r:id="rId4"/>
    <sheet state="visible" name="Sunrise Food Order Form" sheetId="2" r:id="rId5"/>
    <sheet state="visible" name="ISYMI Order Form" sheetId="3" r:id="rId6"/>
    <sheet state="visible" name="XWS Pte Ltd Order Form" sheetId="4" r:id="rId7"/>
    <sheet state="visible" name="S Marco Food Trading Order Form" sheetId="5" r:id="rId8"/>
    <sheet state="visible" name="Aglio Olio Order Form" sheetId="6" r:id="rId9"/>
    <sheet state="visible" name="Levender Gourmet Order Form" sheetId="7" r:id="rId10"/>
    <sheet state="visible" name="The Queens Grill Order Form" sheetId="8" r:id="rId11"/>
    <sheet state="visible" name="Food Premium Valley Order Form" sheetId="9" r:id="rId12"/>
    <sheet state="visible" name="The Eat and Drink Co Order Form" sheetId="10" r:id="rId13"/>
    <sheet state="visible" name="ANN TAT Order Form" sheetId="11" r:id="rId14"/>
    <sheet state="visible" name="Jerrys BBQ &amp; Grill (S) Order Fo" sheetId="12" r:id="rId15"/>
    <sheet state="visible" name="Yong Li Coffee Station Order Fo" sheetId="13" r:id="rId16"/>
    <sheet state="visible" name="Mr Prata Restaurant Order Form" sheetId="14" r:id="rId17"/>
    <sheet state="visible" name="My Us Food Order Form" sheetId="15" r:id="rId18"/>
    <sheet state="visible" name="Kim Lee Kiat Trading Order Form" sheetId="16" r:id="rId19"/>
    <sheet state="visible" name="Chef Recipe Order Form" sheetId="17" r:id="rId20"/>
    <sheet state="visible" name="Proofer Bakery Order Form" sheetId="18" r:id="rId21"/>
    <sheet state="visible" name="Slurp Mee Order Form" sheetId="19" r:id="rId22"/>
    <sheet state="visible" name="Aston Food &amp; Beverage (ANDES)Or" sheetId="20" r:id="rId23"/>
    <sheet state="visible" name="Aston Food &amp; Beverage (East Tre" sheetId="21" r:id="rId24"/>
    <sheet state="visible" name="Clone of Bachmann Japanese Rest" sheetId="22" r:id="rId25"/>
    <sheet state="visible" name="The Food Theory Group (Josh Gri" sheetId="23" r:id="rId26"/>
    <sheet state="visible" name="Hong Kaolin Liao Li" sheetId="24" r:id="rId27"/>
    <sheet state="visible" name="Aston Food &amp; Beverage (Astons S" sheetId="25" r:id="rId28"/>
  </sheets>
  <definedNames>
    <definedName hidden="1" localSheetId="0" name="_xlnm._FilterDatabase">'Foodsta Order Form'!$A$1:$Z$886</definedName>
  </definedNames>
  <calcPr/>
</workbook>
</file>

<file path=xl/sharedStrings.xml><?xml version="1.0" encoding="utf-8"?>
<sst xmlns="http://schemas.openxmlformats.org/spreadsheetml/2006/main" count="2258" uniqueCount="1173">
  <si>
    <t>Submission Date</t>
  </si>
  <si>
    <t>Delivery Date 送货日期</t>
  </si>
  <si>
    <t>Outlet 地址</t>
  </si>
  <si>
    <t>Order Submission Time</t>
  </si>
  <si>
    <t>Remark 注明</t>
  </si>
  <si>
    <t>My Products: Products</t>
  </si>
  <si>
    <t>Submission ID</t>
  </si>
  <si>
    <t>26-06-2025</t>
  </si>
  <si>
    <t>136729-167302-- 30 Alexandra Lane #03-04</t>
  </si>
  <si>
    <t>Pls deliver to coldroom B1-29 and leave at the wooden pallet there</t>
  </si>
  <si>
    <t>Anchor UHT CHG Extra Yield Cream Latam 12x1ltr- ZF122338 (Amount: 74.75 SGD, Quantity: 5, : CT)
Subtotal: 373.75
Tax: 33.64
Total: 407.39 SGD</t>
  </si>
  <si>
    <t>04-07-2025</t>
  </si>
  <si>
    <t>08-07-2025</t>
  </si>
  <si>
    <t>Pls deliver to coldroom B1-29 and leave it at the wooden pallet there</t>
  </si>
  <si>
    <t>Real Mayonnaise Best Food 4x3ltr- ZBMAYBF3000 (Amount: 61.74 SGD, Quantity: 5, : CT)
Subtotal: 308.70
Tax: 27.78
Total: 336.48 SGD
Coupon used: 2%</t>
  </si>
  <si>
    <t>10-07-2025</t>
  </si>
  <si>
    <t>17-07-2025</t>
  </si>
  <si>
    <t>18-07-2025</t>
  </si>
  <si>
    <t>25-07-2025</t>
  </si>
  <si>
    <t>05-06-2025</t>
  </si>
  <si>
    <t>214191-280978-- 1 Sunview Road #05-02</t>
  </si>
  <si>
    <t>Mayo Magic Best Food 4x3L- ZBMAMGBF3000 (Amount: 37.68 SGD, Quantity: 3, : CT)
Professional Cooking Mayonnaise Best Food 4x3ltr- ZBMAYCBF3000 (Amount: 51.94 SGD, Quantity: 1, : CT)
Peanut Butter Creamy Best Food 4x3ltr-ZBPEBBF3000 (Amount: 109.66 SGD, Quantity: 1, : CT)
Tomato Chopped Royal Miller 6x2.55kg- RMCVTOCRU2500 (Amount: 36.00 SGD, Quantity: 2, : CT)
Subtotal: 346.64
Tax: 31.20
Total: 377.84 SGD</t>
  </si>
  <si>
    <t>6248131505521984236</t>
  </si>
  <si>
    <t>10-06-2025</t>
  </si>
  <si>
    <t>Professional Cooking Mayonnaise Best Food 4x3ltr- ZBMAYCBF3000 (Amount: 51.94 SGD, Quantity: 2, : CT)
Peanut Butter Creamy Best Food 4x3ltr-ZBPEBBF3000 (Amount: 109.66 SGD, Quantity: 1, : CT)
Tomato Chopped Royal Miller 6x2.55kg- RMCVTOCRU2500 (Amount: 36.00 SGD, Quantity: 2, : CT)
Subtotal: 285.54
Tax: 25.70
Total: 311.24 SGD</t>
  </si>
  <si>
    <t>6252695756294848236</t>
  </si>
  <si>
    <t>13-06-2025</t>
  </si>
  <si>
    <t>Tomato Pronto Knorr 6x2kg (15CTN FOC 1CTN)- ZBTPRKN2000 (Amount: 51.59 SGD, Quantity: 15, : CT)
Tomato Pronto Knorr 6x2kg (15CTN FOC 1CTN)- ZBTPRKN2000 (Amount: 0.00 SGD, Quantity: 1, : FOC)
Subtotal: 773.85
Tax: 69.65
Total: 843.50 SGD</t>
  </si>
  <si>
    <t>6255106395526675652</t>
  </si>
  <si>
    <t>17-06-2025</t>
  </si>
  <si>
    <t>Professional Cooking Mayonnaise Best Food 4x3ltr- ZBMAYCBF3000 (Amount: 51.94 SGD, Quantity: 3, : CT)
Tomato Chopped Royal Miller 6x2.55kg- RMCVTOCRU2500 (Amount: 36.00 SGD, Quantity: 2, : CT)
Subtotal: 227.82
Tax: 20.50
Total: 248.32 SGD</t>
  </si>
  <si>
    <t>6258779977126616810</t>
  </si>
  <si>
    <t>20-06-2025</t>
  </si>
  <si>
    <t>Mayo Magic Best Food 4x3L- ZBMAMGBF3000 (Amount: 37.68 SGD, Quantity: 5, : CT)
Subtotal: 188.40
Tax: 16.96
Total: 205.36 SGD</t>
  </si>
  <si>
    <t>6261215185523240617</t>
  </si>
  <si>
    <t>25-06-2025</t>
  </si>
  <si>
    <t>Peanut Butter Creamy Best Food 4x3ltr-ZBPEBBF3000 (Amount: 109.66 SGD, Quantity: 1, : CT)
Tomato Chopped Royal Miller 6x2.55kg- RMCVTOCRU2500 (Amount: 36.00 SGD, Quantity: 3, : CT)
Tomato Pronto Knorr 6x2kg (15CTN FOC 1CTN)- ZBTPRKN2000 (Amount: 51.59 SGD, Quantity: 15, : CT)
Tomato Pronto Knorr 6x2kg (15CTN FOC 1CTN)- ZBTPRKN2000 (Amount: 0.00 SGD, Quantity: 1, : FOC)
Subtotal: 991.51
Tax: 89.24
Total: 1,080.75 SGD</t>
  </si>
  <si>
    <t>6265548415521532443</t>
  </si>
  <si>
    <t>02-07-2025</t>
  </si>
  <si>
    <t>Mayo Magic Best Food 4x3L- ZBMAMGBF3000 (Amount: 37.68 SGD, Quantity: 4, : CT)
Professional Cooking Mayonnaise Best Food 4x3ltr- ZBMAYCBF3000 (Amount: 51.94 SGD, Quantity: 2, : CT)
Tomato Chopped Royal Miller 6x2.55kg- RMCVTOCRU2500 (Amount: 36.00 SGD, Quantity: 5, : CT)
Subtotal: 434.60
Tax: 39.11
Total: 473.71 SGD</t>
  </si>
  <si>
    <t>Mayo Magic Best Food 4x3L- ZBMAMGBF3000 (Amount: 37.68 SGD, Quantity: 2, : CT)
Professional Cooking Mayonnaise Best Food 4x3ltr- ZBMAYCBF3000 (Amount: 51.94 SGD, Quantity: 2, : CT)
Peanut Butter Creamy Best Food 4x3ltr-ZBPEBBF3000 (Amount: 109.66 SGD, Quantity: 1, : CT)
Subtotal: 288.90
Tax: 26.00
Total: 314.90 SGD</t>
  </si>
  <si>
    <t>14-07-2025</t>
  </si>
  <si>
    <t>Mayo Magic Best Food 4x3L- ZBMAMGBF3000 (Amount: 37.68 SGD, Quantity: 2, : CT)
Professional Cooking Mayonnaise Best Food 4x3ltr- ZBMAYCBF3000 (Amount: 51.94 SGD, Quantity: 2, : CT)
Tomato Chopped Royal Miller 6x2.55kg- RMCVTOCRU2500 (Amount: 36.00 SGD, Quantity: 5, : CT)
Subtotal: 359.24
Tax: 32.33
Total: 391.57 SGD</t>
  </si>
  <si>
    <t>Mayo Magic Best Food 4x3L- ZBMAMGBF3000 (Amount: 37.68 SGD, Quantity: 2, : CT)
Peanut Butter Creamy Best Food 4x3ltr-ZBPEBBF3000 (Amount: 109.66 SGD, Quantity: 1, : CT)
Tomato Chopped Royal Miller 6x2.55kg- RMCVTOCRU2500 (Amount: 36.00 SGD, Quantity: 4, : CT)
Subtotal: 329.02
Tax: 29.61
Total: 358.63 SGD</t>
  </si>
  <si>
    <t>23-07-2025</t>
  </si>
  <si>
    <t>Mayo Magic Best Food 4x3L- ZBMAMGBF3000 (Amount: 37.68 SGD, Quantity: 3, : CT)
Professional Cooking Mayonnaise Best Food 4x3ltr- ZBMAYCBF3000 (Amount: 51.94 SGD, Quantity: 1, : CT)
Tomato Pronto Knorr 6x2kg (15CTN FOC 1CTN)- ZBTPRKN2000 (Amount: 51.59 SGD, Quantity: 15, : CT)
Tomato Pronto Knorr 6x2kg (15CTN FOC 1CTN)- ZBTPRKN2000 (Amount: 0.00 SGD, Quantity: 1, : FOC)
Subtotal: 938.83
Tax: 84.49
Total: 1,023.32 SGD</t>
  </si>
  <si>
    <t>04-06-2025</t>
  </si>
  <si>
    <t>222645-296882-- 183 Jalan Pelikat</t>
  </si>
  <si>
    <t>Please deliver before 4pm</t>
  </si>
  <si>
    <t>Garde D'Or Hollandaise Sauce Knorr 6x1L- ZBGARKN1000 (Amount: 77.10 SGD, Quantity: 1, : CT)
Real Mayonnaise Best Food 4x3ltr- ZBMAYBF3000 (Amount: 63.00 SGD, Quantity: 1, : CT)
Subtotal: 140.10
Tax: 12.61
Total: 152.71 SGD</t>
  </si>
  <si>
    <t>6247448601168887207</t>
  </si>
  <si>
    <t>Vegetarian Seasoning Knorr 6x1kg- ZBVEGKN1000 (Amount: 54.81 SGD, Quantity: 1, : CT)
White Sauce Mix Knorr 6x850g- ZBWHIKN0850 (Amount: 79.73 SGD, Quantity: 1, : CT)
Subtotal: 134.54
Tax: 12.11
Total: 146.65 SGD</t>
  </si>
  <si>
    <t>6248324671166950260</t>
  </si>
  <si>
    <t>Potato Flake Knorr 2kg- ZBPFPOTFL2KG (Amount: 21.80 SGD, Quantity: 2, : BOX)
Real Mayonnaise Best Food 4x3ltr- ZBMAYBF3000 (Amount: 63.00 SGD, Quantity: 1, : CT)
Subtotal: 106.60
Tax: 9.59
Total: 116.19 SGD</t>
  </si>
  <si>
    <t>6252613861164066128</t>
  </si>
  <si>
    <t>Potato Flake Knorr 2kg- ZBPFPOTFL2KG (Amount: 21.80 SGD, Quantity: 1, : BOX)
Real Mayonnaise Best Food 4x3ltr- ZBMAYBF3000 (Amount: 63.00 SGD, Quantity: 1, : CT)
Subtotal: 84.80
Tax: 7.63
Total: 92.43 SGD</t>
  </si>
  <si>
    <t>6255202121161050320</t>
  </si>
  <si>
    <t>Demi Glace Sauce Knorr 6x1kg- ZBDEMIKN1000 (Amount: 68.39 SGD, Quantity: 1, : CT)
Clam Juice Ready to Use SeaWatch 12x46oz- CSCLAMRO46OZ (Amount: 108.00 SGD, Quantity: 1, : CT)
Subtotal: 176.39
Tax: 15.88
Total: 192.27 SGD</t>
  </si>
  <si>
    <t>6258596771168095083</t>
  </si>
  <si>
    <t>18-06-2025</t>
  </si>
  <si>
    <t>White Sauce Mix Knorr 6x850g- ZBWHIKN0850 (Amount: 79.73 SGD, Quantity: 1, : CT)
Concentrated Chicken Stock Knorr 6x1kg- ZBCNCHSKN1000 (Amount: 63.15 SGD, Quantity: 1, : CT)
Subtotal: 142.88
Tax: 12.86
Total: 155.74 SGD</t>
  </si>
  <si>
    <t>6259496171168523938</t>
  </si>
  <si>
    <t>19-06-2025</t>
  </si>
  <si>
    <t>Garde D'Or Hollandaise Sauce Knorr 6x1L- ZBGARKN1000 (Amount: 77.10 SGD, Quantity: 1, : CT)
Hellmann's DRSG Smoked Chili 6X730ML- ZB68565118 (Amount: 77.76 SGD, Quantity: 1, : CT)
Subtotal: 154.86
Tax: 13.94
Total: 168.80 SGD</t>
  </si>
  <si>
    <t>6260414891168819166</t>
  </si>
  <si>
    <t>Potato Flake Knorr 2kg- ZBPFPOTFL2KG (Amount: 21.80 SGD, Quantity: 1, : BOX)
White Sauce Mix Knorr 6x850g- ZBWHIKN0850 (Amount: 79.73 SGD, Quantity: 1, : CT)
Concentrated Chicken Stock Knorr 6x1kg- ZBCNCHSKN1000 (Amount: 63.15 SGD, Quantity: 1, : CT)
Subtotal: 164.68
Tax: 14.82
Total: 179.50 SGD</t>
  </si>
  <si>
    <t>6266372225127869897</t>
  </si>
  <si>
    <t>30-06-2025</t>
  </si>
  <si>
    <t>Real Mayonnaise Best Food 4x3ltr- ZBMAYBF3000 (Amount: 63.00 SGD, Quantity: 1, : CT)
Chicken Gravy Knorr 6x1kg- ZBCHGKN1000 (Amount: 73.47 SGD, Quantity: 1, : CT)
Subtotal: 136.47
Tax: 12.28
Total: 148.75 SGD</t>
  </si>
  <si>
    <t>Demi Glace Sauce Knorr 6x1kg- ZBDEMIKN1000 (Amount: 68.39 SGD, Quantity: 1, : CT)
Real Mayonnaise Best Food 4x3ltr- ZBMAYBF3000 (Amount: 63.00 SGD, Quantity: 1, : CT)
Subtotal: 131.39
Tax: 11.83
Total: 143.22 SGD</t>
  </si>
  <si>
    <t>05-07-2025</t>
  </si>
  <si>
    <t>Please deliver before 1pm</t>
  </si>
  <si>
    <t>Potato Flake Knorr 2kg- ZBPFPOTFL2KG (Amount: 23.10 SGD, Quantity: 1, : BOX)
Garde D'Or Hollandaise Sauce Knorr 6x1L- ZBGARKN1000 (Amount: 77.10 SGD, Quantity: 1, : CT)
Subtotal: 100.20
Tax: 9.02
Total: 109.22 SGD</t>
  </si>
  <si>
    <t>Chicken Seasoning Powder Knorr 6x1kg- ZBCPOKN1000 (Amount: 72.12 SGD, Quantity: 1, : CT)
Garde D'Or Hollandaise Sauce Knorr 6x1L- ZBGARKN1000 (Amount: 77.10 SGD, Quantity: 1, : CT)
Subtotal: 149.22
Tax: 13.43
Total: 162.65 SGD</t>
  </si>
  <si>
    <t>Demi Glace Sauce Knorr 6x1kg- ZBDEMIKN1000 (Amount: 68.39 SGD, Quantity: 1, : CT)
Chicken Gravy Knorr 6x1kg- ZBCHGKN1000 (Amount: 73.47 SGD, Quantity: 1, : CT)
Subtotal: 141.86
Tax: 12.77
Total: 154.63 SGD</t>
  </si>
  <si>
    <t>12-07-2025</t>
  </si>
  <si>
    <t>Concentrated Chicken Stock Knorr 6x1kg- ZBCNCHSKN1000 (Amount: 63.15 SGD, Quantity: 1, : CT)
Real Mayonnaise Best Food 4x3ltr- ZBMAYBF3000 (Amount: 63.00 SGD, Quantity: 1, : CT)
Subtotal: 126.15
Tax: 11.35
Total: 137.50 SGD</t>
  </si>
  <si>
    <t>Clam Juice Ready to Use SeaWatch 12x46oz- CSCLAMRO46OZ (Amount: 108.00 SGD, Quantity: 1, : CT)
Subtotal: 108.00
Tax: 9.72
Total: 117.72 SGD</t>
  </si>
  <si>
    <t>22-07-2025</t>
  </si>
  <si>
    <t>Vegetarian Seasoning Knorr 6x1kg- ZBVEGKN1000 (Amount: 54.81 SGD, Quantity: 1, : CT)
Real Mayonnaise Best Food 4x3ltr- ZBMAYBF3000 (Amount: 63.00 SGD, Quantity: 1, : CT)
Subtotal: 117.81
Tax: 10.60
Total: 128.41 SGD</t>
  </si>
  <si>
    <t>03-06-2025</t>
  </si>
  <si>
    <t>93209-323848-- Novena @ Velocity</t>
  </si>
  <si>
    <t>Garde D'Or Hollandaise Sauce Knorr 6x1L- ZBGARKN1000 (Amount: 13.39 SGD, Quantity: 3, : TUB)
Subtotal: 40.17
Tax: 3.62
Total: 43.79 SGD</t>
  </si>
  <si>
    <t>6246304104916133126</t>
  </si>
  <si>
    <t>93209-257430-- Bugis+</t>
  </si>
  <si>
    <t>Poku Mushroom Slice Royal Miller 12x850g 香菇丝- RMCUMPSL850 (Amount: 2.00 SGD, Quantity: 8, : TIN)
Pineapple Slice In Light Syrup Royal Miller 24x565g 黄莉片- RMCFPINSRM565 (Amount: 1.45 SGD, Quantity: 6, : TIN)
Tomato Pronto Knorr 6x2kg- ZBTPRKN2000 (Amount: 8.96 SGD, Quantity: 6, : TIN)
Subtotal: 78.46
Tax: 7.06
Total: 85.52 SGD</t>
  </si>
  <si>
    <t>6246314204917972782</t>
  </si>
  <si>
    <t>93209-189046-- North Point NP</t>
  </si>
  <si>
    <t>Poku Mushroom Slice Royal Miller 12x850g 香菇丝- RMCUMPSL850 (Amount: 24.00 SGD, Quantity: 1, : CT)
Garde D'Or Hollandaise Sauce Knorr 6x1L- ZBGARKN1000 (Amount: 13.39 SGD, Quantity: 6, : TUB)
Peanut Fried with Skin 1kg- DFPEAWC1000 (Amount: 7.00 SGD, Quantity: 1, : PKT)
Conquest Delivery Coated Fries 1/4 ShoeString Simplot 6x2.04kg- FSIMSS043416 (Amount: 49.00 SGD, Quantity: 2, : CT)
Subtotal: 209.34
Tax: 18.84
Total: 228.18 SGD</t>
  </si>
  <si>
    <t>6246314634911925737</t>
  </si>
  <si>
    <t>93209-189044-- Medical Centre NUH</t>
  </si>
  <si>
    <t>Jam Strawberry Portion Darbo 4x140'sx14gm 草莓酱微杯- ZDA016875 (Amount: 22.00 SGD, Quantity: 1, : BOX)
Italian Herb Paste Knorr 6x1.5kg 家乐香草酱- ZBITAKN1500 (Amount: 25.14 SGD, Quantity: 1, : TUB)
Garde D'Or Hollandaise Sauce Knorr 6x1L- ZBGARKN1000 (Amount: 13.39 SGD, Quantity: 3, : TUB)
Tomato Pronto Knorr 6x2kg- ZBTPRKN2000 (Amount: 8.96 SGD, Quantity: 4, : TIN)
Ikan Bilis Fried 1kg- MLIKAGO1000 (Amount: 25.00 SGD, Quantity: 1, : PKT)
Light Sour Cream Bulla 2Ltub 酸奶- CHLSPCR5000 (Amount: 25.00 SGD, Quantity: 1, : TUB)
Subtotal: 173.15
Tax: 15.58
Total: 188.73 SGD</t>
  </si>
  <si>
    <t>6246315144913353148</t>
  </si>
  <si>
    <t>Peanut Fried with Skin 1kg- DFPEAWC1000 (Amount: 7.00 SGD, Quantity: 1, : PKT)
Subtotal: 7.00
Tax: 0.63
Total: 7.63 SGD</t>
  </si>
  <si>
    <t>6246315474913569576</t>
  </si>
  <si>
    <t>93209-340013-- Suntec City</t>
  </si>
  <si>
    <t>Pineapple Slice In Light Syrup Royal Miller 24x565g 黄莉片- RMCFPINSRM565 (Amount: 1.45 SGD, Quantity: 6, : TIN)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89.70
Tax: 8.07
Total: 97.77 SGD</t>
  </si>
  <si>
    <t>6246537934913975086</t>
  </si>
  <si>
    <t>218865-340563-- T2</t>
  </si>
  <si>
    <t>Lychee In Syrup Royal Miller 12x567g 荔枝罐装- RMCFLYCHEE567 (Amount: 22.80 SGD, Quantity: 1, : CT)
Subtotal: 22.80
Tax: 2.05
Total: 24.85 SGD</t>
  </si>
  <si>
    <t>6247385104916360672</t>
  </si>
  <si>
    <t>93209-189106-- White Sand  WS</t>
  </si>
  <si>
    <t>Poku Mushroom Slice Royal Miller 12x850g 香菇丝- RMCUMPSL850 (Amount: 24.00 SGD, Quantity: 1, : CT)
Pineapple Slice In Light Syrup Royal Miller 24x565g 黄莉片- RMCFPINSRM565 (Amount: 1.45 SGD, Quantity: 2, : TIN)
Conquest Delivery Coated Fries 1/4 ShoeString Simplot 6x2.04kg- FSIMSS043416 (Amount: 49.00 SGD, Quantity: 1, : CT)
Anchor Salted Butter 40x250g 牛油- ZF110580 (Amount: 120.00 SGD, Quantity: 1, : CT)
Subtotal: 195.90
Tax: 17.63
Total: 213.53 SGD</t>
  </si>
  <si>
    <t>6247441264919089958</t>
  </si>
  <si>
    <t>Poku Mushroom Slice Royal Miller 12x850g 香菇丝- RMCUMPSL850 (Amount: 24.00 SGD, Quantity: 1, : CT)
Italian Herb Paste Knorr 6x1.5kg 家乐香草酱- ZBITAKN1500 (Amount: 25.14 SGD, Quantity: 2, : TUB)
Subtotal: 74.28
Tax: 6.69
Total: 80.97 SGD</t>
  </si>
  <si>
    <t>6248006144916708226</t>
  </si>
  <si>
    <t>06-06-2025</t>
  </si>
  <si>
    <t>Poku Mushroom Slice Royal Miller 12x850g 香菇丝- RMCUMPSL850 (Amount: 24.00 SGD, Quantity: 1, : CT)
Italian Herb Paste Knorr 6x1.5kg 家乐香草酱- ZBITAKN1500 (Amount: 25.14 SGD, Quantity: 1, : TUB)
Instant Soup Mushroom Knorr 6x800g 蘑菇粉- ZBISMKN0800 (Amount: 11.36 SGD, Quantity: 1, : PKT)
Conquest Delivery Coated Fries 1/4 ShoeString Simplot 6x2.04kg- FSIMSS043416 (Amount: 49.00 SGD, Quantity: 1, : CT)
Subtotal: 109.50
Tax: 9.86
Total: 119.36 SGD</t>
  </si>
  <si>
    <t>6248006504914559894</t>
  </si>
  <si>
    <t>Conquest Delivery Coated Fries 1/4 ShoeString Simplot 6x2.04kg- FSIMSS043416 (Amount: 49.00 SGD, Quantity: 1, : CT)
Subtotal: 49.00
Tax: 4.41
Total: 53.41 SGD</t>
  </si>
  <si>
    <t>6249092614913896659</t>
  </si>
  <si>
    <t>6249142524914820284</t>
  </si>
  <si>
    <t>Pineapple Slice In Light Syrup Royal Miller 24x565g 黄莉片- RMCFPINSRM565 (Amount: 34.80 SGD, Quantity: 1, : CT)
Tomato Pronto Knorr 6x2kg- ZBTPRKN2000 (Amount: 53.74 SGD, Quantity: 1, : CT)
Peanut Fried with Skin 1kg- DFPEAWC1000 (Amount: 7.00 SGD, Quantity: 1, : PKT)
Light Sour Cream Bulla 2Ltub 酸奶- CHLSPCR5000 (Amount: 25.00 SGD, Quantity: 1, : TUB)
Conquest Delivery Coated Fries 1/4 ShoeString Simplot 6x2.04kg- FSIMSS043416 (Amount: 49.00 SGD, Quantity: 2, : CT)
Subtotal: 218.54
Tax: 19.67
Total: 238.21 SGD</t>
  </si>
  <si>
    <t>6249155914913312708</t>
  </si>
  <si>
    <t>Tomato Pronto Knorr 6x2kg- ZBTPRKN2000 (Amount: 8.96 SGD, Quantity: 3, : TIN)
Subtotal: 26.88
Tax: 2.42
Total: 29.30 SGD</t>
  </si>
  <si>
    <t>6249166864919191593</t>
  </si>
  <si>
    <t>Pineapple Slice In Light Syrup Royal Miller 24x565g 黄莉片- RMCFPINSRM565 (Amount: 1.45 SGD, Quantity: 8, : TIN)
Peanut Fried with Skin 1kg- DFPEAWC1000 (Amount: 7.00 SGD, Quantity: 2, : PKT)
Conquest Delivery Coated Fries 1/4 ShoeString Simplot 6x2.04kg- FSIMSS043416 (Amount: 49.00 SGD, Quantity: 1, : CT)
Subtotal: 74.60
Tax: 6.71
Total: 81.31 SGD</t>
  </si>
  <si>
    <t>6252346444915912366</t>
  </si>
  <si>
    <t>Pineapple Slice In Light Syrup Royal Miller 24x565g 黄莉片- RMCFPINSRM565 (Amount: 1.45 SGD, Quantity: 12, : TIN)
Beef Stock Paste Knorr 6x1.5kg 牛肉精- ZBBPAKN1500 (Amount: 19.30 SGD, Quantity: 1, : BTL)
Peanut Fried with Skin 1kg- DFPEAWC1000 (Amount: 7.00 SGD, Quantity: 1, : PKT)
Conquest Delivery Coated Fries 1/4 ShoeString Simplot 6x2.04kg- FSIMSS043416 (Amount: 49.00 SGD, Quantity: 2, : CT)
Subtotal: 141.70
Tax: 12.75
Total: 154.45 SGD</t>
  </si>
  <si>
    <t>6252485674916761260</t>
  </si>
  <si>
    <t>Light Sour Cream Bulla 2Ltub 酸奶- CHLSPCR5000 (Amount: 25.00 SGD, Quantity: 1, : TUB)
Subtotal: 25.00
Tax: 2.25
Total: 27.25 SGD</t>
  </si>
  <si>
    <t>6252573734911973962</t>
  </si>
  <si>
    <t>218865-360630-- XW Plus Century Square</t>
  </si>
  <si>
    <t>Lychee In Syrup Royal Miller 12x567g 荔枝罐装- RMCFLYCHEE567 (Amount: 22.80 SGD, Quantity: 1, : CT)
Total: 22.80 SGD</t>
  </si>
  <si>
    <t>6252645094919563080</t>
  </si>
  <si>
    <t>11-06-2025</t>
  </si>
  <si>
    <t>Poku Mushroom Slice Royal Miller 12x850g 香菇丝- RMCUMPSL850 (Amount: 24.00 SGD, Quantity: 2, : CT)
Pineapple Slice In Light Syrup Royal Miller 24x565g 黄莉片- RMCFPINSRM565 (Amount: 34.80 SGD, Quantity: 1, : CT)
Peanut Fried with Skin 1kg- DFPEAWC1000 (Amount: 7.00 SGD, Quantity: 1, : PKT)
Ikan Bilis Fried 1kg- MLIKAGO1000 (Amount: 25.00 SGD, Quantity: 2, : PKT)
Subtotal: 139.80
Tax: 12.58
Total: 152.38 SGD</t>
  </si>
  <si>
    <t>6252704264912438584</t>
  </si>
  <si>
    <t>Poku Mushroom Slice Royal Miller 12x850g 香菇丝- RMCUMPSL850 (Amount: 24.00 SGD, Quantity: 1, : CT)
Tomato Pronto Knorr 6x2kg- ZBTPRKN2000 (Amount: 53.74 SGD, Quantity: 2, : CT)
Peanut Fried with Skin 1kg- DFPEAWC1000 (Amount: 7.00 SGD, Quantity: 1, : PKT)
Ikan Bilis Fried 1kg- MLIKAGO1000 (Amount: 25.00 SGD, Quantity: 1, : PKT)
Conquest Delivery Coated Fries 1/4 ShoeString Simplot 6x2.04kg- FSIMSS043416 (Amount: 49.00 SGD, Quantity: 1, : CT)
Subtotal: 212.48
Tax: 19.12
Total: 231.60 SGD</t>
  </si>
  <si>
    <t>6253191964919826486</t>
  </si>
  <si>
    <t>Poku Mushroom Slice Royal Miller 12x850g 香菇丝- RMCUMPSL850 (Amount: 24.00 SGD, Quantity: 1, : CT)
Tomato Pronto Knorr 6x2kg- ZBTPRKN2000 (Amount: 53.74 SGD, Quantity: 3, : CT)
Conquest Delivery Coated Fries 1/4 ShoeString Simplot 6x2.04kg- FSIMSS043416 (Amount: 49.00 SGD, Quantity: 1, : CT)
Subtotal: 234.22
Tax: 21.08
Total: 255.30 SGD</t>
  </si>
  <si>
    <t>6254296324912964059</t>
  </si>
  <si>
    <t>Ikan Bilis Fried 1kg- MLIKAGO1000 (Amount: 25.00 SGD, Quantity: 1, : PKT)
Subtotal: 25.00
Tax: 2.25
Total: 27.25 SGD</t>
  </si>
  <si>
    <t>6254345294916898379</t>
  </si>
  <si>
    <t>12-06-2025</t>
  </si>
  <si>
    <t>Conquest Delivery Coated Fries 1/4 ShoeString Simplot 6x2.04kg- FSIMSS043416 (Amount: 49.00 SGD, Quantity: 2, : CT)
Subtotal: 98.00
Tax: 8.82
Total: 106.82 SGD</t>
  </si>
  <si>
    <t>6254356244911708399</t>
  </si>
  <si>
    <t>14-06-2025</t>
  </si>
  <si>
    <t>Poku Mushroom Slice Royal Miller 12x850g 香菇丝- RMCUMPSL850 (Amount: 24.00 SGD, Quantity: 1, : CT)
Pineapple Slice In Light Syrup Royal Miller 24x565g 黄莉片- RMCFPINSRM565 (Amount: 1.45 SGD, Quantity: 4, : TIN)
Subtotal: 29.80
Tax: 2.68
Total: 32.48 SGD</t>
  </si>
  <si>
    <t>6255156894915804733</t>
  </si>
  <si>
    <t>Nata De Coco In Syrup Cocoa 6x1kg 椰子果冻- CFNATCO1500 (Amount: 3.15 SGD, Quantity: 12, : TIN)
Total: 37.80 SGD</t>
  </si>
  <si>
    <t>6255853294916401367</t>
  </si>
  <si>
    <t>Poku Mushroom Slice Royal Miller 12x850g 香菇丝- RMCUMPSL850 (Amount: 24.00 SGD, Quantity: 2, : CT)
Subtotal: 48.00
Tax: 4.32
Total: 52.32 SGD</t>
  </si>
  <si>
    <t>6255993854912152276</t>
  </si>
  <si>
    <t>6258530774911219969</t>
  </si>
  <si>
    <t>Poku Mushroom Slice Royal Miller 12x850g 香菇丝- RMCUMPSL850 (Amount: 24.00 SGD, Quantity: 1, : CT)
Pineapple Slice In Light Syrup Royal Miller 24x565g 黄莉片- RMCFPINSRM565 (Amount: 1.45 SGD, Quantity: 6, : TIN)
Tomato Pronto Knorr 6x2kg- ZBTPRKN2000 (Amount: 8.96 SGD, Quantity: 13, : TIN)
Peanut Fried with Skin 1kg- DFPEAWC1000 (Amount: 7.00 SGD, Quantity: 2, : PKT)
Light Sour Cream Bulla 2Ltub 酸奶- CHLSPCR5000 (Amount: 25.00 SGD, Quantity: 2, : TUB)
Conquest Delivery Coated Fries 1/4 ShoeString Simplot 6x2.04kg- FSIMSS043416 (Amount: 49.00 SGD, Quantity: 1, : CT)
Subtotal: 262.18
Tax: 23.60
Total: 285.78 SGD</t>
  </si>
  <si>
    <t>6258608744919234811</t>
  </si>
  <si>
    <t>Poku Mushroom Slice Royal Miller 12x850g 香菇丝- RMCUMPSL850 (Amount: 24.00 SGD, Quantity: 1, : CT)
Garde D'Or Hollandaise Sauce Knorr 6x1L- ZBGARKN1000 (Amount: 13.39 SGD, Quantity: 2, : TUB)
Tomato Pronto Knorr 6x2kg- ZBTPRKN2000 (Amount: 8.96 SGD, Quantity: 4, : TIN)
Light Sour Cream Bulla 2Ltub 酸奶- CHLSPCR5000 (Amount: 25.00 SGD, Quantity: 1, : TUB)
Subtotal: 111.62
Tax: 10.05
Total: 121.67 SGD</t>
  </si>
  <si>
    <t>6258757024915077136</t>
  </si>
  <si>
    <t>Poku Mushroom Slice Royal Miller 12x850g 香菇丝- RMCUMPSL850 (Amount: 24.00 SGD, Quantity: 1, : CT)
Pineapple Slice In Light Syrup Royal Miller 24x565g 黄莉片- RMCFPINSRM565 (Amount: 1.45 SGD, Quantity: 8, : TIN)
Light Sour Cream Bulla 2Ltub 酸奶- CHLSPCR5000 (Amount: 25.00 SGD, Quantity: 1, : TUB)
Anchor Salted Butter 40x250g 牛油- ZF110580 (Amount: 120.00 SGD, Quantity: 1, : CT)
Subtotal: 180.60
Tax: 16.25
Total: 196.85 SGD</t>
  </si>
  <si>
    <t>6259393534916137406</t>
  </si>
  <si>
    <t>6259393744913981368</t>
  </si>
  <si>
    <t>Instant Soup Mushroom Knorr 6x800g 蘑菇粉- ZBISMKN0800 (Amount: 11.36 SGD, Quantity: 2, : PKT)
Peanut Fried with Skin 1kg- DFPEAWC1000 (Amount: 7.00 SGD, Quantity: 1, : PKT)
Conquest Delivery Coated Fries 1/4 ShoeString Simplot 6x2.04kg- FSIMSS043416 (Amount: 49.00 SGD, Quantity: 1, : CT)
Subtotal: 78.72
Tax: 7.08
Total: 85.80 SGD</t>
  </si>
  <si>
    <t>6259527834915755563</t>
  </si>
  <si>
    <t>Tomato Pronto Knorr 6x2kg- ZBTPRKN2000 (Amount: 53.74 SGD, Quantity: 1, : CT)
Peanut Fried with Skin 1kg- DFPEAWC1000 (Amount: 7.00 SGD, Quantity: 3, : PKT)
Ikan Bilis Fried 1kg- MLIKAGO1000 (Amount: 25.00 SGD, Quantity: 2, : PKT)
Subtotal: 124.74
Tax: 11.23
Total: 135.97 SGD</t>
  </si>
  <si>
    <t>6260118964917969535</t>
  </si>
  <si>
    <t>Poku Mushroom Slice Royal Miller 12x850g 香菇丝- RMCUMPSL850 (Amount: 2.00 SGD, Quantity: 6, : TIN)
Garde D'Or Hollandaise Sauce Knorr 6x1L- ZBGARKN1000 (Amount: 13.39 SGD, Quantity: 2, : TUB)
Light Sour Cream Bulla 2Ltub 酸奶- CHLSPCR5000 (Amount: 25.00 SGD, Quantity: 1, : TUB)
Subtotal: 63.78
Tax: 5.74
Total: 69.52 SGD</t>
  </si>
  <si>
    <t>6260119294915771615</t>
  </si>
  <si>
    <t>Instant Soup Mushroom Knorr 6x800g 蘑菇粉- ZBISMKN0800 (Amount: 11.36 SGD, Quantity: 1, : PKT)
Subtotal: 11.36
Tax: 1.02
Total: 12.38 SGD</t>
  </si>
  <si>
    <t>6260119464911290011</t>
  </si>
  <si>
    <t>6261275614912766651</t>
  </si>
  <si>
    <t>21-06-2025</t>
  </si>
  <si>
    <t>Conquest Delivery Coated Fries 1/4 ShoeString Simplot 6x2.04kg- FSIMSS043416 (Amount: 49.00 SGD, Quantity: 1, : CT)
Anchor Salted Butter 40x250g 牛油- ZF110580 (Amount: 120.00 SGD, Quantity: 1, : CT)
Subtotal: 169.00
Tax: 15.21
Total: 184.21 SGD</t>
  </si>
  <si>
    <t>6261835144912008953</t>
  </si>
  <si>
    <t>6261968224914763929</t>
  </si>
  <si>
    <t>218865-289896-- Raffles City</t>
  </si>
  <si>
    <t>Conquest Delivery Coated Fries 1/4 ShoeString Simplot 6x2.04kg- FSIMSS043416 (Amount: 49.00 SGD, Quantity: 4, : CT)
Subtotal: 196.00
Tax: 17.64
Total: 213.64 SGD</t>
  </si>
  <si>
    <t>6262084384916657664</t>
  </si>
  <si>
    <t>24-06-2025</t>
  </si>
  <si>
    <t>Pineapple Slice In Light Syrup Royal Miller 24x565g 黄莉片- RMCFPINSRM565 (Amount: 34.80 SGD, Quantity: 1, : CT)
Italian Herb Paste Knorr 6x1.5kg 家乐香草酱- ZBITAKN1500 (Amount: 25.14 SGD, Quantity: 2, : TUB)
Instant Soup Mushroom Knorr 6x800g 蘑菇粉- ZBISMKN0800 (Amount: 11.36 SGD, Quantity: 2, : PKT)
Peanut Fried with Skin 1kg- DFPEAWC1000 (Amount: 7.00 SGD, Quantity: 2, : PKT)
Ikan Bilis Fried 1kg- MLIKAGO1000 (Amount: 25.00 SGD, Quantity: 1, : PKT)
Light Sour Cream Bulla 2Ltub 酸奶- CHLSPCR5000 (Amount: 25.00 SGD, Quantity: 1, : TUB)
Subtotal: 171.80
Tax: 15.46
Total: 187.26 SGD</t>
  </si>
  <si>
    <t>6264498474918924048</t>
  </si>
  <si>
    <t>Poku Mushroom Slice Royal Miller 12x850g 香菇丝- RMCUMPSL850 (Amount: 24.00 SGD, Quantity: 1, : CT)
Pineapple Slice In Light Syrup Royal Miller 24x565g 黄莉片- RMCFPINSRM565 (Amount: 1.45 SGD, Quantity: 10, : TIN)
Conquest Delivery Coated Fries 1/4 ShoeString Simplot 6x2.04kg- FSIMSS043416 (Amount: 49.00 SGD, Quantity: 1, : CT)
Subtotal: 87.50
Tax: 7.88
Total: 95.38 SGD</t>
  </si>
  <si>
    <t>6264505984912089462</t>
  </si>
  <si>
    <t>Pineapple Slice In Light Syrup Royal Miller 24x565g 黄莉片- RMCFPINSRM565 (Amount: 34.80 SGD, Quantity: 1, : CT)
Peanut Fried with Skin 1kg- DFPEAWC1000 (Amount: 7.00 SGD, Quantity: 1, : PKT)
Light Sour Cream Bulla 2Ltub 酸奶- CHLSPCR5000 (Amount: 25.00 SGD, Quantity: 1, : TUB)
Subtotal: 66.80
Tax: 6.01
Total: 72.81 SGD</t>
  </si>
  <si>
    <t>6264594834915976996</t>
  </si>
  <si>
    <t>Poku Mushroom Slice Royal Miller 12x850g 香菇丝- RMCUMPSL850 (Amount: 24.00 SGD, Quantity: 1, : CT)
Italian Herb Paste Knorr 6x1.5kg 家乐香草酱- ZBITAKN1500 (Amount: 25.14 SGD, Quantity: 1, : TUB)
Peanut Fried with Skin 1kg- DFPEAWC1000 (Amount: 7.00 SGD, Quantity: 2, : PKT)
Subtotal: 63.14
Tax: 5.68
Total: 68.82 SGD</t>
  </si>
  <si>
    <t>6264642504912512279</t>
  </si>
  <si>
    <t>Poku Mushroom Slice Royal Miller 12x850g 香菇丝- RMCUMPSL850 (Amount: 24.00 SGD, Quantity: 1, : CT)
Pineapple Slice In Light Syrup Royal Miller 24x565g 黄莉片- RMCFPINSRM565 (Amount: 1.45 SGD, Quantity: 12, : TIN)
Instant Soup Mushroom Knorr 6x800g 蘑菇粉- ZBISMKN0800 (Amount: 11.36 SGD, Quantity: 2, : PKT)
Tomato Pronto Knorr 6x2kg- ZBTPRKN2000 (Amount: 53.74 SGD, Quantity: 1, : CT)
Ikan Bilis Fried 1kg- MLIKAGO1000 (Amount: 25.00 SGD, Quantity: 2, : PKT)
Conquest Delivery Coated Fries 1/4 ShoeString Simplot 6x2.04kg- FSIMSS043416 (Amount: 49.00 SGD, Quantity: 1, : CT)
Subtotal: 216.86
Tax: 19.52
Total: 236.38 SGD</t>
  </si>
  <si>
    <t>6265673884916679263</t>
  </si>
  <si>
    <t>6266149294911458203</t>
  </si>
  <si>
    <t>27-06-2025</t>
  </si>
  <si>
    <t>6267012894912361818</t>
  </si>
  <si>
    <t>28-06-2025</t>
  </si>
  <si>
    <t>Pineapple Slice In Light Syrup Royal Miller 24x565g 黄莉片- RMCFPINSRM565 (Amount: 1.45 SGD, Quantity: 12, : TIN)
Instant Soup Mushroom Knorr 6x800g 蘑菇粉- ZBISMKN0800 (Amount: 11.36 SGD, Quantity: 2, : PKT)
Conquest Delivery Coated Fries 1/4 ShoeString Simplot 6x2.04kg- FSIMSS043416 (Amount: 49.00 SGD, Quantity: 1, : CT)
Subtotal: 89.12
Tax: 8.02
Total: 97.14 SGD</t>
  </si>
  <si>
    <t>Light Sour Cream Bulla 2Ltub 酸奶- CHLSPCR5000 (Amount: 25.00 SGD, Quantity: 1, : TUB)
Conquest Delivery Coated Fries 1/4 ShoeString Simplot 6x2.04kg- FSIMSS043416 (Amount: 49.00 SGD, Quantity: 1, : CT)
Subtotal: 74.00
Tax: 6.66
Total: 80.66 SGD</t>
  </si>
  <si>
    <t>01-07-2025</t>
  </si>
  <si>
    <t>Poku Mushroom Slice Royal Miller 12x850g 香菇丝- RMCUMPSL850 (Amount: 24.00 SGD, Quantity: 1, : CT)
Pineapple Slice In Light Syrup Royal Miller 24x565g 黄莉片- RMCFPINSRM565 (Amount: 1.45 SGD, Quantity: 10, : TIN)
Anchor Salted Butter 40x250g 牛油- ZF110580 (Amount: 120.00 SGD, Quantity: 1, : CT)
Subtotal: 158.50
Tax: 14.27
Total: 172.77 SGD</t>
  </si>
  <si>
    <t>Pineapple Slice In Light Syrup Royal Miller 24x565g 黄莉片- RMCFPINSRM565 (Amount: 34.80 SGD, Quantity: 1, : CT)
Peanut Fried with Skin 1kg- DFPEAWC1000 (Amount: 7.00 SGD, Quantity: 2, : PKT)
Ikan Bilis Fried 1kg- MLIKAGO1000 (Amount: 25.00 SGD, Quantity: 1, : PKT)
Light Sour Cream Bulla 2Ltub 酸奶- CHLSPCR5000 (Amount: 25.00 SGD, Quantity: 1, : TUB)
Conquest Delivery Coated Fries 1/4 ShoeString Simplot 6x2.04kg- FSIMSS043416 (Amount: 49.00 SGD, Quantity: 2, : CT)
Subtotal: 196.80
Tax: 17.71
Total: 214.51 SGD</t>
  </si>
  <si>
    <t>Lychee In Syrup Royal Miller 12x567g 荔枝罐装- RMCFLYCHEE567 (Amount: 22.80 SGD, Quantity: 2, : CT)
Subtotal: 45.60
Tax: 4.10
Total: 49.70 SGD</t>
  </si>
  <si>
    <t>Poku Mushroom Slice Royal Miller 12x850g 香菇丝- RMCUMPSL850 (Amount: 2.00 SGD, Quantity: 8, : TIN)
Pineapple Slice In Light Syrup Royal Miller 24x565g 黄莉片- RMCFPINSRM565 (Amount: 1.45 SGD, Quantity: 8, : TIN)
Italian Herb Paste Knorr 6x1.5kg 家乐香草酱- ZBITAKN1500 (Amount: 25.14 SGD, Quantity: 2, : TUB)
Garde D'Or Hollandaise Sauce Knorr 6x1L- ZBGARKN1000 (Amount: 13.39 SGD, Quantity: 6, : TUB)
Peanut Fried with Skin 1kg- DFPEAWC1000 (Amount: 7.00 SGD, Quantity: 1, : PKT)
Conquest Delivery Coated Fries 1/4 ShoeString Simplot 6x2.04kg- FSIMSS043416 (Amount: 49.00 SGD, Quantity: 2, : CT)
Subtotal: 263.22
Tax: 23.69
Total: 286.91 SGD</t>
  </si>
  <si>
    <t>Poku Mushroom Slice Royal Miller 12x850g 香菇丝- RMCUMPSL850 (Amount: 24.00 SGD, Quantity: 1, : CT)
Conquest Delivery Coated Fries 1/4 ShoeString Simplot 6x2.04kg- FSIMSS043416 (Amount: 49.00 SGD, Quantity: 1, : CT)
Subtotal: 73.00
Tax: 6.57
Total: 79.57 SGD</t>
  </si>
  <si>
    <t>03-07-2025</t>
  </si>
  <si>
    <t>Poku Mushroom Slice Royal Miller 12x850g 香菇丝- RMCUMPSL850 (Amount: 2.00 SGD, Quantity: 6, : TIN)
Instant Soup Mushroom Knorr 6x800g 蘑菇粉- ZBISMKN0800 (Amount: 11.36 SGD, Quantity: 1, : PKT)
Garde D'Or Hollandaise Sauce Knorr 6x1L- ZBGARKN1000 (Amount: 13.39 SGD, Quantity: 2, : TUB)
Subtotal: 50.14
Tax: 4.51
Total: 54.65 SGD</t>
  </si>
  <si>
    <t>Lychee In Syrup Royal Miller 12x567g 荔枝罐装- RMCFLYCHEE567 (Amount: 1.90 SGD, Quantity: 6, : TIN)
Instant Soup Mushroom Knorr 6x800g 蘑菇粉- ZBISMKN0800 (Amount: 68.13 SGD, Quantity: 1, : CT)
Margarine Planta 6x2.5kg- MARPL2500 (Amount: 14.50 SGD, Quantity: 1, : TIN)
Anchor Prof Unsalted Butter 20x454g 无盐牛油- ZF120642 (Amount: 110.00 SGD, Quantity: 1, : CT)
Anchor Coloured Cheddar SOS 84 slices 10x1040g 橙色芝士片- ZF120999 (Amount: 10.80 SGD, Quantity: 1, : PKT)
Conquest Delivery Coated Fries 1/4 ShoeString Simplot 6x2.04kg- FSIMSS043416 (Amount: 49.00 SGD, Quantity: 3, : CT)
Subtotal: 361.83
Tax: 32.56
Total: 394.39 SGD</t>
  </si>
  <si>
    <t>Peanut Butter Creamy Best Food 4x3ltr-ZBPEBBF3000 (Amount: 28.56 SGD, Quantity: 1, : TUB)
Subtotal: 28.56
Tax: 2.57
Total: 31.13 SGD</t>
  </si>
  <si>
    <t>Anchor Processed Cheese Pale SOS 84's 10x1040g 白色芝士片- ZF114494 (Amount: 10.80 SGD, Quantity: 1, : PKT)
Subtotal: 10.80
Tax: 0.97
Total: 11.77 SGD</t>
  </si>
  <si>
    <t>Pineapple Slice In Light Syrup Royal Miller 24x565g 黄莉片- RMCFPINSRM565 (Amount: 1.45 SGD, Quantity: 2, : TIN)
Peanut Fried with Skin 1kg- DFPEAWC1000 (Amount: 7.00 SGD, Quantity: 2, : PKT)
Light Sour Cream Bulla 2Ltub 酸奶- CHLSPCR5000 (Amount: 25.00 SGD, Quantity: 1, : TUB)
Conquest Delivery Coated Fries 1/4 ShoeString Simplot 6x2.04kg- FSIMSS043416 (Amount: 49.00 SGD, Quantity: 1, : CT)
Subtotal: 90.90
Tax: 8.18
Total: 99.08 SGD</t>
  </si>
  <si>
    <t>Margarine Planta 6x2.5kg- MARPL2500 (Amount: 14.50 SGD, Quantity: 1, : TIN)
Total: 14.50 SGD</t>
  </si>
  <si>
    <t>Poku Mushroom Slice Royal Miller 12x850g 香菇丝- RMCUMPSL850 (Amount: 24.00 SGD, Quantity: 2, : CT)
Beef Stock Paste Knorr 6x1.5kg 牛肉精- ZBBPAKN1500 (Amount: 19.30 SGD, Quantity: 1, : BTL)
Tomato Pronto Knorr 6x2kg- ZBTPRKN2000 (Amount: 53.74 SGD, Quantity: 2, : CT)
Subtotal: 174.78
Tax: 15.73
Total: 190.51 SGD</t>
  </si>
  <si>
    <t>Pineapple Slice In Light Syrup Royal Miller 24x565g 黄莉片- RMCFPINSRM565 (Amount: 1.45 SGD, Quantity: 10, : TIN)
Lychee In Syrup Royal Miller 12x567g 荔枝罐装- RMCFLYCHEE567 (Amount: 22.80 SGD, Quantity: 2, : CT)
Peanut Fried with Skin 1kg- DFPEAWC1000 (Amount: 7.00 SGD, Quantity: 1, : PKT)
Light Sour Cream Bulla 2Ltub 酸奶- CHLSPCR5000 (Amount: 25.00 SGD, Quantity: 1, : TUB)
Subtotal: 92.10
Tax: 8.29
Total: 100.39 SGD</t>
  </si>
  <si>
    <t>Tomato Pronto Knorr 6x2kg- ZBTPRKN2000 (Amount: 53.74 SGD, Quantity: 1, : CT)
Subtotal: 53.74
Tax: 4.84
Total: 58.58 SGD</t>
  </si>
  <si>
    <t>Poku Mushroom Slice Royal Miller 12x850g 香菇丝- RMCUMPSL850 (Amount: 2.00 SGD, Quantity: 5, : TIN)
Tumeric Powder Baba's 10x1kg 黄姜粉- GSTUMBA1000 (Amount: 10.30 SGD, Quantity: 1, : PKT)
Ikan Bilis Fried 1kg- MLIKAGO1000 (Amount: 25.00 SGD, Quantity: 1, : PKT)
Subtotal: 45.30
Tax: 4.08
Total: 49.38 SGD</t>
  </si>
  <si>
    <t>Pineapple Slice In Light Syrup Royal Miller 24x565g 黄莉片- RMCFPINSRM565 (Amount: 1.45 SGD, Quantity: 6, : TIN)
Instant Soup Mushroom Knorr 6x800g 蘑菇粉- ZBISMKN0800 (Amount: 11.36 SGD, Quantity: 1, : PKT)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101.06
Tax: 9.10
Total: 110.16 SGD</t>
  </si>
  <si>
    <t>Pineapple Slice In Light Syrup Royal Miller 24x565g 黄莉片- RMCFPINSRM565 (Amount: 1.45 SGD, Quantity: 6, : TIN)
Italian Herb Paste Knorr 6x1.5kg 家乐香草酱- ZBITAKN1500 (Amount: 25.14 SGD, Quantity: 4, : TUB)
Instant Soup Mushroom Knorr 6x800g 蘑菇粉- ZBISMKN0800 (Amount: 11.36 SGD, Quantity: 1, : PKT)
Garde D'Or Hollandaise Sauce Knorr 6x1L- ZBGARKN1000 (Amount: 13.39 SGD, Quantity: 2, : TUB)
Ikan Bilis Fried 1kg- MLIKAGO1000 (Amount: 25.00 SGD, Quantity: 1, : PKT)
Light Sour Cream Bulla 2Ltub 酸奶- CHLSPCR5000 (Amount: 25.00 SGD, Quantity: 1, : TUB)
Conquest Delivery Coated Fries 1/4 ShoeString Simplot 6x2.04kg- FSIMSS043416 (Amount: 49.00 SGD, Quantity: 1, : CT)
Subtotal: 246.40
Tax: 22.18
Total: 268.58 SGD</t>
  </si>
  <si>
    <t>Peanut Fried with Skin 1kg- DFPEAWC1000 (Amount: 7.00 SGD, Quantity: 2, : PKT)
Subtotal: 14.00
Tax: 1.26
Total: 15.26 SGD</t>
  </si>
  <si>
    <t>Pineapple Slice In Light Syrup Royal Miller 24x565g 黄莉片- RMCFPINSRM565 (Amount: 1.45 SGD, Quantity: 6, : TIN)
Mixed Herbs Provencale Hela 12x500gpkt- HEWMIHE0500 (Amount: 15.50 SGD, Quantity: 1, : PKT)
Subtotal: 24.20
Tax: 2.18
Total: 26.38 SGD</t>
  </si>
  <si>
    <t>Poku Mushroom Slice Royal Miller 12x850g 香菇丝- RMCUMPSL850 (Amount: 24.00 SGD, Quantity: 1, : CT)
Pineapple Slice In Light Syrup Royal Miller 24x565g 黄莉片- RMCFPINSRM565 (Amount: 1.45 SGD, Quantity: 8, : TIN)
Conquest Delivery Coated Fries 1/4 ShoeString Simplot 6x2.04kg- FSIMSS043416 (Amount: 49.00 SGD, Quantity: 1, : CT)
Subtotal: 84.60
Tax: 7.61
Total: 92.21 SGD</t>
  </si>
  <si>
    <t>Anchor Processed Cheese Pale SOS 84's 10x1040g 白色芝士片- ZF114494 (Amount: 10.80 SGD, Quantity: 1, : PKT)
Conquest Delivery Coated Fries 1/4 ShoeString Simplot 6x2.04kg- FSIMSS043416 (Amount: 49.00 SGD, Quantity: 1, : CT)
Subtotal: 59.80
Tax: 5.38
Total: 65.18 SGD</t>
  </si>
  <si>
    <t>218865-291878-- Jem</t>
  </si>
  <si>
    <t>Garde D'Or Hollandaise Sauce Knorr 6x1L- ZBGARKN1000 (Amount: 13.39 SGD, Quantity: 6, : TUB)
Tomato Pronto Knorr 6x2kg- ZBTPRKN2000 (Amount: 53.74 SGD, Quantity: 2, : CT)
Light Sour Cream Bulla 2Ltub 酸奶- CHLSPCR5000 (Amount: 25.00 SGD, Quantity: 1, : TUB)
Conquest Delivery Coated Fries 1/4 ShoeString Simplot 6x2.04kg- FSIMSS043416 (Amount: 49.00 SGD, Quantity: 2, : CT)
Subtotal: 310.82
Tax: 27.97
Total: 338.79 SGD</t>
  </si>
  <si>
    <t>15-07-2025</t>
  </si>
  <si>
    <t>Poku Mushroom Slice Royal Miller 12x850g 香菇丝- RMCUMPSL850 (Amount: 2.00 SGD, Quantity: 7, : TIN)
Jam Strawberry Portion Darbo 4x140'sx14gm 草莓酱微杯- ZDA016875 (Amount: 22.00 SGD, Quantity: 1, : BOX)
Instant Soup Mushroom Knorr 6x800g 蘑菇粉- ZBISMKN0800 (Amount: 11.36 SGD, Quantity: 1, : PKT)
Tomato Pronto Knorr 6x2kg- ZBTPRKN2000 (Amount: 8.96 SGD, Quantity: 4, : TIN)
Peanut Fried with Skin 1kg- DFPEAWC1000 (Amount: 7.00 SGD, Quantity: 2, : PKT)
Light Sour Cream Bulla 2Ltub 酸奶- CHLSPCR5000 (Amount: 25.00 SGD, Quantity: 1, : TUB)
Conquest Delivery Coated Fries 1/4 ShoeString Simplot 6x2.04kg- FSIMSS043416 (Amount: 49.00 SGD, Quantity: 1, : CT)
Subtotal: 171.20
Tax: 15.41
Total: 186.61 SGD</t>
  </si>
  <si>
    <t>Poku Mushroom Slice Royal Miller 12x850g 香菇丝- RMCUMPSL850 (Amount: 24.00 SGD, Quantity: 1, : CT)
Pineapple Slice In Light Syrup Royal Miller 24x565g 黄莉片- RMCFPINSRM565 (Amount: 34.80 SGD, Quantity: 1, : CT)
Instant Soup Mushroom Knorr 6x800g 蘑菇粉- ZBISMKN0800 (Amount: 11.36 SGD, Quantity: 2, : PKT)
Tomato Pronto Knorr 6x2kg- ZBTPRKN2000 (Amount: 8.96 SGD, Quantity: 4, : TIN)
Peanut Fried with Skin 1kg- DFPEAWC1000 (Amount: 7.00 SGD, Quantity: 2, : PKT)
Subtotal: 131.36
Tax: 11.82
Total: 143.18 SGD</t>
  </si>
  <si>
    <t>Poku Mushroom Slice Royal Miller 12x850g 香菇丝- RMCUMPSL850 (Amount: 24.00 SGD, Quantity: 1, : CT)
Pineapple Slice In Light Syrup Royal Miller 24x565g 黄莉片- RMCFPINSRM565 (Amount: 1.45 SGD, Quantity: 4, : TIN)
Conquest Delivery Coated Fries 1/4 ShoeString Simplot 6x2.04kg- FSIMSS043416 (Amount: 49.00 SGD, Quantity: 1, : CT)
Subtotal: 78.80
Tax: 7.09
Total: 85.89 SGD</t>
  </si>
  <si>
    <t>Poku Mushroom Slice Royal Miller 12x850g 香菇丝- RMCUMPSL850 (Amount: 24.00 SGD, Quantity: 1, : CT)
Pineapple Slice In Light Syrup Royal Miller 24x565g 黄莉片- RMCFPINSRM565 (Amount: 1.45 SGD, Quantity: 12, : TIN)
Beef Stock Paste Knorr 6x1.5kg 牛肉精- ZBBPAKN1500 (Amount: 19.30 SGD, Quantity: 1, : BTL)
Jam Strawberry Portion Darbo 4x140'sx14gm 草莓酱微杯- ZDA016875 (Amount: 22.00 SGD, Quantity: 1, : BOX)
Tomato Pronto Knorr 6x2kg- ZBTPRKN2000 (Amount: 8.96 SGD, Quantity: 10, : TIN)
Light Sour Cream Bulla 2Ltub 酸奶- CHLSPCR5000 (Amount: 25.00 SGD, Quantity: 1, : TUB)
Conquest Delivery Coated Fries 1/4 ShoeString Simplot 6x2.04kg- FSIMSS043416 (Amount: 49.00 SGD, Quantity: 1, : CT)
Subtotal: 246.30
Tax: 22.17
Total: 268.47 SGD</t>
  </si>
  <si>
    <t>Peanut Fried with Skin 1kg- DFPEAWC1000 (Amount: 7.00 SGD, Quantity: 1, : PKT)
Conquest Delivery Coated Fries 1/4 ShoeString Simplot 6x2.04kg- FSIMSS043416 (Amount: 49.00 SGD, Quantity: 1, : CT)
Anchor Salted Butter 40x250g 牛油- ZF110580 (Amount: 120.00 SGD, Quantity: 1, : CT)
Subtotal: 176.00
Tax: 15.84
Total: 191.84 SGD</t>
  </si>
  <si>
    <t>21-07-2025</t>
  </si>
  <si>
    <t>Poku Mushroom Slice Royal Miller 12x850g 香菇丝- RMCUMPSL850 (Amount: 24.00 SGD, Quantity: 1, : CT)
Pineapple Slice In Light Syrup Royal Miller 24x565g 黄莉片- RMCFPINSRM565 (Amount: 1.45 SGD, Quantity: 1, : TIN)
Tomato Pronto Knorr 6x2kg- ZBTPRKN2000 (Amount: 53.74 SGD, Quantity: 1, : CT)
Ikan Bilis Fried 1kg- MLIKAGO1000 (Amount: 25.00 SGD, Quantity: 2, : PKT)
Light Sour Cream Bulla 2Ltub 酸奶- CHLSPCR5000 (Amount: 25.00 SGD, Quantity: 1, : TUB)
Conquest Delivery Coated Fries 1/4 ShoeString Simplot 6x2.04kg- FSIMSS043416 (Amount: 49.00 SGD, Quantity: 2, : CT)
Subtotal: 252.19
Tax: 22.70
Total: 274.89 SGD</t>
  </si>
  <si>
    <t>Lychee In Syrup Royal Miller 12x567g 荔枝罐装- RMCFLYCHEE567 (Amount: 1.90 SGD, Quantity: 6, : TIN)
Subtotal: 11.40
Tax: 1.03
Total: 12.43 SGD</t>
  </si>
  <si>
    <t>19-07-2025</t>
  </si>
  <si>
    <t>Poku Mushroom Slice Royal Miller 12x850g 香菇丝- RMCUMPSL850 (Amount: 24.00 SGD, Quantity: 1, : CT)
Peanut Fried with Skin 1kg- DFPEAWC1000 (Amount: 7.00 SGD, Quantity: 2, : PKT)
Conquest Delivery Coated Fries 1/4 ShoeString Simplot 6x2.04kg- FSIMSS043416 (Amount: 49.00 SGD, Quantity: 1, : CT)
Subtotal: 87.00
Tax: 7.83
Total: 94.83 SGD</t>
  </si>
  <si>
    <t>Conquest Delivery Coated Fries 1/4 ShoeString Simplot 6x2.04kg- FSIMSS043416 (Amount: 49.00 SGD, Quantity: 3, : CT)
Subtotal: 147.00
Tax: 13.23
Total: 160.23 SGD</t>
  </si>
  <si>
    <t>Poku Mushroom Slice Royal Miller 12x850g 香菇丝- RMCUMPSL850 (Amount: 24.00 SGD, Quantity: 1, : CT)
Pineapple Slice In Light Syrup Royal Miller 24x565g 黄莉片- RMCFPINSRM565 (Amount: 1.45 SGD, Quantity: 6, : TIN)
Tomato Pronto Knorr 6x2kg- ZBTPRKN2000 (Amount: 53.74 SGD, Quantity: 1, : CT)
Ikan Bilis Fried 1kg- MLIKAGO1000 (Amount: 25.00 SGD, Quantity: 1, : PKT)
Light Sour Cream Bulla 2Ltub 酸奶- CHLSPCR5000 (Amount: 25.00 SGD, Quantity: 1, : TUB)
Subtotal: 136.44
Tax: 12.28
Total: 148.72 SGD</t>
  </si>
  <si>
    <t>Beef Stock Paste Knorr 6x1.5kg 牛肉精- ZBBPAKN1500 (Amount: 19.30 SGD, Quantity: 1, : BTL)
Instant Soup Mushroom Knorr 6x800g 蘑菇粉- ZBISMKN0800 (Amount: 11.36 SGD, Quantity: 1, : PKT)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111.66
Tax: 10.05
Total: 121.71 SGD</t>
  </si>
  <si>
    <t>Peanut Fried with Skin 1kg- DFPEAWC1000 (Amount: 7.00 SGD, Quantity: 1, : PKT)
Conquest Delivery Coated Fries 1/4 ShoeString Simplot 6x2.04kg- FSIMSS043416 (Amount: 49.00 SGD, Quantity: 1, : CT)
Subtotal: 56.00
Tax: 5.04
Total: 61.04 SGD</t>
  </si>
  <si>
    <t>24-07-2025</t>
  </si>
  <si>
    <t>Peanut Fried with Skin 1kg- DFPEAWC1000 (Amount: 7.00 SGD, Quantity: 2, : PKT)
Conquest Delivery Coated Fries 1/4 ShoeString Simplot 6x2.04kg- FSIMSS043416 (Amount: 49.00 SGD, Quantity: 2, : CT)
Subtotal: 112.00
Tax: 10.08
Total: 122.08 SGD</t>
  </si>
  <si>
    <t>Thyme Leaves Shredded Hela 12x500gpkt- HEWTHHE0500 (Amount: 14.00 SGD, Quantity: 1, : PKT)
Total: 14.00 SGD</t>
  </si>
  <si>
    <t>26-07-2025</t>
  </si>
  <si>
    <t>Poku Mushroom Slice Royal Miller 12x850g 香菇丝- RMCUMPSL850 (Amount: 24.00 SGD, Quantity: 1, : CT)
Tomato Pronto Knorr 6x2kg- ZBTPRKN2000 (Amount: 53.74 SGD, Quantity: 1, : CT)
Conquest Delivery Coated Fries 1/4 ShoeString Simplot 6x2.04kg- FSIMSS043416 (Amount: 49.00 SGD, Quantity: 1, : CT)
Subtotal: 126.74
Tax: 11.41
Total: 138.15 SGD</t>
  </si>
  <si>
    <t>28-07-2025</t>
  </si>
  <si>
    <t>Jam Strawberry Portion Darbo 4x140'sx14gm 草莓酱微杯- ZDA016875 (Amount: 22.00 SGD, Quantity: 1, : BOX)
Tomato Pronto Knorr 6x2kg- ZBTPRKN2000 (Amount: 53.74 SGD, Quantity: 1, : CT)
Peanut Fried with Skin 1kg- DFPEAWC1000 (Amount: 7.00 SGD, Quantity: 2, : PKT)
Conquest Delivery Coated Fries 1/4 ShoeString Simplot 6x2.04kg- FSIMSS043416 (Amount: 49.00 SGD, Quantity: 2, : CT)
Subtotal: 187.74
Tax: 16.90
Total: 204.64 SGD</t>
  </si>
  <si>
    <t>Poku Mushroom Slice Royal Miller 12x850g 香菇丝- RMCUMPSL850 (Amount: 24.00 SGD, Quantity: 1, : CT)
Instant Soup Mushroom Knorr 6x800g 蘑菇粉- ZBISMKN0800 (Amount: 11.36 SGD, Quantity: 1, : PKT)
Light Sour Cream Bulla 2Ltub 酸奶- CHLSPCR5000 (Amount: 25.00 SGD, Quantity: 1, : TUB)
Conquest Delivery Coated Fries 1/4 ShoeString Simplot 6x2.04kg- FSIMSS043416 (Amount: 49.00 SGD, Quantity: 1, : CT)
Subtotal: 109.36
Tax: 9.84
Total: 119.20 SGD</t>
  </si>
  <si>
    <t>136289-226664-- 39 Woodlands Close #05-27/28/29</t>
  </si>
  <si>
    <t>Baked Beans In Tomato Sauce Royal Miller 6x2.6kg- RMCVBBERM2700 (Amount: 36.00 SGD, Quantity: 3, : CT)
Capers In Vinegar Royal Miller 12x700g- RMPICAPER0700 (Amount: 81.11 SGD, Quantity: 1, : CT)
Pepper Sauce (Red) Tabasco 24x60ML- SAPERE0060 (Amount: 56.40 SGD, Quantity: 8, : CT)
Pepper Sauce (Red) Tabasco 24x60ML- SAPERE0060 (Amount: 0.00 SGD, Quantity: 2, : FOC)
69610484 Lipton Tea Dust EK 1X10Kg- XE69610484 (Amount: 103.68 SGD, Quantity: 2, : TIN)
Captain Oats Instant Oatmeal RED- ZCOIRED100G (Amount: 48.00 SGD, Quantity: 3, : CT)
Subtotal: 991.67
Tax: 89.25
Total: 1,080.92 SGD</t>
  </si>
  <si>
    <t>6246657298713131271</t>
  </si>
  <si>
    <t>Please give the New Batch</t>
  </si>
  <si>
    <t>Perfect Italiano Parmesan Grated 4x1.5kg- ZF104120 (Amount: 157.00 SGD, Quantity: 1, : CT)
Anchor Unsalted Butter minidish 144x7gm- ZF121781 (Amount: 18.00 SGD, Quantity: 2, : CT)
Anchor Salted Butter Mcup 144x7gm- ZF121828 (Amount: 18.00 SGD, Quantity: 10, : CT)
Subtotal: 373.00
Tax: 33.57
Total: 406.57 SGD</t>
  </si>
  <si>
    <t>6249130068712375064</t>
  </si>
  <si>
    <t>69610492 Lipton Tea Dust EK 1X5Kg- XE69610492 (Amount: 53.22 SGD, Quantity: 1, : TIN)
69783571 RICKSHAW TB JASMINE S100 12X100X1.8G- XE69783571 (Amount: 89.28 SGD, Quantity: 2, : CT)
Subtotal: 231.78
Tax: 20.86
Total: 252.64 SGD</t>
  </si>
  <si>
    <t>6252360474916097247</t>
  </si>
  <si>
    <t>Anchor Unsalted Butter minidish 144x7gm- ZF121781 (Amount: 18.00 SGD, Quantity: 4, : CT)
Anchor Salted Butter Mcup 144x7gm- ZF121828 (Amount: 18.00 SGD, Quantity: 5, : CT)
Subtotal: 162.00
Tax: 14.58
Total: 176.58 SGD</t>
  </si>
  <si>
    <t>6252524578717042193</t>
  </si>
  <si>
    <t>12566097 Koko Krunch Econopack Nestle 12x450g- CEN12530524 (Amount: 76.44 SGD, Quantity: 3, : CT)
Subtotal: 229.32
Tax: 20.64
Total: 249.96 SGD</t>
  </si>
  <si>
    <t>6252543634916122264</t>
  </si>
  <si>
    <t>Capers In Vinegar Royal Miller 12x700g- RMPICAPER0700 (Amount: 81.11 SGD, Quantity: 1, : CT)
Sea Salt Maldon 12x250gm- SSSMAL0250 (Amount: 75.60 SGD, Quantity: 1, : CT)
WH Plum Sauce Woh Hup 12x400g (11ctn FOC 1ctn)- ZW1103300065 (Amount: 40.55 SGD, Quantity: 3, : CT)
Subtotal: 278.36
Tax: 25.05
Total: 303.41 SGD</t>
  </si>
  <si>
    <t>6254165548716008904</t>
  </si>
  <si>
    <t>16-06-2025</t>
  </si>
  <si>
    <t>Anchor Unsalted Butter minidish 144x7gm- ZF121781 (Amount: 18.00 SGD, Quantity: 5, : CT)
Anchor Salted Butter Mcup 144x7gm- ZF121828 (Amount: 18.00 SGD, Quantity: 5, : CT)
Subtotal: 180.00
Tax: 16.20
Total: 196.20 SGD</t>
  </si>
  <si>
    <t>6256762668716939496</t>
  </si>
  <si>
    <t>Please give New Batch ya</t>
  </si>
  <si>
    <t>Perfect Italiano Parmesan Grated 4x1.5kg- ZF104120 (Amount: 157.00 SGD, Quantity: 2, : CT)
Anchor Unsalted Butter minidish 144x7gm- ZF121781 (Amount: 18.00 SGD, Quantity: 5, : CT)
Subtotal: 404.00
Tax: 36.36
Total: 440.36 SGD</t>
  </si>
  <si>
    <t>6260449698711250513</t>
  </si>
  <si>
    <t>6261214244912308369</t>
  </si>
  <si>
    <t>Corn Flakes Gold Econo Pack Nestle 14x500g- CEN12432552 (Amount: 64.26 SGD, Quantity: 1, : CT)
Anchor Salted Butter Mcup 144x7gm- ZF121828 (Amount: 18.00 SGD, Quantity: 5, : CT)
Subtotal: 154.26
Tax: 13.88
Total: 168.14 SGD</t>
  </si>
  <si>
    <t>6262056534914941501</t>
  </si>
  <si>
    <t>Perfect Italiano Parmesan Grated 4x1.5kg- ZF104120 (Amount: 157.00 SGD, Quantity: 1, : CT)
Subtotal: 157.00
Tax: 14.13
Total: 171.13 SGD</t>
  </si>
  <si>
    <t>6265389194915302244</t>
  </si>
  <si>
    <t>Please less 2% for 2 items</t>
  </si>
  <si>
    <t>Instant Soup Mushroom Knorr 6x800g- ZBISMKN0800 (Amount: 65.40 SGD, Quantity: 4, : CT)
Cream Of Mushroom (packet) Knorr 6x1kg- ZBSMRKN1000 (Amount: 63.57 SGD, Quantity: 3, : CT)
Subtotal: 452.31
Tax: 40.71
Total: 493.02 SGD</t>
  </si>
  <si>
    <t>6265423274912621944</t>
  </si>
  <si>
    <t>Perfect Italiano Parmesan Grated 4x1.5kg- ZF104120 (Amount: 157.00 SGD, Quantity: 5, : CT)
Subtotal: 785.00
Tax: 70.65
Total: 855.65 SGD</t>
  </si>
  <si>
    <t>6266329374919621452</t>
  </si>
  <si>
    <t>Urgent need,we 12pm close，if over 12pm please help put ouside and take the picture</t>
  </si>
  <si>
    <t>Baked Beans In Tomato Sauce Royal Miller 6x2.6kg- RMCVBBERM2700 (Amount: 36.00 SGD, Quantity: 8, : CT)
Subtotal: 288.00
Tax: 25.92
Total: 313.92 SGD</t>
  </si>
  <si>
    <t>Capers In Vinegar Royal Miller 12x700g- RMPICAPER0700 (Amount: 81.11 SGD, Quantity: 1, : CT)
Pepper Sauce (Red) Tabasco 24x60ML- SAPERE0060 (Amount: 56.40 SGD, Quantity: 8, : CT)
Pepper Sauce (Red) Tabasco 24x60ML- SAPERE0060 (Amount: 0.00 SGD, Quantity: 2, : FOC)
WH Concentrated Stock MUSHROOM Woh Hup 12x265g- ZW1205000038 (Amount: 42.89 SGD, Quantity: 1, : CT)
69610484 Lipton Tea Dust EK 1X10Kg- XE69610484 (Amount: 103.68 SGD, Quantity: 2, : TIN)
Captain Oats Instant Oatmeal RED- ZCOIRED100G (Amount: 48.00 SGD, Quantity: 4, : CT)
Subtotal: 974.56
Tax: 87.71
Total: 1,062.27 SGD</t>
  </si>
  <si>
    <t>Perfect Italiano Parmesan Grated 4x1.5kg- ZF104120 (Amount: 157.00 SGD, Quantity: 2, : CT)
Anchor Unsalted Butter minidish 144x7gm- ZF121781 (Amount: 18.00 SGD, Quantity: 5, : CT)
Anchor Salted Butter Mcup 144x7gm- ZF121828 (Amount: 18.00 SGD, Quantity: 7, : CT)
Subtotal: 530.00
Tax: 47.70
Total: 577.70 SGD</t>
  </si>
  <si>
    <t>69610492 Lipton Tea Dust EK 1X5Kg- XE69610492 (Amount: 53.22 SGD, Quantity: 2, : TIN)
Pineapple Tidbit (Pizza cut) In Light Syrup Royal Miller 6x3kg- RMCFPATB3000 (Amount: 45.00 SGD, Quantity: 1, : CT)
Balsamic Vinegar Royal Miller 12x500ml- RMVIWSBA0500 (Amount: 43.20 SGD, Quantity: 1, : CT)
Subtotal: 194.64
Tax: 17.52
Total: 212.16 SGD</t>
  </si>
  <si>
    <t>Saturday half day，if over 12pm please help put ouside and take the picture ya</t>
  </si>
  <si>
    <t>Corn Flakes Gold Econo Pack Nestle 14x500g- CEN12432552 (Amount: 64.26 SGD, Quantity: 1, : CT)
Sea Salt Maldon 12x250gm- SSSMAL0250 (Amount: 75.60 SGD, Quantity: 1, : CT)
Subtotal: 139.86
Tax: 12.59
Total: 152.45 SGD</t>
  </si>
  <si>
    <t>Anchor Salted Butter Mcup 144x7gm- ZF121828 (Amount: 18.00 SGD, Quantity: 8, : CT)
Subtotal: 144.00
Tax: 12.96
Total: 156.96 SGD</t>
  </si>
  <si>
    <t>69610484 Lipton Tea Dust EK 1X10Kg- XE69610484 (Amount: 103.68 SGD, Quantity: 2, : TIN)
Subtotal: 207.36
Tax: 18.66
Total: 226.02 SGD</t>
  </si>
  <si>
    <t>Peach Halves Royal Miller 12x820g- RMCFPEARM820 (Amount: 27.40 SGD, Quantity: 1, : CT)
Subtotal: 27.40
Tax: 2.47
Total: 29.87 SGD</t>
  </si>
  <si>
    <t>11-07-2025</t>
  </si>
  <si>
    <t>Anchor Salted Butter Mcup 144x7gm- ZF121828 (Amount: 18.00 SGD, Quantity: 5, : CT)
Subtotal: 90.00
Tax: 8.10
Total: 98.10 SGD</t>
  </si>
  <si>
    <t>Anchor Salted Butter Mcup 144x7gm- ZF121828 (Amount: 18.00 SGD, Quantity: 6, : CT)
Subtotal: 108.00
Tax: 9.72
Total: 117.72 SGD</t>
  </si>
  <si>
    <t>Balsamic Vinegar Royal Miller 12x500ml- RMVIWSBA0500 (Amount: 43.20 SGD, Quantity: 1, : CT)
Pepper Sauce Red Tabasco 12x150ml- SAPEPTA0150 (Amount: 60.00 SGD, Quantity: 1, : CT)
Subtotal: 103.20
Tax: 9.29
Total: 112.49 SGD</t>
  </si>
  <si>
    <t>16-07-2025</t>
  </si>
  <si>
    <t>Remember deduct 2%</t>
  </si>
  <si>
    <t>Chicken Gravy Knorr 6x1kg- ZBCHGKN1000 (Amount: 73.47 SGD, Quantity: 2, : CT)
Cream of Chicken (Tub) Knorr 6x1kg- ZBSCHKN1000 (Amount: 67.36 SGD, Quantity: 1, : CT)
Instant Soup Mushroom Knorr 6x800g- ZBISMKN0800 (Amount: 65.40 SGD, Quantity: 1, : CT)
Subtotal: 279.70
Tax: 25.17
Total: 304.87 SGD</t>
  </si>
  <si>
    <t>Capers In Vinegar Royal Miller 12x700g- RMPICAPER0700 (Amount: 81.11 SGD, Quantity: 1, : CT)
Sea Salt Maldon 12x250gm- SSSMAL0250 (Amount: 75.60 SGD, Quantity: 1, : CT)
69610484 Lipton Tea Dust EK 1X10Kg- XE69610484 (Amount: 103.68 SGD, Quantity: 2, : TIN)
Subtotal: 364.07
Tax: 32.77
Total: 396.84 SGD</t>
  </si>
  <si>
    <t>Perfect Italiano Parmesan Grated 4x1.5kg- ZF104120 (Amount: 157.00 SGD, Quantity: 1, : CT)
Anchor UHT CHG Extra Yield Cream Latam 12x1ltr- ZF122338 (Amount: 74.75 SGD, Quantity: 5, : CT)
Subtotal: 530.75
Tax: 47.77
Total: 578.52 SGD</t>
  </si>
  <si>
    <t>Corn Flakes Gold Econo Pack Nestle 14x500g- CEN12432552 (Amount: 64.26 SGD, Quantity: 1, : CT)
Subtotal: 64.26
Tax: 5.78
Total: 70.04 SGD</t>
  </si>
  <si>
    <t>Anchor Salted Butter Mcup 144x7gm- ZF121828 (Amount: 18.00 SGD, Quantity: 12, : CT)
Subtotal: 216.00
Tax: 19.44
Total: 235.44 SGD</t>
  </si>
  <si>
    <t>65618-79925-- China Square</t>
  </si>
  <si>
    <t>Anchor Prof Unsalted Butter 20x454g- ZF120642 (Amount: 6.75 SGD, Quantity: 2, : EAC)
Anchor UHT CHG Extra Yield Cream Latam 12x1ltr- ZF122338 (Amount: 71.19 SGD, Quantity: 1, : CT)
Perfect Italiano Parmesan Grated 4x1.5kg- ZF104120 (Amount: 45.50 SGD, Quantity: 1, : EAC)
Chicken Powder Knorr 6x2.25kg- ZBCPOKN2250 (Amount: 27.85 SGD, Quantity: 1, : TUB)
WH Garlic Chilli Sauce 12x460g- ZW1104000352 (Amount: 2.30 SGD, Quantity: 2, : BTL)
Fine Salt East Sun 48x500g- ESSSSAFES500 (Amount: 0.45 SGD, Quantity: 2, : PKT)
Professional Cream MUSHROOM Soup Based Knorr 6x1kg- ZBPCMKN1KG (Amount: 84.93 SGD, Quantity: 1, : CT)
Honey Royal Miller 6x1kg- RMSCHONRM1000L (Amount: 5.70 SGD, Quantity: 1, : TUB)
Pineapple Slice In Light Syrup Royal Miller 24x565g- RMCFPINSRM565 (Amount: 1.60 SGD, Quantity: 2, : TIN)
Tomato Pronto Knorr 6x2kg- ZBTPRKN2000 (Amount: 53.74 SGD, Quantity: 1, : CT)
Subtotal: 311.11
Tax: 28.00
Total: 339.11 SGD</t>
  </si>
  <si>
    <t>6246465652138580558</t>
  </si>
  <si>
    <t>Anchor Prof Unsalted Butter 20x454g- ZF120642 (Amount: 6.75 SGD, Quantity: 1, : EAC)
Anchor UHT CHG Extra Yield Cream Latam 12x1ltr- ZF122338 (Amount: 71.19 SGD, Quantity: 1, : CT)
Subtotal: 77.94
Tax: 7.01
Total: 84.95 SGD</t>
  </si>
  <si>
    <t>6248284643316179797</t>
  </si>
  <si>
    <t>09-06-2025</t>
  </si>
  <si>
    <t>Anchor UHT CHG Extra Yield Cream Latam 12x1ltr- ZF122338 (Amount: 71.19 SGD, Quantity: 1, : CT)
Subtotal: 71.19
Tax: 6.41
Total: 77.60 SGD</t>
  </si>
  <si>
    <t>6249153954813516919</t>
  </si>
  <si>
    <t>Chicken Powder Knorr 6x2.25kg- ZBCPOKN2250 (Amount: 27.85 SGD, Quantity: 1, : TUB)
Roasted Sesame Dressing Halal Kewpie 6x1L- JPMLRTDRH1L (Amount: 16.50 SGD, Quantity: 1, : BTL)
Mayo Magic Best Food 4x3L- ZBMAMGBF3000 (Amount: 39.25 SGD, Quantity: 1, : CT)
Fine Salt East Sun 48x500g- ESSSSAFES500 (Amount: 0.45 SGD, Quantity: 3, : PKT)
Professional Cream MUSHROOM Soup Based Knorr 6x1kg- ZBPCMKN1KG (Amount: 84.93 SGD, Quantity: 1, : CT)
Tomato Pronto Knorr 6x2kg- ZBTPRKN2000 (Amount: 53.74 SGD, Quantity: 1, : CT)
Corn Starch Johnnyson's 10x1kg- JOFLCORN1KG (Amount: 2.50 SGD, Quantity: 1, : PKT)
Subtotal: 226.12
Tax: 20.35
Total: 246.47 SGD</t>
  </si>
  <si>
    <t>6253356436822550953</t>
  </si>
  <si>
    <t>6254327452217689882</t>
  </si>
  <si>
    <t>Anchor Prof Unsalted Butter 20x454g- ZF120642 (Amount: 6.75 SGD, Quantity: 4, : EAC)
Anchor UHT CHG Extra Yield Cream Latam 12x1ltr- ZF122338 (Amount: 71.19 SGD, Quantity: 1, : CT)
Subtotal: 98.19
Tax: 8.84
Total: 107.03 SGD</t>
  </si>
  <si>
    <t>6256070946312740722</t>
  </si>
  <si>
    <t>Chicken Powder Knorr 6x2.25kg- ZBCPOKN2250 (Amount: 27.85 SGD, Quantity: 1, : TUB)
Chocolate Syrup Hershey 24x680g- SCSCHHE0680 (Amount: 4.35 SGD, Quantity: 1, : BTL)
Parsley Shredded Hela 10x500g- HEWPAHE0500 (Amount: 15.60 SGD, Quantity: 1, : PKT)
Cling Wrap 300m North Star 6x300mx30cm- NSNFCLIWR300M (Amount: 9.80 SGD, Quantity: 1, : ROL)
Tomato Pronto Knorr 6x2kg- ZBTPRKN2000 (Amount: 53.74 SGD, Quantity: 1, : CT)
Fine Sugar Johnnyson's 12 x 2kg- JOSUSFINE2000 (Amount: 3.50 SGD, Quantity: 1, : PKT)
Corn Starch Johnnyson's 10x1kg- JOFLCORN1KG (Amount: 2.50 SGD, Quantity: 1, : PKT)
Subtotal: 117.34
Tax: 10.56
Total: 127.90 SGD</t>
  </si>
  <si>
    <t>6258633810612818752</t>
  </si>
  <si>
    <t>Anchor Prof Unsalted Butter 20x454g- ZF120642 (Amount: 6.75 SGD, Quantity: 2, : EAC)
Anchor UHT CHG Extra Yield Cream Latam 12x1ltr- ZF122338 (Amount: 71.19 SGD, Quantity: 1, : CT)
Perfect Italiano Parmesan Grated 4x1.5kg- ZF104120 (Amount: 45.50 SGD, Quantity: 1, : EAC)
Subtotal: 130.19
Tax: 11.72
Total: 141.91 SGD</t>
  </si>
  <si>
    <t>6260387188819077029</t>
  </si>
  <si>
    <t>162757-277868-- Science Park</t>
  </si>
  <si>
    <t>NESTLE Pro Lemonade Exp 12x200g- XN12555634 (Amount: 52.80 SGD, Quantity: 3, : CT)
Subtotal: 158.40
Tax: 14.26
Total: 172.66 SGD</t>
  </si>
  <si>
    <t>6260391624913784737</t>
  </si>
  <si>
    <t>6260418224912684732</t>
  </si>
  <si>
    <t>Anchor Prof Unsalted Butter 20x454g- ZF120642 (Amount: 6.75 SGD, Quantity: 2, : EAC)
Anchor UHT CHG Extra Yield Cream Latam 12x1ltr- ZF122338 (Amount: 71.19 SGD, Quantity: 1, : CT)
Roasted Sesame Dressing Halal Kewpie 6x1L- JPMLRTDRH1L (Amount: 16.50 SGD, Quantity: 1, : BTL)
Honey Royal Miller 6x1kg- RMSCHONRM1000L (Amount: 5.70 SGD, Quantity: 1, : TUB)
Pineapple Slice In Light Syrup Royal Miller 24x565g- RMCFPINSRM565 (Amount: 1.60 SGD, Quantity: 2, : TIN)
Tomato Pronto Knorr 6x2kg- ZBTPRKN2000 (Amount: 53.74 SGD, Quantity: 1, : CT)
Subtotal: 163.83
Tax: 14.74
Total: 178.57 SGD</t>
  </si>
  <si>
    <t>6264571546416195163</t>
  </si>
  <si>
    <t>Anchor Prof Unsalted Butter 20x454g- ZF120642 (Amount: 6.75 SGD, Quantity: 6, : EAC)
Chicken Powder Knorr 6x2.25kg- ZBCPOKN2250 (Amount: 27.85 SGD, Quantity: 1, : TUB)
Vegetarian Seasoning Knorr 6x1kg- ZBVEGKN1000 (Amount: 9.99 SGD, Quantity: 2, : BTL)
Aromat Seasoning Knorr 6x2.25kg- ZBASEKN2250 (Amount: 21.66 SGD, Quantity: 1, : TUB)
Professional Cream MUSHROOM Soup Based Knorr 6x1kg- ZBPCMKN1KG (Amount: 84.93 SGD, Quantity: 1, : CT)
Pineapple Slice In Light Syrup Royal Miller 24x565g- RMCFPINSRM565 (Amount: 1.60 SGD, Quantity: 1, : TIN)
Tomato Pronto Knorr 6x2kg- ZBTPRKN2000 (Amount: 53.74 SGD, Quantity: 1, : CT)
Sweet chilli sauce Chicken Dipping Mae Pranom 12x980g- SACHIMP0980 (Amount: 3.45 SGD, Quantity: 1, : BTL)
Subtotal: 253.71
Tax: 22.83
Total: 276.54 SGD</t>
  </si>
  <si>
    <t>Anchor Prof Unsalted Butter 20x454g- ZF120642 (Amount: 6.75 SGD, Quantity: 1, : EAC)
Anchor UHT CHG Extra Yield Cream Latam 12x1ltr- ZF122338 (Amount: 71.19 SGD, Quantity: 1, : CT)
Perfect Italiano Parmesan Grated 4x1.5kg- ZF104120 (Amount: 45.50 SGD, Quantity: 1, : EAC)
Subtotal: 123.44
Tax: 11.11
Total: 134.55 SGD</t>
  </si>
  <si>
    <t>Anchor Prof Unsalted Butter 20x454g- ZF120642 (Amount: 6.75 SGD, Quantity: 2, : EAC)
Anchor UHT CHG Extra Yield Cream Latam 12x1ltr- ZF122338 (Amount: 71.19 SGD, Quantity: 1, : CT)
Chicken Powder Knorr 6x2.25kg- ZBCPOKN2250 (Amount: 27.85 SGD, Quantity: 1, : TUB)
Fine Salt East Sun 48x500g- ESSSSAFES500 (Amount: 0.45 SGD, Quantity: 2, : PKT)
Professional Cream MUSHROOM Soup Based Knorr 6x1kg- ZBPCMKN1KG (Amount: 84.93 SGD, Quantity: 1, : CT)
Tomato Pronto Knorr 6x2kg- ZBTPRKN2000 (Amount: 53.74 SGD, Quantity: 1, : CT)
Corn Starch Johnnyson's 10x1kg- JOFLCORN1KG (Amount: 2.50 SGD, Quantity: 1, : PKT)
Subtotal: 254.61
Tax: 22.91
Total: 277.52 SGD</t>
  </si>
  <si>
    <t>Anchor Prof Unsalted Butter 20x454g- ZF120642 (Amount: 6.75 SGD, Quantity: 2, : EAC)
Anchor UHT CHG Extra Yield Cream Latam 12x1ltr- ZF122338 (Amount: 71.19 SGD, Quantity: 1, : CT)
Subtotal: 84.69
Tax: 7.62
Total: 92.31 SGD</t>
  </si>
  <si>
    <t>Anchor Prof Unsalted Butter 20x454g- ZF120642 (Amount: 6.75 SGD, Quantity: 1, : EAC)
Anchor UHT CHG Extra Yield Cream Latam 12x1ltr- ZF122338 (Amount: 71.19 SGD, Quantity: 1, : CT)
Chicken Powder Knorr 6x2.25kg- ZBCPOKN2250 (Amount: 27.85 SGD, Quantity: 1, : TUB)
Professional Cream MUSHROOM Soup Based Knorr 6x1kg- ZBPCMKN1KG (Amount: 84.93 SGD, Quantity: 1, : CT)
Pepper Sauce Red Tabasco 24x60ML- SAPERE0060 (Amount: 2.50 SGD, Quantity: 12, : BTL)
Tomato Pronto Knorr 6x2kg- ZBTPRKN2000 (Amount: 53.74 SGD, Quantity: 1, : CT)
Sweet chilli sauce Chicken Dipping Mae Pranom 12x980g- SACHIMP0980 (Amount: 3.45 SGD, Quantity: 1, : BTL)
Fish Gravy Thai Tiparus 12x700ml-SAFISTI750 (Amount: 1.75 SGD, Quantity: 1, : BTL)
Subtotal: 279.66
Tax: 25.17
Total: 304.83 SGD</t>
  </si>
  <si>
    <t>Roasted Sesame Dressing Halal Kewpie 6x1L- JPMLRTDRH1L (Amount: 16.50 SGD, Quantity: 1, : BTL)
Fine Salt East Sun 48x500g- ESSSSAFES500 (Amount: 0.45 SGD, Quantity: 1, : PKT)
Tomato Pronto Knorr 6x2kg- ZBTPRKN2000 (Amount: 53.74 SGD, Quantity: 1, : CT)
NESTLE Pro Lemonade Exp 12x200g- XN12555634 (Amount: 52.80 SGD, Quantity: 1, : CT)
Subtotal: 123.49
Tax: 11.11
Total: 134.60 SGD</t>
  </si>
  <si>
    <t>92158-345375-- Hersing Kitchen, Tampines #01-10</t>
  </si>
  <si>
    <t>Chicken Powder Knorr 6x2.25kg- ZBCPOKN2250 (Amount: 155.94 SGD, Quantity: 2, : CT)
Real Mayonnaise Best Food 4x3ltr- ZBMAYBF3000 (Amount: 64.32 SGD, Quantity: 1, : CT)
Chicken Gravy Knorr 6x1kg- ZBCHGKN1000 (Amount: 75.00 SGD, Quantity: 1, : CT)
Total: 451.20 SGD</t>
  </si>
  <si>
    <t>6248282324911378347</t>
  </si>
  <si>
    <t>Mint Sauce Royal Miller 6x185g- RMSAMINRM0185 (Amount: 16.20 SGD, Quantity: 30, : CT)
Total: 486.00 SGD</t>
  </si>
  <si>
    <t>6249912934913610178</t>
  </si>
  <si>
    <t>92158-341896-- Levender Gourmert, #04-12</t>
  </si>
  <si>
    <t>White Sauce Mix Knorr 6x850g- ZBWHIKN0850 (Amount: 81.36 SGD, Quantity: 2, : CT)
Chicken Gravy Knorr 6x1kg- ZBCHGKN1000 (Amount: 75.00 SGD, Quantity: 2, : CT)
Mango Sunquick 6x700ml- SCSUNMAN640 (Amount: 5.50 SGD, Quantity: 12, : BTL)
Subtotal: 378.72
Tax: 34.08
Total: 412.80 SGD</t>
  </si>
  <si>
    <t>6250006974919064985</t>
  </si>
  <si>
    <t>Chicken Powder Knorr 6x2.25kg- ZBCPOKN2250 (Amount: 155.94 SGD, Quantity: 1, : CT)
Rock Sugar Honey Sauce Knorr 4x3kg- ZBRSUHS3000 (Amount: 105.78 SGD, Quantity: 1, : CT)
Subtotal: 261.72
Tax: 23.55
Total: 285.27 SGD</t>
  </si>
  <si>
    <t>6256108674915322159</t>
  </si>
  <si>
    <t>White Sauce Mix Knorr 6x850g- ZBWHIKN0850 (Amount: 81.36 SGD, Quantity: 1, : CT)
Tom Yam Paste Knorr 6x1.5kg- ZBTYPKN1500 (Amount: 113.51 SGD, Quantity: 1, : CT)
BBQ Sauce Hickory Knorr 6x1kg- ZBBSHKN1000 (Amount: 70.08 SGD, Quantity: 2, : CT)
Lemon Sunquick 6x800ml- SCSUNLE0840 (Amount: 33.00 SGD, Quantity: 1, : CT)
Mango Sunquick 6x700ml- SCSUNMAN640 (Amount: 5.50 SGD, Quantity: 6, : BTL)
Subtotal: 401.03
Tax: 36.09
Total: 437.12 SGD</t>
  </si>
  <si>
    <t>6262011474919334903</t>
  </si>
  <si>
    <t>ZBDRCBF3000-1CTN</t>
  </si>
  <si>
    <t>Real Mayonnaise Best Food 4x3ltr- ZBMAYBF3000 (Amount: 64.32 SGD, Quantity: 2, : CT)
Subtotal: 128.64
Tax: 11.58
Total: 140.22 SGD</t>
  </si>
  <si>
    <t>6265522634914285673</t>
  </si>
  <si>
    <t>Real Mayonnaise Best Food 4x3ltr- ZBMAYBF3000 (Amount: 64.32 SGD, Quantity: 3, : CT)
Total: 192.96 SGD</t>
  </si>
  <si>
    <t>6265624594918045996</t>
  </si>
  <si>
    <t>92158-341449-- Team Catering, 3015 Bedok #01-01</t>
  </si>
  <si>
    <t>Chicken Powder Knorr 6x2.25kg- ZBCPOKN2250 (Amount: 155.94 SGD, Quantity: 1, : CT)
Rock Sugar Honey Sauce Knorr 4x3kg- ZBRSUHS3000 (Amount: 112.12 SGD, Quantity: 1, : CT)
BBQ Sauce Hickory Knorr 6x1kg- ZBBSHKN1000 (Amount: 70.08 SGD, Quantity: 1, : CT)
Subtotal: 338.14
Tax: 30.43
Total: 368.57 SGD</t>
  </si>
  <si>
    <t>White Sauce Mix Knorr 6x850g- ZBWHIKN0850 (Amount: 87.90 SGD, Quantity: 2, : CT)
Chicken Powder Knorr 6x2.25kg- ZBCPOKN2250 (Amount: 155.94 SGD, Quantity: 1, : CT)
Rock Sugar Honey Sauce Knorr 4x3kg- ZBRSUHS3000 (Amount: 112.12 SGD, Quantity: 1, : CT)
Chicken Gravy Knorr 6x1kg- ZBCHGKN1000 (Amount: 75.00 SGD, Quantity: 2, : CT)
BBQ Sauce Hickory Knorr 6x1kg- ZBBSHKN1000 (Amount: 70.08 SGD, Quantity: 2, : CT)
Subtotal: 734.02
Tax: 66.06
Total: 800.08 SGD</t>
  </si>
  <si>
    <t>Chicken Powder Knorr 6x2.25kg- ZBCPOKN2250 (Amount: 155.94 SGD, Quantity: 1, : CT)
BBQ Sauce Hickory Knorr 6x1kg- ZBBSHKN1000 (Amount: 70.08 SGD, Quantity: 1, : CT)
Potato Flake Knorr 2kg- ZBPFPOTFL2KG (Amount: 23.59 SGD, Quantity: 3, : BOX)
Tamarind Sauce Knorr 9x1kg- ZBTSTAMSA1KG (Amount: 77.85 SGD, Quantity: 2, : CT)
Total: 452.49 SGD</t>
  </si>
  <si>
    <t>Real Mayonnaise Best Food 4x3ltr- ZBMAYBF3000 (Amount: 64.32 SGD, Quantity: 2, : CT)
Tomato Chopped Royal Miller 6x2.55kg- RMCVTOCRU2500 (Amount: 42.00 SGD, Quantity: 6, : CT)
Total: 380.64 SGD</t>
  </si>
  <si>
    <t>White Sauce Mix Knorr 6x850g- ZBWHIKN0850 (Amount: 87.90 SGD, Quantity: 2, : CT)
Lemon Sunquick 6x800ml- SCSUNLE0840 (Amount: 33.00 SGD, Quantity: 2, : CT)
Mango Sunquick 6x700ml- SCSUNMAN640 (Amount: 5.50 SGD, Quantity: 6, : BTL)
Tartar Sauce BestFood 4x3ltr- ZBTSABF3000 (Amount: 65.40 SGD, Quantity: 1, : CT)
Subtotal: 340.20
Tax: 30.62
Total: 370.82 SGD</t>
  </si>
  <si>
    <t>Tom Yam Paste Knorr 6x1.5kg- ZBTYPKN1500 (Amount: 113.51 SGD, Quantity: 1, : CT)
BBQ Sauce Hickory Knorr 6x1kg- ZBBSHKN1000 (Amount: 70.08 SGD, Quantity: 1, : CT)
Margarine Planta 6x2.5kg- MARPL2500 (Amount: 87.00 SGD, Quantity: 1, : CT)
Mango Sunquick 6x700ml- SCSUNMAN640 (Amount: 5.50 SGD, Quantity: 6, : BTL)
Subtotal: 303.59
Tax: 27.32
Total: 330.91 SGD</t>
  </si>
  <si>
    <t>Lemon Sunquick 6x800ml- SCSUNLE0840 (Amount: 33.00 SGD, Quantity: 2, : CT)
Subtotal: 66.00
Tax: 5.94
Total: 71.94 SGD</t>
  </si>
  <si>
    <t>Chicken Powder Knorr 6x2.25kg- ZBCPOKN2250 (Amount: 155.94 SGD, Quantity: 1, : CT)
Instant Cheese Sauce Mix Knorr 24x205g- ZBSAINCHSAMX (Amount: 127.44 SGD, Quantity: 2, : CT)
Margarine Johnnyson's  18kg/ctn-  JOOIJOHMAR18KG (Amount: 45.00 SGD, Quantity: 1, : CT)
Total: 455.82 SGD</t>
  </si>
  <si>
    <t>BBQ Sauce Hickory Knorr 6x1kg- ZBBSHKN1000 (Amount: 70.08 SGD, Quantity: 2, : CT)
Red Kidney Bean Royal Miller 24x400g- RMCVRKBRM439 (Amount: 26.40 SGD, Quantity: 1, : CT)
Subtotal: 166.56
Tax: 14.99
Total: 181.55 SGD</t>
  </si>
  <si>
    <t>Tomato Chopped Royal Miller 6x2.55kg- RMCVTOCRU2500 (Amount: 42.00 SGD, Quantity: 4, : CT)
Total: 168.00 SGD</t>
  </si>
  <si>
    <t>ZBHONMS2500-2tub</t>
  </si>
  <si>
    <t>White Sauce Mix Knorr 6x850g- ZBWHIKN0850 (Amount: 87.90 SGD, Quantity: 1, : CT)
Rock Sugar Honey Sauce Knorr 4x3kg- ZBRSUHS3000 (Amount: 112.12 SGD, Quantity: 1, : CT)
Chicken Gravy Knorr 6x1kg- ZBCHGKN1000 (Amount: 75.00 SGD, Quantity: 2, : CT)
Ikan Bilis Powder Knorr 6x1kg- ZBIBPKT1000 (Amount: 68.58 SGD, Quantity: 1, : CT)
Lemon Sunquick 6x800ml- SCSUNLE0840 (Amount: 33.00 SGD, Quantity: 2, : CT)
Subtotal: 484.60
Tax: 43.61
Total: 528.21 SGD</t>
  </si>
  <si>
    <t>ZBVEGKN1000-1ctn</t>
  </si>
  <si>
    <t>Real Mayonnaise Best Food 4x3ltr- ZBMAYBF3000 (Amount: 64.32 SGD, Quantity: 3, : CT)
UHT Full Cream Milk Royal Miller 12x1ltr- RMMIMUHRM1000 (Amount: 19.80 SGD, Quantity: 1, : CT)
Anchor TM Chefs Classic Whipping Cream 35.5% 12x1ltr- ZF122389 (Amount: 85.68 SGD, Quantity: 1, : CT)
Total: 298.44 SGD</t>
  </si>
  <si>
    <t>Chicken Powder Knorr 6x2.25kg- ZBCPOKN2250 (Amount: 155.94 SGD, Quantity: 1, : CT)
Tomato Chopped Royal Miller 6x2.55kg- RMCVTOCRU2500 (Amount: 42.00 SGD, Quantity: 5, : CT)
Total: 365.94 SGD</t>
  </si>
  <si>
    <t>219244-290520-- Blk 107 Serangoon North</t>
  </si>
  <si>
    <t>Chilli Sauce Pouch Kimball 12x1kg 包装辣椒 - ZACHIKI1000 (Amount: 28.30 SGD, Quantity: 1, : CT)
Demi Glace Sauce Knorr 6x1kg- ZBDEMIKN1000 (Amount: 12.47 SGD, Quantity: 12, : TUB)
Tartar Sauce Best Food 4x3ltr- ZBTSABF3000 (Amount: 17.51 SGD, Quantity: 2, : TUB)
Plain Flour Johnnyson's 1kg/pkt- JOFLPLAPR1000 (Amount: 3.30 SGD, Quantity: 10, : PKT)
Corn Starch Johnnyson's 10x1kg- JOFLCORN1KG (Amount: 2.50 SGD, Quantity: 4, : PKT)
Tempura Ko Nissin 20x450g- JPTEM0500 (Amount: 5.00 SGD, Quantity: 6, : PKT)
(109898)Royal Baking Powder 12x450g- K109898 (Amount: 5.80 SGD, Quantity: 1, : TIN)
Bicarbonate Soda RORA 48x100g- MIBISORORA100G (Amount: 0.70 SGD, Quantity: 2, : BTL)
White Pepper Powder GURUBAS 500gpkt- PEPWHPLS0500 (Amount: 4.00 SGD, Quantity: 1, : PKT)
Fine Salt East Sun 48x500g- ESSSSAFES500 (Amount: 0.45 SGD, Quantity: 4, : PKT)
Bread Crumb Johnnyson's 10x1kg- JOMIBRCR1000 (Amount: 4.20 SGD, Quantity: 6, : PKT)
Teriyaki Sauce Nihon Shokken 6x1.59L- JPSATE2000 (Amount: 24.75 SGD, Quantity: 2, : BTL)
Apple Cider Vinegar Heinz 12x32oz- VIAPPHE32OZ (Amount: 5.50 SGD, Quantity: 3, : BTL)
Worchester Sauce Lea&amp;Perrin 12x290ml- SAWORLE0290 (Amount: 3.90 SGD, Quantity: 1, : BTL)
Black Pepper Coarse S18 LSH 500gpkt- PECRBLS0500 (Amount: 8.30 SGD, Quantity: 2, : PKT)
Garlic Powder Hela 9x700g tub- GSGARHE0700 (Amount: 25.10 SGD, Quantity: 1, : TUB)
EEL Sauce Nihon Shokken 6x2kg- JPSAEEL2000 (Amount: 22.75 SGD, Quantity: 1, : BTL)
Soya Sauce/Dark East Sun 4X5ltr- ESSASSDES5000 (Amount: 7.50 SGD, Quantity: 1, : TUB)
Subtotal: 466.01
Tax: 41.94
Total: 507.95 SGD</t>
  </si>
  <si>
    <t>6252555880916908189</t>
  </si>
  <si>
    <t>Chilli Sauce Pouch Kimball 12x1kg 包装辣椒 - ZACHIKI1000 (Amount: 28.30 SGD, Quantity: 1, : CT)
Demi Glace Sauce Knorr 6x1kg- ZBDEMIKN1000 (Amount: 12.47 SGD, Quantity: 3, : TUB)
Plain Flour Johnnyson's 1kg/pkt- JOFLPLAPR1000 (Amount: 3.30 SGD, Quantity: 2, : PKT)
Corn Starch Johnnyson's 10x1kg- JOFLCORN1KG (Amount: 2.50 SGD, Quantity: 1, : PKT)
Tempura Ko Nissin 20x450g- JPTEM0500 (Amount: 5.00 SGD, Quantity: 2, : PKT)
(109898)Royal Baking Powder 12x450g- K109898 (Amount: 5.80 SGD, Quantity: 1, : TIN)
Bicarbonate Soda RORA 48x100g- MIBISORORA100G (Amount: 0.70 SGD, Quantity: 1, : BTL)
White Pepper Powder GURUBAS 500gpkt- PEPWHPLS0500 (Amount: 4.00 SGD, Quantity: 1, : PKT)
Subtotal: 95.31
Tax: 8.58
Total: 103.89 SGD</t>
  </si>
  <si>
    <t>Chilli Sauce Pouch Kimball 12x1kg 包装辣椒 - ZACHIKI1000 (Amount: 28.30 SGD, Quantity: 1, : CT)
Demi Glace Sauce Knorr 6x1kg- ZBDEMIKN1000 (Amount: 12.47 SGD, Quantity: 4, : TUB)
Tartar Sauce Best Food 4x3ltr- ZBTSABF3000 (Amount: 17.51 SGD, Quantity: 1, : TUB)
Plain Flour Johnnyson's 1kg/pkt- JOFLPLAPR1000 (Amount: 3.30 SGD, Quantity: 5, : PKT)
Corn Starch Johnnyson's 10x1kg- JOFLCORN1KG (Amount: 2.50 SGD, Quantity: 3, : PKT)
Tempura Ko Nissin 20x450g- JPTEM0500 (Amount: 5.00 SGD, Quantity: 4, : PKT)
Fine Salt East Sun 48x500g- ESSSSAFES500 (Amount: 0.45 SGD, Quantity: 4, : PKT)
Bread Crumb Johnnyson's 10x1kg- JOMIBRCR1000 (Amount: 4.20 SGD, Quantity: 1, : PKT)
Black Pepper Coarse S18 LSH 500gpkt- PECRBLS0500 (Amount: 8.30 SGD, Quantity: 2, : PKT)
Sea Salt Maldon 12x250gm- SSSMAL0250 (Amount: 6.70 SGD, Quantity: 2, : PKT)
MSG / Ajinomoto 20x1kg- SSMSGAJM01000 (Amount: 5.50 SGD, Quantity: 1, : PKT)
Sesame Oil EastSun 4x5ltr- ESOISESBA5000 (Amount: 22.00 SGD, Quantity: 1, : TUB)
Subtotal: 203.19
Tax: 18.29
Total: 221.48 SGD</t>
  </si>
  <si>
    <t>Chilli Sauce Pouch Kimball 12x1kg 包装辣椒 - ZACHIKI1000 (Amount: 28.30 SGD, Quantity: 1, : CT)
Demi Glace Sauce Knorr 6x1kg- ZBDEMIKN1000 (Amount: 12.47 SGD, Quantity: 4, : TUB)
Tartar Sauce Best Food 4x3ltr- ZBTSABF3000 (Amount: 17.51 SGD, Quantity: 1, : TUB)
Plain Flour Johnnyson's 1kg/pkt- JOFLPLAPR1000 (Amount: 3.30 SGD, Quantity: 2, : PKT)
Corn Starch Johnnyson's 10x1kg- JOFLCORN1KG (Amount: 2.50 SGD, Quantity: 1, : PKT)
Bicarbonate Soda RORA 48x100g- MIBISORORA100G (Amount: 0.70 SGD, Quantity: 1, : BTL)
White Pepper Powder GURUBAS 500gpkt- PEPWHPLS0500 (Amount: 4.00 SGD, Quantity: 1, : PKT)
Fine Salt East Sun 48x500g- ESSSSAFES500 (Amount: 0.45 SGD, Quantity: 5, : PKT)
Bread Crumb Johnnyson's 10x1kg- JOMIBRCR1000 (Amount: 4.20 SGD, Quantity: 4, : PKT)
Teriyaki Sauce Nihon Shokken 6x1.59L- JPSATE2000 (Amount: 24.75 SGD, Quantity: 1, : BTL)
Yakiniku Sauce Nihon Shokken 6x2kg- JPSAYAKI2000 (Amount: 23.10 SGD, Quantity: 1, : BTL)
Garlic Powder Hela 9x700g tub- GSGARHE0700 (Amount: 25.10 SGD, Quantity: 1, : TUB)
Subtotal: 201.49
Tax: 18.13
Total: 219.62 SGD</t>
  </si>
  <si>
    <t>Salted egg powder (knorr) - 1pkt</t>
  </si>
  <si>
    <t>Chilli Sauce Pouch Kimball 12x1kg 包装辣椒 - ZACHIKI1000 (Amount: 28.30 SGD, Quantity: 1, : CT)
Demi Glace Sauce Knorr 6x1kg- ZBDEMIKN1000 (Amount: 71.24 SGD, Quantity: 1, : CT)
Plain Flour Johnnyson's 1kg/pkt- JOFLPLAPR1000 (Amount: 3.30 SGD, Quantity: 4, : PKT)
Corn Starch Johnnyson's 10x1kg- JOFLCORN1KG (Amount: 2.50 SGD, Quantity: 1, : PKT)
Tempura Ko Nissin 20x450g- JPTEM0500 (Amount: 5.00 SGD, Quantity: 2, : PKT)
Bread Crumb Johnnyson's 10x1kg- JOMIBRCR1000 (Amount: 4.20 SGD, Quantity: 2, : PKT)
Teriyaki Sauce Nihon Shokken 6x1.59L- JPSATE2000 (Amount: 24.75 SGD, Quantity: 1, : BTL)
Black Pepper Coarse S18 LSH 500gpkt- PECRBLS0500 (Amount: 8.30 SGD, Quantity: 2, : PKT)
Chicken Powder Knorr 6x2.25kg- ZBCPOKN2250 (Amount: 27.85 SGD, Quantity: 1, : TUB)
Yakiniku Sauce Nihon Shokken 6x2kg- JPSAYAKI2000 (Amount: 23.10 SGD, Quantity: 1, : BTL)
EEL Sauce Nihon Shokken 6x2kg- JPSAEEL2000 (Amount: 22.75 SGD, Quantity: 1, : BTL)
Subtotal: 248.69
Tax: 22.38
Total: 271.07 SGD</t>
  </si>
  <si>
    <t>Liquid meat tenderizer 118ml (Bird King) - 1btl</t>
  </si>
  <si>
    <t>Demi Glace Sauce Knorr 6x1kg- ZBDEMIKN1000 (Amount: 12.47 SGD, Quantity: 5, : TUB)
Tartar Sauce Best Food 4x3ltr- ZBTSABF3000 (Amount: 17.51 SGD, Quantity: 1, : TUB)
Plain Flour Johnnyson's 1kg/pkt- JOFLPLAPR1000 (Amount: 3.30 SGD, Quantity: 7, : PKT)
Corn Starch Johnnyson's 10x1kg- JOFLCORN1KG (Amount: 2.50 SGD, Quantity: 2, : PKT)
Tempura Ko Nissin 20x450g- JPTEM0500 (Amount: 5.00 SGD, Quantity: 4, : PKT)
Fine Salt East Sun 48x500g- ESSSSAFES500 (Amount: 0.45 SGD, Quantity: 3, : PKT)
Bread Crumb Johnnyson's 10x1kg- JOMIBRCR1000 (Amount: 4.20 SGD, Quantity: 1, : PKT)
Teriyaki Sauce Nihon Shokken 6x1.59L- JPSATE2000 (Amount: 24.75 SGD, Quantity: 1, : BTL)
Worchester Sauce Lea&amp;Perrin 12x290ml- SAWORLE0290 (Amount: 3.90 SGD, Quantity: 1, : BTL)
Black Pepper Coarse S18 LSH 500gpkt- PECRBLS0500 (Amount: 8.30 SGD, Quantity: 1, : PKT)
Tomato Ketchup Pouch Kimball 12x1kg- ZATOMKI1000 (Amount: 28.00 SGD, Quantity: 1, : CT)
Subtotal: 198.46
Tax: 17.86
Total: 216.32 SGD</t>
  </si>
  <si>
    <t>66834-344557-- 31 Fishery Port Road, Bay 27 &amp; 28</t>
  </si>
  <si>
    <t>Perfect Italiano Parmesan Shredded 6x1kg- ZF3001213 (Amount: 108.00 SGD, Quantity: 3, : CT)
Subtotal: 324.00
Tax: 29.16
Total: 353.16 SGD</t>
  </si>
  <si>
    <t>6249084486215578680</t>
  </si>
  <si>
    <t>Anchor Cheddar Shredded 8x1kg- ZF110852 (Amount: 100.00 SGD, Quantity: 4, : CT)
Subtotal: 400.00
Tax: 36.00
Total: 436.00 SGD</t>
  </si>
  <si>
    <t>6253499696217032967</t>
  </si>
  <si>
    <t>Anchor Cheddar Shredded 8x1kg- ZF110852 (Amount: 100.00 SGD, Quantity: 2, : CT)
Subtotal: 200.00
Tax: 18.00
Total: 218.00 SGD</t>
  </si>
  <si>
    <t>6264759696215423736</t>
  </si>
  <si>
    <t>Tuna Chunk In Oil Royal Miller 6x1.88kg- RMCSTUCRM1880 (Amount: 94.50 SGD, Quantity: 1, : CT)
Perfect Italiano Parmesan Shredded 6x1kg- ZF3001213 (Amount: 108.00 SGD, Quantity: 3, : CT)
Subtotal: 418.50
Tax: 37.67
Total: 456.17 SGD</t>
  </si>
  <si>
    <t>07-07-2025</t>
  </si>
  <si>
    <t>Anchor Cheddar Shredded 8x1kg- ZF110852 (Amount: 100.00 SGD, Quantity: 5, : CT)
Subtotal: 500.00
Tax: 45.00
Total: 545.00 SGD</t>
  </si>
  <si>
    <t>Perfect Italiano Parmesan Shredded 6x1kg- ZF3001213 (Amount: 108.00 SGD, Quantity: 2, : CT)
Subtotal: 216.00
Tax: 19.44
Total: 235.44 SGD</t>
  </si>
  <si>
    <t>Spaghetti  FTO 5 Royal Miller 24x500gm- RMPARMSPA500 (Amount: 40.80 SGD, Quantity: 5, : CT)
Tuna Chunk In Oil Royal Miller 6x1.88kg- RMCSTUCRM1880 (Amount: 94.50 SGD, Quantity: 1, : CT)
Subtotal: 298.50
Tax: 26.87
Total: 325.37 SGD</t>
  </si>
  <si>
    <t>Perfect Italiano Parmesan Shredded 6x1kg- ZF3001213 (Amount: 108.00 SGD, Quantity: 2, : CT)
Anchor Cheddar Shredded 8x1kg- ZF110852 (Amount: 100.00 SGD, Quantity: 5, : CT)
Subtotal: 716.00
Tax: 64.44
Total: 780.44 SGD</t>
  </si>
  <si>
    <t>Anchor Coloured Cheddar SOS (84 slices) 10x1040g- ZF120999 (Amount: 111.93 SGD, Quantity: 12, : CT)
Subtotal: 1,343.16
Tax: 120.88
Total: 1,464.04 SGD</t>
  </si>
  <si>
    <t>Jam Orange Portion Darbo 4x140'sx14gm- ZDA017926 (Amount: 106.40 SGD, Quantity: 2, : CT)
Jam Strawberry Portion Darbo 4x140'sx14gm 草莓酱微杯- ZDA016875 (Amount: 106.40 SGD, Quantity: 6, : CT)
Subtotal: 851.20
Tax: 76.61
Total: 927.81 SGD</t>
  </si>
  <si>
    <t>Perfect Italiano Parmesan Shredded 6x1kg- ZF3001213 (Amount: 108.00 SGD, Quantity: 2, : CT)
Anchor Pale SOS Processed Cheese Slices 176's- ZF122578 (Amount: 130.00 SGD, Quantity: 3, : CT)
Subtotal: 606.00
Tax: 54.54
Total: 660.54 SGD</t>
  </si>
  <si>
    <t>159217-200914-- 15 Jalan Tepong #03-01</t>
  </si>
  <si>
    <t>Cooking Caramel Xiang Zhen Elephant 12x740ml- ZASSDXI0750 (Amount: 48.00 SGD, Quantity: 1, : CT)
Subtotal: 48.00
Tax: 4.32
Total: 52.32 SGD</t>
  </si>
  <si>
    <t>6246359284915042670</t>
  </si>
  <si>
    <t>Mayo Magic Best Food 4x3L- ZBMAMGBF3000 (Amount: 37.68 SGD, Quantity: 1, : CT)
FROZEN PORK BELLY RIND ON BONELESS 1 X 18KG-  FRPKRB18KG (Amount: 6.10 SGD, Quantity: 54, : KG)
Subtotal: 367.08
Tax: 33.04
Total: 400.12 SGD</t>
  </si>
  <si>
    <t>6246524594919329417</t>
  </si>
  <si>
    <t>Crispy Coated Fries 10mm Farm Frites 6x2000g-FF436002 (Amount: 37.20 SGD, Quantity: 3, : CT)
FROZEN PORK BELLY RIND ON BONELESS 1 X 18KG-  FRPKRB18KG (Amount: 6.10 SGD, Quantity: 36, : KG)
Subtotal: 331.20
Tax: 29.81
Total: 361.01 SGD</t>
  </si>
  <si>
    <t>6249092964911034167</t>
  </si>
  <si>
    <t>FROZEN PORK BELLY RIND ON BONELESS 1 X 18KG-  FRPKRB18KG (Amount: 6.10 SGD, Quantity: 72, : KG)
Subtotal: 439.20
Tax: 39.53
Total: 478.73 SGD</t>
  </si>
  <si>
    <t>6252340224913656907</t>
  </si>
  <si>
    <t>FROZEN PORK BELLY RIND ON BONELESS 1 X 18KG-  FRPKRB18KG (Amount: 6.10 SGD, Quantity: 90, : KG)
Subtotal: 549.00
Tax: 49.41
Total: 598.41 SGD</t>
  </si>
  <si>
    <t>6254997804911418539</t>
  </si>
  <si>
    <t>Skin On Seasoned Jumbo Wedges 6x2000g Farm Frites- FF378002 (Amount: 35.40 SGD, Quantity: 2, : CT)
Jia You Liang Yuan Scallion Pancake Kawan 12x5'sx100g- ZKFJYLYSCPAN (Amount: 35.00 SGD, Quantity: 1, : CT)
Onion Rings Breaded Farm Frites 10x1000g- FF924001 (Amount: 45.00 SGD, Quantity: 2, : CT)
Subtotal: 195.80
Tax: 17.62
Total: 213.42 SGD</t>
  </si>
  <si>
    <t>6255065124918171208</t>
  </si>
  <si>
    <t>Professional Cream Soup Base Knorr 6x1kg- ZBPCSKN1KG (Amount: 66.03 SGD, Quantity: 1, : CT)
Subtotal: 66.03
Tax: 5.94
Total: 71.97 SGD</t>
  </si>
  <si>
    <t>6255088044912608186</t>
  </si>
  <si>
    <t>FROZEN PORK BELLY RIND ON BONELESS 1 X 18KG-  FRPKRB18KG (Amount: 6.10 SGD, Quantity: 108, : KG)
Subtotal: 658.80
Tax: 59.29
Total: 718.09 SGD</t>
  </si>
  <si>
    <t>6259302704919205244</t>
  </si>
  <si>
    <t>Skin On Seasoned Jumbo Wedges 6x2000g Farm Frites- FF378002 (Amount: 35.40 SGD, Quantity: 1, : CT)
Crispy Coated Fries 7mm Farm Frites 6x2000g- FF435002 (Amount: 38.40 SGD, Quantity: 1, : CT)
Subtotal: 73.80
Tax: 6.64
Total: 80.44 SGD</t>
  </si>
  <si>
    <t>6260367226022149410</t>
  </si>
  <si>
    <t>6261860054919049357</t>
  </si>
  <si>
    <t>Mayo Magic Best Food 4x3L- ZBMAMGBF3000 (Amount: 37.68 SGD, Quantity: 1, : CT)
Crispy Coated Fries 7mm Farm Frites 6x2000g- FF435002 (Amount: 38.40 SGD, Quantity: 1, : CT)
Subtotal: 76.08
Tax: 6.85
Total: 82.93 SGD</t>
  </si>
  <si>
    <t>6264740446021580603</t>
  </si>
  <si>
    <t>6265523884919509952</t>
  </si>
  <si>
    <t>s/c</t>
  </si>
  <si>
    <t>12566097 Koko Krunch Econopack Nestle 12x450g- CEN12530524 (Amount: 76.44 SGD, Quantity: 2, : CT)
Subtotal: 152.88
Tax: 13.76
Total: 166.64 SGD</t>
  </si>
  <si>
    <t>6267137044915521454</t>
  </si>
  <si>
    <t>Skin On Seasoned Jumbo Wedges 6x2000g Farm Frites- FF378002 (Amount: 35.40 SGD, Quantity: 2, : CT)
Onion Rings Breaded Farm Frites 10x1000g- FF924001 (Amount: 45.00 SGD, Quantity: 4, : CT)
Subtotal: 250.80
Tax: 22.57
Total: 273.37 SGD</t>
  </si>
  <si>
    <t>Skin On Seasoned Jumbo Wedges 6x2000g Farm Frites- FF378002 (Amount: 35.40 SGD, Quantity: 2, : CT)
Crispy Coated Fries 7mm Farm Frites 6x2000g- FF435002 (Amount: 38.40 SGD, Quantity: 1, : CT)
FROZEN PORK BELLY RIND ON BONELESS 1 X 18KG-  FRPKRB18KG (Amount: 6.10 SGD, Quantity: 54, : KG)
Subtotal: 438.60
Tax: 39.47
Total: 478.07 SGD</t>
  </si>
  <si>
    <t>Skin On Seasoned Jumbo Wedges 6x2000g Farm Frites- FF378002 (Amount: 35.40 SGD, Quantity: 3, : CT)
Crispy Coated Fries 10mm Farm Frites 6x2000g-FF436002 (Amount: 37.20 SGD, Quantity: 3, : CT)
Subtotal: 217.80
Tax: 19.60
Total: 237.40 SGD</t>
  </si>
  <si>
    <t>09-07-2025</t>
  </si>
  <si>
    <t>Crispy Coated Fries 10mm Farm Frites 6x2000g-FF436002 (Amount: 37.20 SGD, Quantity: 2, : CT)
Onion Rings Breaded Farm Frites 10x1000g- FF924001 (Amount: 45.00 SGD, Quantity: 1, : CT)
Subtotal: 119.40
Tax: 10.75
Total: 130.15 SGD</t>
  </si>
  <si>
    <t>FROZEN PORK BELLY RIND ON BONELESS 1 X 18KG-  FRPKRB18KG (Amount: 6.10 SGD, Quantity: 18, : KG)
Subtotal: 109.80
Tax: 9.88
Total: 119.68 SGD</t>
  </si>
  <si>
    <t>NEW (12530353) Honey Stars Cereal Econopack Nestle 12x450g- CEN12530353 (Amount: 76.44 SGD, Quantity: 1, : CT)
Subtotal: 76.44
Tax: 6.88
Total: 83.32 SGD</t>
  </si>
  <si>
    <t>Skin On Seasoned Jumbo Wedges 6x2000g Farm Frites- FF378002 (Amount: 35.40 SGD, Quantity: 2, : CT)
Subtotal: 70.80
Tax: 6.37
Total: 77.17 SGD</t>
  </si>
  <si>
    <t>Mayo Magic Best Food 4x3L- ZBMAMGBF3000 (Amount: 37.68 SGD, Quantity: 1, : CT)
Skin On Seasoned Jumbo Wedges 6x2000g Farm Frites- FF378002 (Amount: 35.40 SGD, Quantity: 2, : CT)
Crispy Coated Fries 7mm Farm Frites 6x2000g- FF435002 (Amount: 38.40 SGD, Quantity: 1, : CT)
Subtotal: 146.88
Tax: 13.22
Total: 160.10 SGD</t>
  </si>
  <si>
    <t>1806-3766-- 277 Jalan Kayu</t>
  </si>
  <si>
    <t>Sweet Relish Royal Miller 12x370g- RMPISWRLISH (Amount: 42.00 SGD, Quantity: 1, : CT)
Spaghetti  FTO 5 Royal Miller 24x500gm- RMPARMSPA500 (Amount: 45.60 SGD, Quantity: 1, : CT)
Real Mayonnaise Best Food 4x3ltr- ZBMAYBF3000 (Amount: 65.63 SGD, Quantity: 2, : CT)
Baked Beans In Tomato Sauce Royal Miller 6x2.6kg- RMCVBBERM2700 (Amount: 36.00 SGD, Quantity: 1, : CT)
Demi Glace Sauce Knorr 6x1kg- ZBDEMIKN1000 (Amount: 71.24 SGD, Quantity: 1, : CT)
HP Sauce 12x255G- SAHPSHP0255 (Amount: 3.20 SGD, Quantity: 4, : BTL)
Gherkins Royal Miller 12x680g- RMPIGHEMR680 (Amount: 27.60 SGD, Quantity: 1, : CT)
Royal Baking Powder 12x450g- K109898 (Amount: 5.80 SGD, Quantity: 2, : TIN)
Pepper Sauce RED Tabasco 12x150ml- SAPEPTA0150 (Amount: 68.40 SGD, Quantity: 1, : CT)
Anchor Prof Unsalted Butter 20x454g- ZF120642 (Amount: 123.00 SGD, Quantity: 1, : CT)
Subtotal: 569.50
Tax: 51.26
Total: 620.76 SGD</t>
  </si>
  <si>
    <t>6247393395511794008</t>
  </si>
  <si>
    <t>Tomato Whole Peeled Royal Miller 6x2550g- RMCVTOWRM2550 (Amount: 40.00 SGD, Quantity: 1, : CT)
White Grape Vinegar Royal Miller 12x500ml- RMVIWSWH0500 (Amount: 3.00 SGD, Quantity: 4, : BTL)
Wheat Flour Ikan Terbang 25kgbag- FLWHEIT25KG (Amount: 44.00 SGD, Quantity: 1, : BAG)
WH Premium Oyster Sauce GREEN Woh Hup 4x5L- ZW1501000010 (Amount: 8.00 SGD, Quantity: 3, : TUB)
Soya Sauce/Light East Sun 4x5ltr- ESSASSLES5000 (Amount: 5.80 SGD, Quantity: 3, : TUB)
Fine Salt East Sun 48x500g- ESSSSAFES500 (Amount: 0.45 SGD, Quantity: 10, : PKT)
Mint Jelly Royal Miller 6x215g- RMSAMINRM0215 (Amount: 3.25 SGD, Quantity: 10, : BTL)
Spaghetti  FTO 5 Royal Miller 24x500gm- RMPARMSPA500 (Amount: 45.60 SGD, Quantity: 2, : CT)
Vegetable Cooking Oil Royal Miller 17kg- RMOICOORM17KG (Amount: 28.00 SGD, Quantity: 6, : TIN)
Fine Sugar Johnnyson's 12 x 2kg- JOSUSFINE2000 (Amount: 3.50 SGD, Quantity: 4, : PKT)
Sweet Chilli Sauce Halal Heinz 24x310g- SACHILHEI310 (Amount: 43.40 SGD, Quantity: 2, : CT)
Tomato Ketchup Heinz 24x300g- SATOHEI300 (Amount: 30.00 SGD, Quantity: 3, : CT)
Subtotal: 624.40
Tax: 56.20
Total: 680.60 SGD</t>
  </si>
  <si>
    <t>6249085164729186445</t>
  </si>
  <si>
    <t>Whole Kernel Sweet Corn Royal Miller 24x425g- RMCVCWKRM0425 (Amount: 1.30 SGD, Quantity: 6, : TIN)
WH Premium Oyster Sauce GREEN Woh Hup 4x5L- ZW1501000010 (Amount: 8.00 SGD, Quantity: 4, : TUB)
Red Kidney Bean Royal Miller 24x400g- RMCVRKBRM439 (Amount: 1.15 SGD, Quantity: 6, : TIN)
UHT Full Cream Milk Royal Miller 12x1ltr- RMMIMUHRM1000 (Amount: 23.40 SGD, Quantity: 2, : CT)
Tomato Ketchup Kimball 6x3.25kg-ZATOMKI3250 (Amount: 42.00 SGD, Quantity: 2, : CT)
Baby Clam Palmdale 24x283g- CSBACSW0283 (Amount: 84.00 SGD, Quantity: 1, : CT)
Subtotal: 261.50
Tax: 23.54
Total: 285.04 SGD</t>
  </si>
  <si>
    <t>6252550204706501934</t>
  </si>
  <si>
    <t>White Pepper Powder GURUBAS 500gpkt- PEPWHPLS0500 (Amount: 3.80 SGD, Quantity: 5, : PKT)
Premium KDM Jasmine Rice Royal Miller 5kg/pkt- RMRIKDM5000 (Amount: 9.00 SGD, Quantity: 2, : PKT)
Cumin Powder Raj 10x500gpkt- GSCUNRA500 (Amount: 3.00 SGD, Quantity: 5, : PKT)
Garlic Powder Hela 9x700gtub- GSGARHE0700 (Amount: 25.10 SGD, Quantity: 2, : TUB)
Coriander Powder Raj 10x500gpkt- GSCORRA500 (Amount: 2.50 SGD, Quantity: 5, : PKT)
Subtotal: 114.70
Tax: 10.32
Total: 125.02 SGD</t>
  </si>
  <si>
    <t>6255296095813637948</t>
  </si>
  <si>
    <t>Black Pepper Sauce Knorr 6x1.2kg- ZBBPSKN1200 (Amount: 60.35 SGD, Quantity: 1, : CT)
Professional Cream MUSHROOM Soup Based Knorr 6x1kg- ZBPCMKN1KG (Amount: 84.93 SGD, Quantity: 1, : CT)
Chicken Powder Knorr 6x2.25kg- ZBCPOKN2250 (Amount: 27.85 SGD, Quantity: 1, : TUB)
Tomato Pronto Knorr 6x2kg- ZBTPRKN2000 (Amount: 53.74 SGD, Quantity: 1, : CT)
Aromat Seasoning Knorr 6x2.25kg- ZBASEKN2250 (Amount: 21.66 SGD, Quantity: 1, : TUB)
Chicken Gravy Knorr 6x1kg- ZBCHGKN1000 (Amount: 76.53 SGD, Quantity: 1, : CT)
Beef Stock Paste Knorr 6x1.5kg- ZBBPAKN1500 (Amount: 20.26 SGD, Quantity: 1, : BTL)
BBQ Sauce Hickory Knorr 6x1kg- ZBBSHKN1000 (Amount: 71.53 SGD, Quantity: 1, : CT)
Subtotal: 416.85
Tax: 37.52
Total: 454.37 SGD</t>
  </si>
  <si>
    <t>6255309275516935820</t>
  </si>
  <si>
    <t>Tomato Whole Peeled Royal Miller 6x2550g- RMCVTOWRM2550 (Amount: 40.00 SGD, Quantity: 1, : CT)
Aluminium Foil 300m North Star 3x300mx45cm- NSNFALF300M (Amount: 44.30 SGD, Quantity: 1, : ROL)
Tempura Batter Mix Sakumi Nihon Shokken 2x10kgpkt- JPFLSAK10KG (Amount: 68.75 SGD, Quantity: 1, : PKT)
Dried Cranberry Johnnyson's 1kg- JODFCRANB1134 (Amount: 12.00 SGD, Quantity: 1, : PKT)
Walnut Shelled Johnnyson's 1kg- JODFWALLS12.50 (Amount: 22.00 SGD, Quantity: 1, : KG)
Subtotal: 187.05
Tax: 16.83
Total: 203.88 SGD</t>
  </si>
  <si>
    <t>6256160165511667190</t>
  </si>
  <si>
    <t>Real Mayonnaise Best Food 4x3ltr- ZBMAYBF3000 (Amount: 65.63 SGD, Quantity: 3, : CT)
Soap Powder UIC 3x5kg bag- NFSOPUI5000 (Amount: 10.50 SGD, Quantity: 1, : BAG)
Light Sour Cream Bulla 2Ltub- CHLSPCR5000 (Amount: 25.00 SGD, Quantity: 2, : TUB)
Subtotal: 257.39
Tax: 23.17
Total: 280.56 SGD</t>
  </si>
  <si>
    <t>6260429328717312165</t>
  </si>
  <si>
    <t>Tomato Whole Peeled Royal Miller 6x2550g- RMCVTOWRM2550 (Amount: 40.00 SGD, Quantity: 1, : CT)
Wheat Flour Ikan Terbang 25kgbag- FLWHEIT25KG (Amount: 44.00 SGD, Quantity: 1, : BAG)
Red Kidney Bean Royal Miller 24x400g- RMCVRKBRM439 (Amount: 1.15 SGD, Quantity: 6, : TIN)
UHT Full Cream Milk Royal Miller 12x1ltr- RMMIMUHRM1000 (Amount: 23.40 SGD, Quantity: 1, : CT)
Anchor Prof Unsalted Butter 20x454g- ZF120642 (Amount: 123.00 SGD, Quantity: 1, : CT)
Subtotal: 237.30
Tax: 21.36
Total: 258.66 SGD</t>
  </si>
  <si>
    <t>6262211185518624966</t>
  </si>
  <si>
    <t>TC Nacho Cheese Sauce Tropic Choice 4x3x1kg- SATCNACHOCHE (Amount: 21.60 SGD, Quantity: 6, : TUB)
Subtotal: 129.60
Tax: 11.66
Total: 141.26 SGD</t>
  </si>
  <si>
    <t>6262224398816332078</t>
  </si>
  <si>
    <t>Tomato Whole Peeled Royal Miller 6x2550g- RMCVTOWRM2550 (Amount: 40.00 SGD, Quantity: 1, : CT)
Fine Salt East Sun 48x500g- ESSSSAFES500 (Amount: 0.45 SGD, Quantity: 6, : PKT)
Red Kidney Bean Royal Miller 24x400g- RMCVRKBRM439 (Amount: 1.15 SGD, Quantity: 2, : TIN)
Tomato Ketchup Kimball 6x3.25kg-ZATOMKI3250 (Amount: 42.00 SGD, Quantity: 1, : CT)
Fine Sugar Johnnyson's 12 x 2kg- JOSUSFINE2000 (Amount: 3.50 SGD, Quantity: 3, : PKT)
Raw Sugar SIS 24x800g- SUSRAW0800 (Amount: 3.50 SGD, Quantity: 3, : PKT)
Honey Royal Miller 6x1kg- RMSCHONRM1000L (Amount: 32.50 SGD, Quantity: 1, : CT)
Garlic Powder Hela 9x700gtub- GSGARHE0700 (Amount: 25.10 SGD, Quantity: 2, : TUB)
Perfect Italiano Parmesan Grated 4x1.5kg- ZF104120 (Amount: 45.50 SGD, Quantity: 1, : EAC)
Subtotal: 236.20
Tax: 21.26
Total: 257.46 SGD</t>
  </si>
  <si>
    <t>6264743915516734957</t>
  </si>
  <si>
    <t>Wheat Flour Ikan Terbang 25kgbag- FLWHEIT25KG (Amount: 44.00 SGD, Quantity: 1, : BAG)
Real Mayonnaise Best Food 4x3ltr- ZBMAYBF3000 (Amount: 65.63 SGD, Quantity: 1, : CT)
Anchor UHT Whipping Cream 12X1LTR- ZF121274 (Amount: 8.32 SGD, Quantity: 12, : PKT)
Subtotal: 209.47
Tax: 18.85
Total: 228.32 SGD</t>
  </si>
  <si>
    <t>Chicken Powder Knorr 6x2.25kg- ZBCPOKN2250 (Amount: 27.85 SGD, Quantity: 1, : TUB)
Tomato Pronto Knorr 6x2kg- ZBTPRKN2000 (Amount: 53.74 SGD, Quantity: 1, : CT)
Aromat Seasoning Knorr 6x2.25kg- ZBASEKN2250 (Amount: 21.66 SGD, Quantity: 1, : TUB)
Beef Stock Paste Knorr 6x1.5kg- ZBBPAKN1500 (Amount: 20.26 SGD, Quantity: 1, : BTL)
Subtotal: 123.51
Tax: 11.12
Total: 134.63 SGD</t>
  </si>
  <si>
    <t>Bicarbonate Soda RORA 48x100g- MIBISORORA100G (Amount: 0.70 SGD, Quantity: 10, : BTL)
Real Mayonnaise Best Food 4x3ltr- ZBMAYBF3000 (Amount: 65.63 SGD, Quantity: 3, : CT)
Professional Cream Soup Base Knorr 6x1kg- ZBPCSKN1KG (Amount: 64.89 SGD, Quantity: 1, : CT)
Tomato Ketchup Kimball 6x3.25kg-ZATOMKI3250 (Amount: 42.00 SGD, Quantity: 2, : CT)
Fine Sugar Johnnyson's 12 x 2kg- JOSUSFINE2000 (Amount: 3.50 SGD, Quantity: 4, : PKT)
Chilli Sauce Pouch Kimball 12x1kg- ZACHIKI1000 (Amount: 28.30 SGD, Quantity: 3, : CT)
Subtotal: 451.68
Tax: 40.65
Total: 492.33 SGD</t>
  </si>
  <si>
    <t>Tomato Pronto Knorr 6x2kg- ZBTPRKN2000 (Amount: 53.74 SGD, Quantity: 2, : CT)
Anchor UHT CHG Extra Yield Cream Latam 12x1ltr- ZF122338 (Amount: 71.19 SGD, Quantity: 1, : CT)
Anchor Prof Unsalted Butter 20x454g- ZF120642 (Amount: 123.00 SGD, Quantity: 1, : CT)
Subtotal: 301.67
Tax: 27.15
Total: 328.82 SGD</t>
  </si>
  <si>
    <t>Tomato Whole Peeled Royal Miller 6x2550g- RMCVTOWRM2550 (Amount: 40.00 SGD, Quantity: 1, : CT)
White Pepper Powder GURUBAS 500gpkt- PEPWHPLS0500 (Amount: 3.80 SGD, Quantity: 5, : PKT)
Bread Crumb Johnnyson's 10x1kg- JOMIBRCR1000 (Amount: 4.20 SGD, Quantity: 4, : PKT)
Bicarbonate Soda RORA 48x100g- MIBISORORA100G (Amount: 0.70 SGD, Quantity: 10, : BTL)
Fine Salt East Sun 48x500g- ESSSSAFES500 (Amount: 0.45 SGD, Quantity: 10, : PKT)
Hua Tiao Chew Bao Ding 12x640ml- WSHTWBA0640 (Amount: 2.50 SGD, Quantity: 10, : BTL)
Professional Cream Soup Base Knorr 6x1kg- ZBPCSKN1KG (Amount: 64.89 SGD, Quantity: 1, : CT)
Chicken Powder Knorr 6x2.25kg- ZBCPOKN2250 (Amount: 27.85 SGD, Quantity: 3, : TUB)
Fine Sugar Johnnyson's 12 x 2kg- JOSUSFINE2000 (Amount: 3.50 SGD, Quantity: 5, : PKT)
Worchester Sauce Lea&amp;Perrin 12x290ml- SAWORLE0290 (Amount: 4.20 SGD, Quantity: 2, : BTL)
Aromat Seasoning Knorr 6x2.25kg- ZBASEKN2250 (Amount: 21.66 SGD, Quantity: 3, : TUB)
Demi Glace Sauce Knorr 6x1kg- ZBDEMIKN1000 (Amount: 71.24 SGD, Quantity: 1, : CT)
HP Sauce 12x255G- SAHPSHP0255 (Amount: 3.20 SGD, Quantity: 4, : BTL)
A1 Sauce Brand's 24x240ml- SAA1SA10240 (Amount: 3.20 SGD, Quantity: 4, : BTL)
Royal Baking Powder 12x450g- K109898 (Amount: 5.80 SGD, Quantity: 2, : TIN)
Distilled White Vinegar Heinz 6x1gal- VIWHDSLH1GAL (Amount: 8.00 SGD, Quantity: 3, : TUB)
Subtotal: 484.06
Tax: 43.57
Total: 527.63 SGD</t>
  </si>
  <si>
    <t>Tomato Whole Peeled Royal Miller 6x2550g- RMCVTOWRM2550 (Amount: 40.00 SGD, Quantity: 1, : CT)
Sweet Relish Royal Miller 12x370g- RMPISWRLISH (Amount: 42.00 SGD, Quantity: 1, : CT)
Whole Kernel Sweet Corn Royal Miller 24x425g- RMCVCWKRM0425 (Amount: 1.30 SGD, Quantity: 5, : TIN)
Yellow Mustard Royal Miller 10x1kg- RMSAYMUST1KG (Amount: 6.00 SGD, Quantity: 2, : PKT)
WH Premium Oyster Sauce GREEN Woh Hup 4x5L- ZW1501000010 (Amount: 8.00 SGD, Quantity: 2, : TUB)
Soya Sauce/Light East Sun 4x5ltr- ESSASSLES5000 (Amount: 5.80 SGD, Quantity: 2, : TUB)
Bicarbonate Soda RORA 48x100g- MIBISORORA100G (Amount: 0.70 SGD, Quantity: 6, : BTL)
Hua Tiao Chew Bao Ding 12x640ml- WSHTWBA0640 (Amount: 2.50 SGD, Quantity: 6, : BTL)
Mint Jelly Royal Miller 6x215g- RMSAMINRM0215 (Amount: 3.25 SGD, Quantity: 10, : BTL)
Real Mayonnaise Best Food 4x3ltr- ZBMAYBF3000 (Amount: 65.63 SGD, Quantity: 2, : CT)
Red Kidney Bean Royal Miller 24x400g- RMCVRKBRM439 (Amount: 1.15 SGD, Quantity: 6, : TIN)
Escargots Snail Noble Kitchen 12x840g 72s- CSESCDU0850 (Amount: 19.40 SGD, Quantity: 3, : TIN)
Escargots Shell Noble Kitchen 72s- CSESSDU072S (Amount: 35.00 SGD, Quantity: 5, : CT)
Mandarin Orange Mili 24x312g- CFMANWO0312 (Amount: 1.40 SGD, Quantity: 6, : TIN)
Baby Clam Palmdale 24x283g- CSBACSW0283 (Amount: 84.00 SGD, Quantity: 1, : CT)
Kikkoman Soy Sauce 12x1Ltr- JPKKM00007 (Amount: 6.20 SGD, Quantity: 2, : BTL)
Subtotal: 655.96
Tax: 59.04
Total: 715.00 SGD</t>
  </si>
  <si>
    <t>Tomato Ketchup Kimball 6x3.25kg-ZATOMKI3250 (Amount: 42.00 SGD, Quantity: 1, : CT)
Anchor Prof Unsalted Butter 20x454g- ZF120642 (Amount: 123.00 SGD, Quantity: 1, : CT)
Anchor Mozzarella Shredded Cheese IQF 6x2kg- ZF123066 (Amount: 126.00 SGD, Quantity: 1, : CT)
Subtotal: 291.00
Tax: 26.19
Total: 317.19 SGD</t>
  </si>
  <si>
    <t>Wheat Flour Ikan Terbang 25kgbag- FLWHEIT25KG (Amount: 44.00 SGD, Quantity: 1, : BAG)
Red Kidney Bean Royal Miller 24x400g- RMCVRKBRM439 (Amount: 1.15 SGD, Quantity: 6, : TIN)
Black Pepper Sauce Knorr 6x1.2kg- ZBBPSKN1200 (Amount: 60.35 SGD, Quantity: 1, : CT)
Premium KDM Jasmine Rice Royal Miller 5kg/pkt- RMRIKDM5000 (Amount: 9.00 SGD, Quantity: 2, : PKT)
Sweet Chilli Sauce Halal Heinz 24x310g- SACHILHEI310 (Amount: 43.40 SGD, Quantity: 2, : CT)
Red Kidney Bean Royal Miller 6x2.5kg- RMCVBERFI2500 (Amount: 34.20 SGD, Quantity: 1, : CT)
Tomato Ketchup Heinz 24x300g- SATOHEI300 (Amount: 30.00 SGD, Quantity: 1, : CT)
Subtotal: 280.25
Tax: 25.22
Total: 305.47 SGD</t>
  </si>
  <si>
    <t>Tomato Whole Peeled Royal Miller 6x2550g- RMCVTOWRM2550 (Amount: 40.00 SGD, Quantity: 1, : CT)
White Pepper Powder GURUBAS 500gpkt- PEPWHPLS0500 (Amount: 3.80 SGD, Quantity: 5, : PKT)
Aluminium Foil 300m North Star 3x300mx45cm- NSNFALF300M (Amount: 44.30 SGD, Quantity: 1, : ROL)
Cling Wrap 300m North Star 6x300mx45cm- NSNFCLIW300M (Amount: 13.00 SGD, Quantity: 1, : ROL)
Bread Crumb Johnnyson's 10x1kg- JOMIBRCR1000 (Amount: 4.20 SGD, Quantity: 2, : PKT)
Spaghetti  FTO 5 Royal Miller 24x500gm- RMPARMSPA500 (Amount: 45.60 SGD, Quantity: 2, : CT)
Tempura Batter Mix Sakumi Nihon Shokken 2x10kgpkt- JPFLSAK10KG (Amount: 68.75 SGD, Quantity: 1, : PKT)
Baked Beans In Tomato Sauce Royal Miller 6x2.6kg- RMCVBBERM2700 (Amount: 36.00 SGD, Quantity: 1, : CT)
BBQ Sauce Hickory Knorr 6x1kg- ZBBSHKN1000 (Amount: 71.53 SGD, Quantity: 1, : CT)
Corn Starch Johnnyson's 10kg- JOFLCORN1OKG (Amount: 20.00 SGD, Quantity: 1, : TIN)
Subtotal: 412.18
Tax: 37.10
Total: 449.28 SGD</t>
  </si>
  <si>
    <t>Tomato Whole Peeled Royal Miller 6x2550g- RMCVTOWRM2550 (Amount: 40.00 SGD, Quantity: 1, : CT)
White Grape Vinegar Royal Miller 12x500ml- RMVIWSWH0500 (Amount: 3.00 SGD, Quantity: 4, : BTL)
Real Mayonnaise Best Food 4x3ltr- ZBMAYBF3000 (Amount: 65.63 SGD, Quantity: 3, : CT)
Tomato Ketchup Kimball 6x3.25kg-ZATOMKI3250 (Amount: 42.00 SGD, Quantity: 1, : CT)
Fine Sugar Johnnyson's 12 x 2kg- JOSUSFINE2000 (Amount: 3.50 SGD, Quantity: 5, : PKT)
Balsamic Vinegar Royal Miller 12x500ml- RMVIWSBA0500 (Amount: 4.45 SGD, Quantity: 2, : BTL)
Gherkins Royal Miller 12x680g- RMPIGHEMR680 (Amount: 27.60 SGD, Quantity: 1, : CT)
Subtotal: 344.89
Tax: 31.04
Total: 375.93 SGD</t>
  </si>
  <si>
    <t>WH Premium Oyster Sauce GREEN Woh Hup 4x5L- ZW1501000010 (Amount: 8.00 SGD, Quantity: 4, : TUB)
Soya Sauce/Light East Sun 4x5ltr- ESSASSLES5000 (Amount: 5.80 SGD, Quantity: 4, : TUB)
Demi Glace Sauce Knorr 6x1kg- ZBDEMIKN1000 (Amount: 71.24 SGD, Quantity: 1, : CT)
Sliced Jalapenos Royal Miller 6x3kg- RMPIJALPENO (Amount: 88.80 SGD, Quantity: 1, : CT)
Subtotal: 215.24
Tax: 19.37
Total: 234.61 SGD</t>
  </si>
  <si>
    <t>689445-347159-- 542B Serangoon North</t>
  </si>
  <si>
    <t>RedBull Classic 24 x 250ml 红牛 (5CT FOC 1CTN)- ZHRBG (Amount: 14.50 SGD, Quantity: 5, : CT)
RedBull Classic 24 x 250ml 红牛 (5CT FOC 1CTN)- ZHRBG (Amount: 0.00 SGD, Quantity: 1, : FOC)
Subtotal: 72.50
Tax: 6.53
Total: 79.03 SGD</t>
  </si>
  <si>
    <t>6245585554541037156</t>
  </si>
  <si>
    <t>227874-304718-- 105 Canberra Street #01-01</t>
  </si>
  <si>
    <t>RedBull Classic 24 x 250ml 红牛 (5CT FOC 1CTN)- ZHRBG (Amount: 14.50 SGD, Quantity: 10, : CT)
RedBull Classic 24 x 250ml 红牛 (5CT FOC 1CTN)- ZHRBG (Amount: 0.00 SGD, Quantity: 2, : FOC)
Subtotal: 145.00
Tax: 13.05
Total: 158.05 SGD</t>
  </si>
  <si>
    <t>6260231733201895246</t>
  </si>
  <si>
    <t>243945-329810-- 51 Toa Payoh  Lor 6</t>
  </si>
  <si>
    <t>242145-326410-- 136 Bedok North</t>
  </si>
  <si>
    <t>1785-3704-- Blk 476 Tampines St 44</t>
  </si>
  <si>
    <t>Olive Oil Pomace Royal Miller 4x5ltr 橄榄油- RMOIOLPRR5L (Amount: 45.00 SGD, Quantity: 3, : TIN)
Tomato Chopped Royal Miller 6x2.55kg- RMCVTOCRU2500 (Amount: 7.35 SGD, Quantity: 2, : TIN)
Chilli Sachet Longson 1000x9g- SACHISCTLS9G (Amount: 36.50 SGD, Quantity: 1, : CT)
Chilli Sauce Pouch Kimball 12x1kg 包装辣椒- ZACHIKI1000 (Amount: 28.30 SGD, Quantity: 2, : CT)
Tartar Sauce BestFood 4x3ltr- ZBTSABF3000 (Amount: 17.51 SGD, Quantity: 1, : TUB)
Dijon Mustard Choix Gourmands 6tubsx1kg- MUDIJREM0850 (Amount: 14.00 SGD, Quantity: 1, : TUB)
Black Pepper Coarse S18 LSH 500gpkt- PECRBLS0500 (Amount: 8.30 SGD, Quantity: 2, : PKT)
Belachan Yellow Wrapper 50x500gm- MLBELYE0550 (Amount: 3.20 SGD, Quantity: 2, : PKT)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3, : BTL)
Sweet chilli sauce Chicken Dipping Mae Pranom 12x980g- SACHIMP0980 (Amount: 3.45 SGD, Quantity: 3, : BTL)
Shallots Fried Halazat 10x1kg- MLSHFGQ1000 (Amount: 5.20 SGD, Quantity: 1, : PKT)
Dried Prawn Small 1kg- MLPRDIN1000 (Amount: 17.50 SGD, Quantity: 1, : PKT)
Thai Lime Juice 6x1ltr- CJLIMTH1000 (Amount: 2.00 SGD, Quantity: 1, : BTL)
Sesame Oil EastSun 4x5ltr- ESOISESBA5000 (Amount: 22.00 SGD, Quantity: 1, : TUB)
WH Premium Oyster Sauce GREEN Woh Hup 4x5L- ZW1501000010 (Amount: 8.00 SGD, Quantity: 2, : TUB)
Ikan Bilis Peeled 1kgx10pkt- MLIKALS1000 (Amount: 11.00 SGD, Quantity: 1, : PKT)
Subtotal: 438.16
Tax: 39.43
Total: 477.59 SGD</t>
  </si>
  <si>
    <t>6245801686429646199</t>
  </si>
  <si>
    <t>(HLF) Salted Fish MuiFa LSH 12x400gm/blt- MLFISLS0600 (Amount: 5.50 SGD, Quantity: 3, : BTL)
Subtotal: 16.50
Tax: 1.49
Total: 17.99 SGD</t>
  </si>
  <si>
    <t>6247171914911452571</t>
  </si>
  <si>
    <t>518420-340859-- Blk 742 Bedok Reservoir</t>
  </si>
  <si>
    <t>Mayo Magic Best Food 4x3L- ZBMAMGBF3000 (Amount: 39.25 SGD, Quantity: 1, : CT)
Olive Oil Pomace Royal Miller 4x5ltr 橄榄油- RMOIOLPRR5L (Amount: 45.00 SGD, Quantity: 2, : TIN)
Tomato Pronto Knorr 6x2kg- ZBTPRKN2000 (Amount: 9.40 SGD, Quantity: 2, : TIN)
Sliced Black Olives Royal Miller 10x1700g- RMPIOBS1700 (Amount: 8.90 SGD, Quantity: 1, : PKT)
Chilli Sauce Pouch Kimball 12x1kg 包装辣椒- ZACHIKI1000 (Amount: 28.30 SGD, Quantity: 1, : CT)
Demi Glace Sauce Knorr 6x1kg- ZBDEMIKN1000 (Amount: 12.47 SGD, Quantity: 2, : TUB)
Tartar Sauce BestFood 4x3ltr- ZBTSABF3000 (Amount: 17.51 SGD, Quantity: 2, : TUB)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Chilli In Oil Mae Pranom 6x3kg- OICHIMP3000 (Amount: 17.00 SGD, Quantity: 1, : TIN)
(HLF) Salted Fish MuiFa LSH 12x400gm/blt- MLFISLS0600 (Amount: 5.50 SGD, Quantity: 2, : BTL)
Shallots Fried Halazat 10x1kg- MLSHFGQ1000 (Amount: 5.20 SGD, Quantity: 1, : PKT)
WH Premium Oyster Sauce GREEN Woh Hup 4x5L- ZW1501000010 (Amount: 8.00 SGD, Quantity: 2, : TUB)
Ikan Bilis Peeled 1kgx10pkt- MLIKALS1000 (Amount: 11.00 SGD, Quantity: 10, : PKT)
WH White Vinegar Woh Hup 4x5L- ZW1506300040 (Amount: 4.50 SGD, Quantity: 1, : TUB)
Subtotal: 483.21
Tax: 43.49
Total: 526.70 SGD</t>
  </si>
  <si>
    <t>6248377547613948483</t>
  </si>
  <si>
    <t>(HLF) Salted Fish MuiFa LSH 12x400gm/blt- MLFISLS0600 (Amount: 5.50 SGD, Quantity: 2, : BTL)
Subtotal: 11.00
Tax: 0.99
Total: 11.99 SGD</t>
  </si>
  <si>
    <t>6249750104917984864</t>
  </si>
  <si>
    <t>Mayo Magic Best Food 4x3L- ZBMAMGBF3000 (Amount: 39.25 SGD, Quantity: 2, : CT)
Olive Oil Pomace Royal Miller 4x5ltr 橄榄油- RMOIOLPRR5L (Amount: 45.00 SGD, Quantity: 1, : TIN)
Slice Mushroom Royal Miller 6x2840g- RMCUSMURM2840 (Amount: 7.20 SGD, Quantity: 2, : TIN)
Chilli Sauce Pouch Kimball 12x1kg 包装辣椒- ZACHIKI1000 (Amount: 28.30 SGD, Quantity: 2, : CT)
Tartar Sauce BestFood 4x3ltr- ZBTSABF3000 (Amount: 17.51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1, : PKT)
Chilli In Oil Mae Pranom 6x3kg- OICHIMP3000 (Amount: 17.00 SGD, Quantity: 1, : TIN)
Cooking Caramel Xiang Zhen Elephant 6x3kg 祥珍黑酱油-  ZASSDXI3000 (Amount: 13.50 SGD, Quantity: 1, : BTL)
(HLF) Salted Fish MuiFa LSH 12x400gm/blt- MLFISLS0600 (Amount: 5.50 SGD, Quantity: 2, : BTL)
Dried Prawn Small 1kg- MLPRDIN1000 (Amount: 17.50 SGD, Quantity: 1, : PKT)
Thai Lime Juice 6x1ltr- CJLIMTH1000 (Amount: 2.00 SGD, Quantity: 1, : BTL)
Sesame Oil EastSun 4x5ltr- ESOISESBA5000 (Amount: 22.00 SGD, Quantity: 1, : TUB)
WH Premium Oyster Sauce GREEN Woh Hup 4x5L- ZW1501000010 (Amount: 8.00 SGD, Quantity: 4, : TUB)
Ikan Bilis Peeled 1kgx10pkt- MLIKALS1000 (Amount: 11.00 SGD, Quantity: 3, : PKT)
WH White Vinegar Woh Hup 4x5L- ZW1506300040 (Amount: 4.50 SGD, Quantity: 1, : TUB)
Subtotal: 421.61
Tax: 37.94
Total: 459.55 SGD</t>
  </si>
  <si>
    <t>6252083581015371987</t>
  </si>
  <si>
    <t>518422-340865-- Blk 82 Marine Parade</t>
  </si>
  <si>
    <t>Mayo Magic Best Food 4x3L- ZBMAMGBF3000 (Amount: 39.25 SGD, Quantity: 1, : CT)
Chilli Sauce Pouch Kimball 12x1kg 包装辣椒- ZACHIKI1000 (Amount: 28.30 SGD, Quantity: 2, : CT)
Belachan Yellow Wrapper 50x500gm- MLBELYE0550 (Amount: 3.20 SGD, Quantity: 1, : PKT)
Soya Sauce/Light East Sun 4x5ltr- ESSASSLES5000 (Amount: 5.80 SGD, Quantity: 1, : TUB)
Fish Gravy Thai Tiparus 12x700ml-SAFISTI750 (Amount: 1.75 SGD, Quantity: 3, : BTL)
(HLF) Salted Fish MuiFa LSH 12x400gm/blt- MLFISLS0600 (Amount: 5.50 SGD, Quantity: 1, : BTL)
Thai Lime Juice 6x1ltr- CJLIMTH1000 (Amount: 2.00 SGD, Quantity: 2, : BTL)
WH Premium Oyster Sauce GREEN Woh Hup 4x5L- ZW1501000010 (Amount: 8.00 SGD, Quantity: 1, : TUB)
Ikan Bilis Peeled 1kgx10pkt- MLIKALS1000 (Amount: 11.00 SGD, Quantity: 2, : PKT)
Tomato Ketchup Maggi 6x3.3kgtin- SATOMA3300 (Amount: 10.50 SGD, Quantity: 2, : TIN)
Total: 170.60 SGD</t>
  </si>
  <si>
    <t>6252794489817141118</t>
  </si>
  <si>
    <t>518424-340867-- Blk 320 #01-37 Clementi</t>
  </si>
  <si>
    <t>Slice Mushroom Royal Miller 6x2840g- RMCUSMURM2840 (Amount: 7.20 SGD, Quantity: 2, : TIN)
Fish Gravy Thai Tiparus 12x700ml-SAFISTI750 (Amount: 1.75 SGD, Quantity: 4, : BTL)
Subtotal: 21.40
Tax: 1.93
Total: 23.33 SGD</t>
  </si>
  <si>
    <t>6253566161852800387</t>
  </si>
  <si>
    <t>Potato Flake Knorr 2kg- ZBPFPOTFL2KG (Amount: 22.71 SGD, Quantity: 1, : BOX)
Mayo Magic Best Food 4x3L- ZBMAMGBF3000 (Amount: 39.25 SGD, Quantity: 1, : CT)
Olive Oil Pomace Royal Miller 4x5ltr 橄榄油- RMOIOLPRR5L (Amount: 45.00 SGD, Quantity: 1, : TIN)
Tomato Chopped Royal Miller 6x2.55kg- RMCVTOCRU2500 (Amount: 7.35 SGD, Quantity: 1, : TIN)
Sliced Black Olives Royal Miller 10x1700g- RMPIOBS1700 (Amount: 8.90 SGD, Quantity: 1, : PKT)
Slice Mushroom Royal Miller 6x2840g- RMCUSMURM2840 (Amount: 7.20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2, : TUB)
Basil Leaves Shredded Hela 10x500g- HEWBAHE0500 (Amount: 10.10 SGD, Quantity: 1, : PKT)
Oregano Leaves Shredded Hela 10x500g- HEWORHE0500 (Amount: 17.50 SGD, Quantity: 1, : PKT)
Spaghetti  FTO 5 Royal Miller 24x500gm- RMPARMSPA500 (Amount: 45.60 SGD, Quantity: 1, : CT)
Black Pepper Coarse S18 LSH 500gpkt- PECRBLS0500 (Amount: 8.30 SGD, Quantity: 2, : PKT)
Belachan Yellow Wrapper 50x500gm- MLBELYE0550 (Amount: 3.20 SGD, Quantity: 2, : PKT)
Chilli In Oil Mae Pranom 6x3kg- OICHIMP3000 (Amount: 17.00 SGD, Quantity: 1, : TIN)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5, : BTL)
Sweet chilli sauce Chicken Dipping Mae Pranom 12x980g- SACHIMP0980 (Amount: 3.45 SGD, Quantity: 1, : BTL)
Shallots Fried Halazat 10x1kg- MLSHFGQ1000 (Amount: 5.20 SGD, Quantity: 1, : PKT)
Thai Lime Juice 6x1ltr- CJLIMTH1000 (Amount: 2.00 SGD, Quantity: 2, : BTL)
WH Premium Oyster Sauce GREEN Woh Hup 4x5L- ZW1501000010 (Amount: 8.00 SGD, Quantity: 3, : TUB)
Ikan Bilis Peeled 1kgx10pkt- MLIKALS1000 (Amount: 11.00 SGD, Quantity: 10, : PKT)
Subtotal: 555.00
Tax: 49.95
Total: 604.95 SGD</t>
  </si>
  <si>
    <t>6258802110524387706</t>
  </si>
  <si>
    <t>(HLF) Salted Fish MuiFa LSH 12x400gm/blt- MLFISLS0600 (Amount: 5.50 SGD, Quantity: 5, : BTL)
Subtotal: 27.50
Tax: 2.48
Total: 29.98 SGD</t>
  </si>
  <si>
    <t>6260121654913319821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</si>
  <si>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2, : TIN)
Chicken Flavoured Seasoning Knorr 6x1kg- ZBSEFKN1000 (Amount: 50.00 SGD, Quantity: 1, : CT)
Slice Mushroom Royal Miller 6x2840g- RMCUSMURM2840 (Amount: 41.00 SGD, Quantity: 1, : CT)
Chilli Sauce Pouch Kimball 12x1kg 包装辣椒- ZACHIKI1000 (Amount: 28.30 SGD, Quantity: 1, : CT)
Dijon Mustard Choix Gourmands 6tubsx1kg- MUDIJREM0850 (Amount: 14.00 SGD, Quantity: 1, : TUB)
Black Pepper Coarse S18 LSH 500gpkt- PECRBLS0500 (Amount: 8.30 SGD, Quantity: 2, : PKT)
Belachan Yellow Wrapper 50x500gm- MLBELYE0550 (Amount: 3.20 SGD, Quantity: 2, : PKT)
Cooking Caramel Xiang Zhen Elephant 6x3kg 祥珍黑酱油-  ZASSDXI3000 (Amount: 13.50 SGD, Quantity: 1, : BTL)
Fish Gravy Thai Tiparus 12x700ml-SAFISTI750 (Amount: 1.75 SGD, Quantity: 6, : BTL)
(HLF) Salted Fish MuiFa LSH 12x400gm/blt- MLFISLS0600 (Amount: 5.50 SGD, Quantity: 1, : BTL)
Dried Prawn Small 1kg- MLPRDIN1000 (Amount: 17.50 SGD, Quantity: 2, : PKT)
Thai Lime Juice 6x1ltr- CJLIMTH1000 (Amount: 2.00 SGD, Quantity: 2, : BTL)
WH Premium Oyster Sauce GREEN Woh Hup 4x5L- ZW1501000010 (Amount: 8.00 SGD, Quantity: 5, : TUB)
Ikan Bilis Peeled 1kgx10pkt- MLIKALS1000 (Amount: 11.00 SGD, Quantity: 2, : PKT)
Subtotal: 385.75
Tax: 34.72
Total: 420.47 SGD</t>
  </si>
  <si>
    <t>6261332550916759253</t>
  </si>
  <si>
    <t>Olive Oil Pomace Royal Miller 4x5ltr 橄榄油- RMOIOLPRR5L (Amount: 45.00 SGD, Quantity: 2, : TIN)
Tomato Chopped Royal Miller 6x2.55kg- RMCVTOCRU2500 (Amount: 7.35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1, : TUB)
Tartar Sauce BestFood 4x3ltr- ZBTSABF3000 (Amount: 17.51 SGD, Quantity: 1, : TUB)
Spaghetti  FTO 5 Royal Miller 24x500gm- RMPARMSPA500 (Amount: 45.60 SGD, Quantity: 1, : CT)
Soya Sauce/Light East Sun 4x5ltr- ESSASSLES5000 (Amount: 5.80 SGD, Quantity: 1, : TUB)
Cooking Caramel Xiang Zhen Elephant 6x3kg 祥珍黑酱油-  ZASSDXI3000 (Amount: 13.50 SGD, Quantity: 1, : BTL)
Fish Gravy Thai Tiparus 12x700ml-SAFISTI750 (Amount: 1.75 SGD, Quantity: 5, : BTL)
Thai Lime Juice 6x1ltr- CJLIMTH1000 (Amount: 2.00 SGD, Quantity: 2, : BTL)
WH Premium Oyster Sauce GREEN Woh Hup 4x5L- ZW1501000010 (Amount: 8.00 SGD, Quantity: 3, : TUB)
Ikan Bilis Peeled 1kgx10pkt- MLIKALS1000 (Amount: 11.00 SGD, Quantity: 1, : PKT)
Subtotal: 312.13
Tax: 28.09
Total: 340.22 SGD</t>
  </si>
  <si>
    <t>Potato Flake Knorr 2kg- ZBPFPOTFL2KG (Amount: 22.71 SGD, Quantity: 1, : BOX)
Mayo Magic Best Food 4x3L- ZBMAMGBF3000 (Amount: 39.25 SGD, Quantity: 1, : CT)
Olive Oil Pomace Royal Miller 4x5ltr 橄榄油- RMOIOLPRR5L (Amount: 45.00 SGD, Quantity: 2, : TIN)
Tomato Pronto Knorr 6x2kg- ZBTPRKN2000 (Amount: 9.40 SGD, Quantity: 2, : TIN)
Tomato Chopped Royal Miller 6x2.55kg- RMCVTOCRU2500 (Amount: 7.35 SGD, Quantity: 3, : TIN)
Sliced Black Olives Royal Miller 10x1700g- RMPIOBS1700 (Amount: 8.90 SGD, Quantity: 1, : PKT)
Chicken Flavoured Seasoning Knorr 6x1kg- ZBSEFKN1000 (Amount: 50.00 SGD, Quantity: 1, : CT)
Slice Mushroom Royal Miller 6x2840g- RMCUSMURM2840 (Amount: 41.00 SGD, Quantity: 1, : CT)
Chilli Sauce Pouch Kimball 12x1kg 包装辣椒- ZACHIKI1000 (Amount: 28.30 SGD, Quantity: 2, : CT)
Demi Glace Sauce Knorr 6x1kg- ZBDEMIKN1000 (Amount: 12.47 SGD, Quantity: 4, : TUB)
Tartar Sauce BestFood 4x3ltr- ZBTSABF3000 (Amount: 17.51 SGD, Quantity: 2, : TUB)
Spaghetti  FTO 5 Royal Miller 24x500gm- RMPARMSPA500 (Amount: 45.60 SGD, Quantity: 1, : CT)
Black Pepper Coarse S18 LSH 500gpkt- PECRBLS0500 (Amount: 8.30 SGD, Quantity: 2, : PKT)
Belachan Yellow Wrapper 50x500gm- MLBELYE0550 (Amount: 3.20 SGD, Quantity: 2, : PKT)
Chilli In Oil Mae Pranom 6x3kg- OICHIMP3000 (Amount: 17.00 SGD, Quantity: 2, : TIN)
Cooking Caramel Xiang Zhen Elephant 6x3kg 祥珍黑酱油-  ZASSDXI3000 (Amount: 13.50 SGD, Quantity: 2, : BTL)
Fish Gravy Thai Tiparus 12x700ml-SAFISTI750 (Amount: 21.00 SGD, Quantity: 1, : CT)
(HLF) Salted Fish MuiFa LSH 12x400gm/blt- MLFISLS0600 (Amount: 5.50 SGD, Quantity: 2, : BTL)
Sweet chilli sauce Chicken Dipping Mae Pranom 12x980g- SACHIMP0980 (Amount: 3.45 SGD, Quantity: 1, : BTL)
Shallots Fried Halazat 10x1kg- MLSHFGQ1000 (Amount: 5.20 SGD, Quantity: 1, : PKT)
Thai Lime Juice 6x1ltr- CJLIMTH1000 (Amount: 2.00 SGD, Quantity: 2, : BTL)
WH Premium Oyster Sauce GREEN Woh Hup 4x5L- ZW1501000010 (Amount: 8.00 SGD, Quantity: 3, : TUB)
Ikan Bilis Peeled 1kgx10pkt- MLIKALS1000 (Amount: 11.00 SGD, Quantity: 10, : PKT)
Subtotal: 742.46
Tax: 66.82
Total: 809.28 SGD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</si>
  <si>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1, : TIN)
Sliced Black Olives Royal Miller 10x1700g- RMPIOBS1700 (Amount: 8.90 SGD, Quantity: 1, : PKT)
Demi Glace Sauce Knorr 6x1kg- ZBDEMIKN1000 (Amount: 12.47 SGD, Quantity: 2, : TUB)
Basil Leaves Shredded Hela 10x500g- HEWBAHE0500 (Amount: 10.10 SGD, Quantity: 1, : PKT)
Parsley Shredded Hela 10x500g- HEWPAHE0500 (Amount: 15.60 SGD, Quantity: 1, : PKT)
Oregano Leaves Shredded Hela 10x500g- HEWORHE0500 (Amount: 17.50 SGD, Quantity: 1, : PKT)
Tartar Sauce BestFood 4x3ltr- ZBTSABF3000 (Amount: 17.51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1, : PKT)
Cooking Caramel Xiang Zhen Elephant 6x3kg 祥珍黑酱油-  ZASSDXI3000 (Amount: 13.50 SGD, Quantity: 1, : BTL)
Fish Gravy Thai Tiparus 12x700ml-SAFISTI750 (Amount: 1.75 SGD, Quantity: 3, : BTL)
(HLF) Salted Fish MuiFa LSH 12x400gm/blt- MLFISLS0600 (Amount: 5.50 SGD, Quantity: 1, : BTL)
Sweet chilli sauce Chicken Dipping Mae Pranom 12x980g- SACHIMP0980 (Amount: 3.45 SGD, Quantity: 1, : BTL)
WH Premium Oyster Sauce GREEN Woh Hup 4x5L- ZW1501000010 (Amount: 8.00 SGD, Quantity: 1, : TUB)
Ikan Bilis Peeled 1kgx10pkt- MLIKALS1000 (Amount: 11.00 SGD, Quantity: 1, : PKT)
Subtotal: 289.95
Tax: 26.10
Total: 316.05 SGD</t>
  </si>
  <si>
    <t>Mayo Magic Best Food 4x3L- ZBMAMGBF3000 (Amount: 39.25 SGD, Quantity: 1, : CT)
Slice Mushroom Royal Miller 6x2840g- RMCUSMURM2840 (Amount: 7.20 SGD, Quantity: 1, : TIN)
Chilli Sachet Longson 1000x9g- SACHISCTLS9G (Amount: 36.50 SGD, Quantity: 1, : CT)
Fish Gravy Thai Tiparus 12x700ml-SAFISTI750 (Amount: 1.75 SGD, Quantity: 1, : BTL)
Thai Lime Juice 6x1ltr- CJLIMTH1000 (Amount: 2.00 SGD, Quantity: 4, : BTL)
WH Premium Oyster Sauce GREEN Woh Hup 4x5L- ZW1501000010 (Amount: 8.00 SGD, Quantity: 1, : TUB)
Ikan Bilis Peeled 1kgx10pkt- MLIKALS1000 (Amount: 11.00 SGD, Quantity: 1, : PKT)
Subtotal: 111.70
Tax: 10.05
Total: 121.75 SGD</t>
  </si>
  <si>
    <t>Potato Flake Knorr 2kg- ZBPFPOTFL2KG (Amount: 24.07 SGD, Quantity: 1, : BOX)
Olive Oil Pomace Royal Miller 4x5ltr 橄榄油- RMOIOLPRR5L (Amount: 45.00 SGD, Quantity: 3, : TIN)
Tomato Chopped Royal Miller 6x2.55kg- RMCVTOCRU2500 (Amount: 7.35 SGD, Quantity: 1, : TIN)
Slice Mushroom Royal Miller 6x2840g- RMCUSMURM2840 (Amount: 7.20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2, : TUB)
Tartar Sauce BestFood 4x3ltr- ZBTSABF3000 (Amount: 17.51 SGD, Quantity: 1, : TUB)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Soya Sauce/Light East Sun 4x5ltr- ESSASSLES5000 (Amount: 5.80 SGD, Quantity: 1, : TUB)
Sweet chilli sauce Chicken Dipping Mae Pranom 12x980g- SACHIMP0980 (Amount: 3.45 SGD, Quantity: 1, : BTL)
WH Premium Oyster Sauce GREEN Woh Hup 4x5L- ZW1501000010 (Amount: 8.00 SGD, Quantity: 1, : TUB)
Ikan Bilis Peeled 1kgx10pkt- MLIKALS1000 (Amount: 11.00 SGD, Quantity: 10, : PKT)
Subtotal: 489.62
Tax: 44.07
Total: 533.69 SGD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</si>
  <si>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1, : TIN)
Chilli Sachet Longson 1000x9g- SACHISCTLS9G (Amount: 36.50 SGD, Quantity: 2, : CT)
Chilli Sauce Pouch Kimball 12x1kg 包装辣椒- ZACHIKI1000 (Amount: 28.30 SGD, Quantity: 2, : CT)
Demi Glace Sauce Knorr 6x1kg- ZBDEMIKN1000 (Amount: 12.47 SGD, Quantity: 1, : TUB)
Dijon Mustard Choix Gourmands 6tubsx1kg- MUDIJREM0850 (Amount: 14.00 SGD, Quantity: 1, : TUB)
Black Pepper Coarse S18 LSH 500gpkt- PECRBLS0500 (Amount: 8.30 SGD, Quantity: 1, : PKT)
Pandan Kaya Fong Yit 8x3kg/pouch- JAKAPAFY3000 (Amount: 22.00 SGD, Quantity: 1, : POU)
Chilli In Oil Mae Pranom 6x3kg- OICHIMP3000 (Amount: 17.00 SGD, Quantity: 1, : TIN)
Cooking Caramel Xiang Zhen Elephant 6x3kg 祥珍黑酱油-  ZASSDXI3000 (Amount: 13.50 SGD, Quantity: 1, : BTL)
Fish Gravy Thai Tiparus 12x700ml-SAFISTI750 (Amount: 1.75 SGD, Quantity: 5, : BTL)
(HLF) Salted Fish MuiFa LSH 12x400gm/blt- MLFISLS0600 (Amount: 5.50 SGD, Quantity: 2, : BTL)
Dried Prawn Small 1kg- MLPRDIN1000 (Amount: 17.50 SGD, Quantity: 1, : PKT)
Thai Lime Juice 6x1ltr- CJLIMTH1000 (Amount: 2.00 SGD, Quantity: 2, : BTL)
WH Premium Oyster Sauce GREEN Woh Hup 4x5L- ZW1501000010 (Amount: 8.00 SGD, Quantity: 3, : TUB)
Ikan Bilis Peeled 1kgx10pkt- MLIKALS1000 (Amount: 11.00 SGD, Quantity: 3, : PKT)
Subtotal: 406.72
Tax: 36.60
Total: 443.32 SGD</t>
  </si>
  <si>
    <t>Slice Mushroom Royal Miller 6x2840g- RMCUSMURM2840 (Amount: 41.00 SGD, Quantity: 1, : CT)
Chilli Sachet Longson 1000x9g- SACHISCTLS9G (Amount: 36.50 SGD, Quantity: 1, : CT)
Soya Sauce/Light East Sun 4x5ltr- ESSASSLES5000 (Amount: 5.80 SGD, Quantity: 1, : TUB)
Dried Prawn Small 1kg- MLPRDIN1000 (Amount: 17.50 SGD, Quantity: 1, : PKT)
WH Premium Oyster Sauce GREEN Woh Hup 4x5L- ZW1501000010 (Amount: 8.00 SGD, Quantity: 1, : TUB)
Ikan Bilis Peeled 1kgx10pkt- MLIKALS1000 (Amount: 11.00 SGD, Quantity: 2, : PKT)
Total: 130.80 SGD</t>
  </si>
  <si>
    <t>WH Premium Oyster Sauce GREEN Woh Hup 4x5L- ZW1501000010 (Amount: 8.00 SGD, Quantity: 1, : TUB)
TC Nacho Cheese Sauce Tropic Choice 4x3x1kg- SATCNACHOCHE (Amount: 21.60 SGD, Quantity: 2, : TUB)
Anchor Mozzarella Shredded Cheese IQF 6x2kg- ZF123066 (Amount: 23.35 SGD, Quantity: 2, : PKT)
Subtotal: 97.90
Tax: 8.81
Total: 106.71 SGD</t>
  </si>
  <si>
    <t>Potato Flake Knorr 2kg- ZBPFPOTFL2KG (Amount: 24.07 SGD, Quantity: 1, : BOX)
Olive Oil Pomace Royal Miller 4x5ltr 橄榄油- RMOIOLPRR5L (Amount: 45.00 SGD, Quantity: 3, : TIN)
Tomato Chopped Royal Miller 6x2.55kg- RMCVTOCRU2500 (Amount: 7.35 SGD, Quantity: 2, : TIN)
Sliced Black Olives Royal Miller 10x1700g- RMPIOBS1700 (Amount: 8.90 SGD, Quantity: 1, : PKT)
Chilli Sauce Pouch Kimball 12x1kg 包装辣椒- ZACHIKI1000 (Amount: 28.30 SGD, Quantity: 2, : CT)
Demi Glace Sauce Knorr 6x1kg- ZBDEMIKN1000 (Amount: 12.47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2, : PKT)
Chilli In Oil Mae Pranom 6x3kg- OICHIMP3000 (Amount: 17.00 SGD, Quantity: 1, : TIN)
Fish Gravy Thai Tiparus 12x700ml-SAFISTI750 (Amount: 1.75 SGD, Quantity: 5, : BTL)
Sweet chilli sauce Chicken Dipping Mae Pranom 12x980g- SACHIMP0980 (Amount: 3.45 SGD, Quantity: 2, : BTL)
Shallots Fried Halazat 10x1kg- MLSHFGQ1000 (Amount: 5.20 SGD, Quantity: 1, : PKT)
Dried Prawn Small 1kg- MLPRDIN1000 (Amount: 17.50 SGD, Quantity: 2, : PKT)
Thai Lime Juice 6x1ltr- CJLIMTH1000 (Amount: 2.00 SGD, Quantity: 2, : BTL)
WH Premium Oyster Sauce GREEN Woh Hup 4x5L- ZW1501000010 (Amount: 8.00 SGD, Quantity: 2, : TUB)
Ikan Bilis Peeled 1kgx10pkt- MLIKALS1000 (Amount: 11.00 SGD, Quantity: 2, : PKT)
Subtotal: 426.89
Tax: 38.42
Total: 465.31 SGD</t>
  </si>
  <si>
    <t>Potato Flake Knorr 2kg- ZBPFPOTFL2KG (Amount: 24.07 SGD, Quantity: 1, : BOX)
Mayo Magic Best Food 4x3L- ZBMAMGBF3000 (Amount: 39.25 SGD, Quantity: 3, : CT)
Olive Oil Pomace Royal Miller 4x5ltr 橄榄油- RMOIOLPRR5L (Amount: 45.00 SGD, Quantity: 2, : TIN)
Tomato Pronto Knorr 6x2kg- ZBTPRKN2000 (Amount: 9.40 SGD, Quantity: 2, : TIN)
Tomato Chopped Royal Miller 6x2.55kg- RMCVTOCRU2500 (Amount: 7.35 SGD, Quantity: 3, : TIN)
Sliced Black Olives Royal Miller 10x1700g- RMPIOBS1700 (Amount: 8.90 SGD, Quantity: 1, : PKT)
Slice Mushroom Royal Miller 6x2840g- RMCUSMURM2840 (Amount: 7.20 SGD, Quantity: 2, : TIN)
Chilli Sachet Longson 1000x9g- SACHISCTLS9G (Amount: 36.50 SGD, Quantity: 1, : CT)
Demi Glace Sauce Knorr 6x1kg- ZBDEMIKN1000 (Amount: 12.47 SGD, Quantity: 4, : TUB)
Basil Leaves Shredded Hela 10x500g- HEWBAHE0500 (Amount: 10.10 SGD, Quantity: 1, : PKT)
Parsley Shredded Hela 10x500g- HEWPAHE0500 (Amount: 15.60 SGD, Quantity: 1, : PKT)
Paprika Powder G.Chef 1kgpkt- GSPAPGC1000 (Amount: 14.50 SGD, Quantity: 1, : PKT)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4, : BTL)
Sweet chilli sauce Chicken Dipping Mae Pranom 12x980g- SACHIMP0980 (Amount: 3.45 SGD, Quantity: 2, : BTL)
Shallots Fried Halazat 10x1kg- MLSHFGQ1000 (Amount: 5.20 SGD, Quantity: 1, : PKT)
Thai Lime Juice 6x1ltr- CJLIMTH1000 (Amount: 2.00 SGD, Quantity: 2, : BTL)
WH Premium Oyster Sauce GREEN Woh Hup 4x5L- ZW1501000010 (Amount: 8.00 SGD, Quantity: 4, : TUB)
Ikan Bilis Peeled 1kgx10pkt- MLIKALS1000 (Amount: 11.00 SGD, Quantity: 10, : PKT)
WH White Vinegar Woh Hup 4x5L- ZW1506300040 (Amount: 4.50 SGD, Quantity: 1, : TUB)
SuperValue Instant Noodles 10x700gm- NVINSV700G (Amount: 21.60 SGD, Quantity: 10, : CT)
Subtotal: 937.75
Tax: 84.40
Total: 1,022.15 SGD</t>
  </si>
  <si>
    <t>978501-355985-- 107 North Bridge Road</t>
  </si>
  <si>
    <t>Pepper Sauce Red Tabasco 24x60ML- SAPERE0060 (Amount: 56.40 SGD, Quantity: 1, : CT)
UHT Full Cream Milk (G) Royal Miller 12x1ltr- RMMIMUHRM1000 (Amount: 23.40 SGD, Quantity: 1, : CT)
Anchor Mozzarella Shredded Cheese IQF AES plus 6x2kg- ZF121228 (Amount: 120.00 SGD, Quantity: 8, : CT)
Anchor Cheddar Shredded 8x1kg- ZF110852 (Amount: 102.00 SGD, Quantity: 4, : CT)
Anchor TM Chefs Classic Whipping Cream 35.5% (New) 12x1ltr- ZF122389 (Amount: 85.68 SGD, Quantity: 1, : CT)
Perfect Italiano Parmesan Grated 4x1.5kg- ZF104120 (Amount: 45.50 SGD, Quantity: 1, : EAC)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78.00 SGD, Quantity: 1, : CT)
Total: 1,760.18 SGD</t>
  </si>
  <si>
    <t>6247454636137797770</t>
  </si>
  <si>
    <t>Anchor Cheddar Shredded 8x1kg- ZF110852 (Amount: 102.00 SGD, Quantity: 2, : CT)
Anchor Mozzarella Shredded Cheese IQF 6x2kg- ZF123066 (Amount: 120.00 SGD, Quantity: 8, : CT)
Total: 1,164.00 SGD</t>
  </si>
  <si>
    <t>6255084015648021547</t>
  </si>
  <si>
    <t>Fine Salt East Sun 48x500g- ESSSSAFES500 (Amount: 0.45 SGD, Quantity: 3, : PKT)
UHT Full Cream Milk (G) Royal Miller 12x1ltr- RMMIMUHRM1000 (Amount: 23.40 SGD, Quantity: 1, : CT)
Anchor Salted Butter 40x250g- ZF110580 (Amount: 3.25 SGD, Quantity: 4, : EA)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78.00 SGD, Quantity: 1, : CT)
Anchor Mozzarella Shredded Cheese IQF 6x2kg- ZF123066 (Amount: 120.00 SGD, Quantity: 10, : CT)
Total: 1,912.63 SGD</t>
  </si>
  <si>
    <t>6261280846135450464</t>
  </si>
  <si>
    <t>767462-358025-- West Coast Plaza</t>
  </si>
  <si>
    <t>Anchor Salted Butter 40x250g- ZF110580 (Amount: 3.25 SGD, Quantity: 5, : EA)
Anchor Cheddar Shredded 8x1kg- ZF110852 (Amount: 102.00 SGD, Quantity: 3, : CT)
Anchor Mozzarella Shredded Cheese IQF 6x2kg- ZF123066 (Amount: 120.00 SGD, Quantity: 8, : CT)
Total: 1,282.25 SGD</t>
  </si>
  <si>
    <t>6266164764916927973</t>
  </si>
  <si>
    <t>767462-356707-- Blk 505 Ang Mo Kio Avenue</t>
  </si>
  <si>
    <t>Anchor Salted Butter 40x250g- ZF110580 (Amount: 3.25 SGD, Quantity: 5, : EA)
Anchor Cheddar Shredded 8x1kg- ZF110852 (Amount: 102.00 SGD, Quantity: 2, : CT)
PreFormed Crumbed Onion Rings Simplot 8 x 908gm- FSIMOR8060 (Amount: 48.00 SGD, Quantity: 1, : CT)
Anchor Mozzarella Shredded Cheese IQF 6x2kg- ZF123066 (Amount: 120.00 SGD, Quantity: 5, : CT)
Total: 868.25 SGD</t>
  </si>
  <si>
    <t>6266165284912038891</t>
  </si>
  <si>
    <t>767462-349677-- Blk 632 Bedok Reservoir</t>
  </si>
  <si>
    <t>Anchor Cheddar Shredded 8x1kg- ZF110852 (Amount: 102.00 SGD, Quantity: 2,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Subtotal: 1,027.20
Tax: 92.45
Total: 1,119.65 SGD</t>
  </si>
  <si>
    <t>6266165774915765319</t>
  </si>
  <si>
    <t>Anchor Salted Butter 40x250g- ZF110580 (Amount: 3.25 SGD, Quantity: 5, : EA)
Anchor Cheddar Shredded 8x1kg- ZF110852 (Amount: 102.00 SGD, Quantity: 3, : CT)
PreFormed Crumbed Onion Rings Simplot 8 x 908gm- FSIMOR8060 (Amount: 48.00 SGD, Quantity: 1, : CT)
Anchor Mozzarella Shredded Cheese IQF 6x2kg- ZF123066 (Amount: 120.00 SGD, Quantity: 6, : CT)
Total: 1,090.25 SGD</t>
  </si>
  <si>
    <t>Fine Sugar Johnnyson's 12 x 2kg- JOSUSFINE2000 (Amount: 3.50 SGD, Quantity: 1, : PKT)
Anchor Cheddar Shredded 8x1kg- ZF110852 (Amount: 102.00 SGD, Quantity: 5, : CT)
Perfect Italiano Parmesan Grated 4x1.5kg- ZF104120 (Amount: 45.50 SGD, Quantity: 1, : EAC)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12, : CT)
Total: 2,125.00 SGD</t>
  </si>
  <si>
    <t>1151495-361309-- 11 Tanjong Katong, Kinex</t>
  </si>
  <si>
    <t>Fine Sugar Johnnyson's 12 x 2kg- JOSUSFINE2000 (Amount: 3.50 SGD, Quantity: 1, : PKT)
Pepper Sauce Red Tabasco 24x60ML- SAPERE0060 (Amount: 2.50 SGD, Quantity: 10, : BTL)
Anchor Cheddar Shredded 8x1kg- ZF110852 (Amount: 12.75 SGD, Quantity: 34, : EAC)
Anchor TM Chefs Classic Whipping Cream 35.5% (New) 12x1ltr- ZF122389 (Amount: 7.14 SGD, Quantity: 6, : PKT)
Perfect Italiano Parmesan Grated 4x1.5kg- ZF104120 (Amount: 45.50 SGD, Quantity: 1, : EAC)
PreFormed Crumbed Onion Rings Simplot 8 x 908gm- FSIMOR8060 (Amount: 6.00 SGD, Quantity: 6, : PKT)
Conquest Delivery Coated FriesShoeString Simplot 6 x 2.04kg -FSIMSS043416 (Amount: 9.20 SGD, Quantity: 4, : PKT)
SeasonedCrisp Savory Twister Fries Seas Loops Simplot 6 x 2.27kg- FSIMTW470144SP (Amount: 13.00 SGD, Quantity: 4, : PKT)
Anchor Mozzarella Shredded Cheese IQF 6x2kg- ZF123066 (Amount: 120.00 SGD, Quantity: 10, : CT)
Total: 1,875.14 SGD</t>
  </si>
  <si>
    <t>Anchor Cheddar Shredded 8x1kg- ZF110852 (Amount: 102.00 SGD, Quantity: 1, : CT)
Anchor TM Chefs Classic Whipping Cream 35.5% (New) 12x1ltr- ZF122389 (Amount: 85.68 SGD, Quantity: 1, : CT)
Conquest Delivery Coated FriesShoeString Simplot 6 x 2.04kg -FSIMSS043416 (Amount: 55.20 SGD, Quantity: 1, : CT)
SeasonedCrisp Savory Twister Fries Seas Loops Simplot 6 x 2.27kg- FSIMTW470144SP (Amount: 78.00 SGD, Quantity: 1, : CT)
Anchor Mozzarella Shredded Cheese IQF 6x2kg- ZF123066 (Amount: 120.00 SGD, Quantity: 7, : CT)
Total: 1,160.88 SGD</t>
  </si>
  <si>
    <t>Vegetable Cooking Oil Royal Miller 17kgtin- RMOICOORM17KG (Amount: 38.00 SGD, Quantity: 1, : TIN)
Fine Salt East Sun 48x500g- ESSSSAFES500 (Amount: 0.45 SGD, Quantity: 5, : PKT)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9, : CT)
Subtotal: 1,728.53
Tax: 155.57
Total: 1,884.10 SGD</t>
  </si>
  <si>
    <t>Anchor Salted Butter 40x250g- ZF110580 (Amount: 3.25 SGD, Quantity: 5, : EA)
Anchor Cheddar Shredded 8x1kg- ZF110852 (Amount: 102.00 SGD, Quantity: 2,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Total: 1,129.13 SGD</t>
  </si>
  <si>
    <t>ZF123066-2PKT</t>
  </si>
  <si>
    <t>Anchor Cheddar Shredded 8x1kg- ZF110852 (Amount: 102.00 SGD, Quantity: 5, : CT)
Anchor Mozzarella Shredded Cheese IQF 6x2kg- ZF123066 (Amount: 120.00 SGD, Quantity: 3, : CT)
Total: 870.00 SGD</t>
  </si>
  <si>
    <t>Pepper Sauce Red Tabasco 24x60ML- SAPERE0060 (Amount: 2.50 SGD, Quantity: 2, : BTL)
Anchor Cheddar Shredded 8x1kg- ZF110852 (Amount: 102.00 SGD, Quantity: 2, : CT)
Conquest Delivery Coated FriesShoeString Simplot 6 x 2.04kg -FSIMSS043416 (Amount: 55.20 SGD, Quantity: 1, : CT)
Anchor Mozzarella Shredded Cheese IQF 6x2kg- ZF123066 (Amount: 120.00 SGD, Quantity: 3, : CT)
Total: 624.20 SGD</t>
  </si>
  <si>
    <t>Vegetable Cooking Oil Royal Miller 17kgtin- RMOICOORM17KG (Amount: 38.00 SGD, Quantity: 1, : TIN)
Conquest Delivery Coated FriesShoeString Simplot 6 x 2.04kg -FSIMSS043416 (Amount: 55.20 SGD, Quantity: 1, : CT)
Total: 93.20 SGD</t>
  </si>
  <si>
    <t>Anchor Cheddar Shredded 8x1kg- ZF110852 (Amount: 102.00 SGD, Quantity: 2, : CT)
Anchor TM Chefs Classic Whipping Cream 35.5% (New) 12x1ltr- ZF122389 (Amount: 7.14 SGD, Quantity: 6, : PKT)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8, : CT)
Total: 1,332.84 SGD</t>
  </si>
  <si>
    <t>Fine Salt East Sun 48x500g- ESSSSAFES500 (Amount: 0.45 SGD, Quantity: 5, : PKT)
Pepper Sauce Red Tabasco 24x60ML- SAPERE0060 (Amount: 2.50 SGD, Quantity: 5, : BTL)
Instant Dry Yeast (Gold) Angel 20x500g- MIYEAVIC0500 (Amount: 3.50 SGD, Quantity: 2, : PKT)
Anchor Salted Butter 40x250g- ZF110580 (Amount: 3.25 SGD, Quantity: 5, : EA)
Anchor Cheddar Shredded 8x1kg- ZF110852 (Amount: 102.00 SGD, Quantity: 3,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13.00 SGD, Quantity: 3, : PKT)
Anchor Mozzarella Shredded Cheese IQF 6x2kg- ZF123066 (Amount: 120.00 SGD, Quantity: 10, : CT)
Subtotal: 1,771.88
Tax: 159.47
Total: 1,931.35 SGD</t>
  </si>
  <si>
    <t>Anchor Cheddar Shredded 8x1kg- ZF110852 (Amount: 102.00 SGD, Quantity: 2, : CT)
Anchor TM Chefs Classic Whipping Cream 35.5% (New) 12x1ltr- ZF122389 (Amount: 85.68 SGD, Quantity: 1, : CT)
PreFormed Crumbed Onion Rings Simplot 8 x 908gm- FSIMOR8060 (Amount: 48.00 SGD, Quantity: 1, : CT)
Anchor Mozzarella Shredded Cheese IQF 6x2kg- ZF123066 (Amount: 120.00 SGD, Quantity: 6, : CT)
Total: 1,057.68 SGD</t>
  </si>
  <si>
    <t>Anchor Cheddar Shredded 8x1kg- ZF110852 (Amount: 102.00 SGD, Quantity: 4, : CT)
Anchor TM Chefs Classic Whipping Cream 35.5% (New) 12x1ltr- ZF122389 (Amount: 85.68 SGD, Quantity: 1, : CT)
Perfect Italiano Parmesan Grated 4x1.5kg- ZF104120 (Amount: 45.50 SGD, Quantity: 2, : EAC)
PreFormed Crumbed Onion Rings Simplot 8 x 908gm- FSIMOR8060 (Amount: 6.00 SGD, Quantity: 7, : PKT)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15, : CT)
Total: 2,493.28 SGD</t>
  </si>
  <si>
    <t>UHT Full Cream Milk (G) Royal Miller 12x1ltr- RMMIMUHRM1000 (Amount: 23.40 SGD, Quantity: 1,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10, : CT)
Total: 1,412.28 SGD</t>
  </si>
  <si>
    <t>Anchor Cheddar Shredded 8x1kg- ZF110852 (Amount: 102.00 SGD, Quantity: 1, : CT)
Anchor Mozzarella Shredded Cheese IQF 6x2kg- ZF123066 (Amount: 120.00 SGD, Quantity: 2, : CT)
Total: 342.00 SGD</t>
  </si>
  <si>
    <t>Pepper Sauce Red Tabasco 24x60ML- SAPERE0060 (Amount: 2.50 SGD, Quantity: 2, : BTL)
Anchor Cheddar Shredded 8x1kg- ZF110852 (Amount: 102.00 SGD, Quantity: 3, : CT)
Perfect Italiano Parmesan Grated 4x1.5kg- ZF104120 (Amount: 45.50 SGD, Quantity: 1, : EAC)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8, : CT)
Total: 1,419.70 SGD</t>
  </si>
  <si>
    <t>Anchor Cheddar Shredded 8x1kg- ZF110852 (Amount: 102.00 SGD, Quantity: 2, : CT)
SeasonedCrisp Savory Twister Fries Seas Loops Simplot 6 x 2.27kg- FSIMTW470144SP (Amount: 78.00 SGD, Quantity: 1, : CT)
Anchor Mozzarella Shredded Cheese IQF 6x2kg- ZF123066 (Amount: 120.00 SGD, Quantity: 6, : CT)
Total: 1,002.00 SGD</t>
  </si>
  <si>
    <t>Fine Sugar Johnnyson's 12 x 2kg- JOSUSFINE2000 (Amount: 3.50 SGD, Quantity: 1, : PKT)
Anchor Cheddar Shredded 8x1kg- ZF110852 (Amount: 102.00 SGD, Quantity: 3, : CT)
Anchor TM Chefs Classic Whipping Cream 35.5% (New) 12x1ltr- ZF122389 (Amount: 7.14 SGD, Quantity: 5, : PKT)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8, : CT)
Total: 1,408.40 SGD</t>
  </si>
  <si>
    <t>Anchor Cheddar Shredded 8x1kg- ZF110852 (Amount: 102.00 SGD, Quantity: 4, : CT)
SeasonedCrisp Savory Twister Fries Seas Loops Simplot 6 x 2.27kg- FSIMTW470144SP (Amount: 13.00 SGD, Quantity: 2, : PKT)
Anchor Mozzarella Shredded Cheese IQF 6x2kg- ZF123066 (Amount: 120.00 SGD, Quantity: 8, : CT)
Subtotal: 1,394.00
Tax: 125.46
Total: 1,519.46 SGD</t>
  </si>
  <si>
    <t>Pepper Sauce Red Tabasco 24x60ML- SAPERE0060 (Amount: 2.50 SGD, Quantity: 10, : BTL)
Anchor Salted Butter 40x250g- ZF110580 (Amount: 130.00 SGD, Quantity: 3, : CT)
Anchor Cheddar Shredded 8x1kg- ZF110852 (Amount: 102.00 SGD, Quantity: 3, : CT)
Anchor TM Chefs Classic Whipping Cream 35.5% (New) 12x1ltr- ZF122389 (Amount: 7.14 SGD, Quantity: 8, : PKT)
PreFormed Crumbed Onion Rings Simplot 8 x 908gm- FSIMOR8060 (Amount: 6.00 SGD, Quantity: 6, : PKT)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5, : CT)
Total: 1,480.72 SGD</t>
  </si>
  <si>
    <t>Anchor Salted Butter 40x250g- ZF110580 (Amount: 3.25 SGD, Quantity: 5, : EA)
Anchor Cheddar Shredded 8x1kg- ZF110852 (Amount: 102.00 SGD, Quantity: 3,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Total: 1,231.13 SGD</t>
  </si>
  <si>
    <t>Fine Salt East Sun 48x500g- ESSSSAFES500 (Amount: 0.45 SGD, Quantity: 3, : PKT)
Fine Sugar Johnnyson's 12 x 2kg- JOSUSFINE2000 (Amount: 3.50 SGD, Quantity: 3, : PKT)
Anchor Cheddar Shredded 8x1kg- ZF110852 (Amount: 102.00 SGD, Quantity: 3, : CT)
PreFormed Crumbed Onion Rings Simplot 8 x 908gm- FSIMOR8060 (Amount: 48.00 SGD, Quantity: 1, : CT)
Conquest Delivery Coated FriesShoeString Simplot 6 x 2.04kg -FSIMSS043416 (Amount: 9.20 SGD, Quantity: 3, : PKT)
Anchor Mozzarella Shredded Cheese IQF 6x2kg- ZF123066 (Amount: 120.00 SGD, Quantity: 9, : CT)
Subtotal: 1,473.45
Tax: 132.61
Total: 1,606.06 SGD</t>
  </si>
  <si>
    <t>Vegetable Cooking Oil Royal Miller 17kgtin- RMOICOORM17KG (Amount: 38.00 SGD, Quantity: 1, : TIN)
Anchor Cheddar Shredded 8x1kg- ZF110852 (Amount: 102.00 SGD, Quantity: 3, : CT)
Anchor TM Chefs Classic Whipping Cream 35.5% (New) 12x1ltr- ZF122389 (Amount: 85.68 SGD, Quantity: 1, : CT)
Conquest Delivery Coated FriesShoeString Simplot 6 x 2.04kg -FSIMSS043416 (Amount: 55.20 SGD, Quantity: 1, : CT)
Anchor Mozzarella Shredded Cheese IQF 6x2kg- ZF123066 (Amount: 120.00 SGD, Quantity: 6, : CT)
Total: 1,204.88 SGD</t>
  </si>
  <si>
    <t>UHT Full Cream Milk (G) Royal Miller 12x1ltr- RMMIMUHRM1000 (Amount: 23.40 SGD, Quantity: 1, : CT)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12, : CT)
Total: 2,083.08 SGD</t>
  </si>
  <si>
    <t>Fine Salt East Sun 48x500g- ESSSSAFES500 (Amount: 0.45 SGD, Quantity: 1, : PKT)
Fine Sugar Johnnyson's 12 x 2kg- JOSUSFINE2000 (Amount: 3.50 SGD, Quantity: 1, : PKT)
Anchor Cheddar Shredded 8x1kg- ZF110852 (Amount: 102.00 SGD, Quantity: 3, : CT)
Anchor TM Chefs Classic Whipping Cream 35.5% (New) 12x1ltr- ZF122389 (Amount: 85.68 SGD, Quantity: 1, : CT)
SeasonedCrisp Savory Twister Fries Seas Loops Simplot 6 x 2.27kg- FSIMTW470144SP (Amount: 78.00 SGD, Quantity: 1, : CT)
Anchor Mozzarella Shredded Cheese IQF 6x2kg- ZF123066 (Amount: 120.00 SGD, Quantity: 8, : CT)
Total: 1,433.63 SGD</t>
  </si>
  <si>
    <t>Vegetable Cooking Oil Royal Miller 17kgtin- RMOICOORM17KG (Amount: 38.00 SGD, Quantity: 1, : TIN)
Anchor Cheddar Shredded 8x1kg- ZF110852 (Amount: 102.00 SGD, Quantity: 3, : CT)
Anchor TM Chefs Classic Whipping Cream 35.5% (New) 12x1ltr- ZF122389 (Amount: 7.14 SGD, Quantity: 5, : PKT)
PreFormed Crumbed Onion Rings Simplot 8 x 908gm- FSIMOR8060 (Amount: 6.00 SGD, Quantity: 4, : PKT)
Conquest Delivery Coated FriesShoeString Simplot 6 x 2.04kg -FSIMSS043416 (Amount: 9.20 SGD, Quantity: 2, : PKT)
SeasonedCrisp Savory Twister Fries Seas Loops Simplot 6 x 2.27kg- FSIMTW470144SP (Amount: 13.00 SGD, Quantity: 1, : PKT)
Anchor Mozzarella Shredded Cheese IQF 6x2kg- ZF123066 (Amount: 120.00 SGD, Quantity: 10, : CT)
Total: 1,635.10 SGD</t>
  </si>
  <si>
    <t>Pepper Sauce Red Tabasco 24x60ML- SAPERE0060 (Amount: 2.50 SGD, Quantity: 5, : BTL)
Anchor Cheddar Shredded 8x1kg- ZF110852 (Amount: 102.00 SGD, Quantity: 3, : CT)
PreFormed Crumbed Onion Rings Simplot 8 x 908gm- FSIMOR8060 (Amount: 48.00 SGD, Quantity: 1, : CT)
Anchor Mozzarella Shredded Cheese IQF 6x2kg- ZF123066 (Amount: 120.00 SGD, Quantity: 6, : CT)
Total: 1,086.50 SGD</t>
  </si>
  <si>
    <t>43865-328288-- Blk 1001 Jln Bukit Merah</t>
  </si>
  <si>
    <t>Lipton Mt Teh Tarik EK 24X12X20G- XE69566704 (Amount: 114.15 SGD, Quantity: 2, : CT)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12, : CT)
Vida Zero Salty Lychee 24 x 325ml (4CT FOC 1CT)- XVLYCHEE325ML (Amount: 0.00 SGD, Quantity: 3, : FOC)
Vida Zero Original Citrus 24 x 325ml (4CT FOC 1CT)- XVCITRUS325ML (Amount: 22.56 SGD, Quantity: 8, : CT)
Vida Zero Original Citrus 24 x 325ml (4CT FOC 1CT)- XVCITRUS325ML (Amount: 0.00 SGD, Quantity: 2, : FOC)
Vida Zero Green Apple 24 x 325ml- XVZEROGA325ML (Amount: 22.56 SGD, Quantity: 8, : CT)
Vida Zero Green Apple 24 x 325ml- XVZEROGA325ML (Amount: 0.00 SGD, Quantity: 2, : FOC)
Subtotal: 1,040.46
Tax: 93.64
Total: 1,134.10 SGD</t>
  </si>
  <si>
    <t>6249883564917390052</t>
  </si>
  <si>
    <t>69729312 LIPTON YELLOW LABEL SKIPPY LJA 36X100X2G- XE69729312 (Amount: 178.92 SGD, Quantity: 3, : CT)
Lipton Mt Classic EK 24X12X20G- XE69566723 (Amount: 114.15 SGD, Quantity: 5, : CT)
Real Mayonnaise Best Food 4x3ltr- ZBMAYBF3000 (Amount: 63.00 SGD, Quantity: 1, : CT)
Vida C Lemon 24 x 325ml (4CT FOC 1CT)- XVLEMON325ML (Amount: 22.56 SGD, Quantity: 8, : CT)
Vida C Lemon 24 x 325ml (4CT FOC 1CT)- XVLEMON325ML (Amount: 0.00 SGD, Quantity: 2, : FOC)
Vida C Orange 24 x 325ml (4CT FOC 1CT)- XVORANGE325ML (Amount: 22.56 SGD, Quantity: 4, : CT)
Vida C Orange 24 x 325ml (4CT FOC 1CT)- XVORANGE325ML (Amount: 0.00 SGD, Quantity: 1, : FOC)
Vida Zero Salty Lychee 24 x 325ml (4CT FOC 1CT)- XVLYCHEE325ML (Amount: 22.56 SGD, Quantity: 4, : CT)
Vida Zero Salty Lychee 24 x 325ml (4CT FOC 1CT)- XVLYCHEE325ML (Amount: 0.00 SGD, Quantity: 1, : FOC)
Vida Zero Original Citrus 24 x 325ml (4CT FOC 1CT)- XVCITRUS325ML (Amount: 22.56 SGD, Quantity: 4, : CT)
Vida Zero Original Citrus 24 x 325ml (4CT FOC 1CT)- XVCITRUS325ML (Amount: 0.00 SGD, Quantity: 1, : FOC)
Vida Zero Green Apple 24 x 325ml- XVZEROGA325ML (Amount: 22.56 SGD, Quantity: 4, : CT)
Vida Zero Green Apple 24 x 325ml- XVZEROGA325ML (Amount: 0.00 SGD, Quantity: 1, : FOC)
Subtotal: 1,711.95
Tax: 154.08
Total: 1,866.03 SGD</t>
  </si>
  <si>
    <t>6255858424912575997</t>
  </si>
  <si>
    <t>Lipton Mt Teh Tarik EK 24X12X20G- XE69566704 (Amount: 114.15 SGD, Quantity: 2, : CT)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1, : CT)
Vida Zero Salty Lychee 24 x 325ml (4CT FOC 1CT)- XVLYCHEE325ML (Amount: 0.00 SGD, Quantity: 1, : FOC)
Pukka Three Mint Tea 4x(20x1.6g)- XE67570687 (Amount: 27.52 SGD, Quantity: 1, : CT)
Pigeon Pigeon Baby Wipes Pure Water 3in1 Refill 8x(3x80s)- ZPI79495S (Amount: 59.28 SGD, Quantity: 4, : CT)
Subtotal: 695.98
Tax: 62.64
Total: 758.62 SGD</t>
  </si>
  <si>
    <t>6265330204917542569</t>
  </si>
  <si>
    <t>69783575 RICKSHAW TEABAG GREEN TEA S100 12X100X2G- XE69783575 (Amount: 95.61 SGD, Quantity: 1, : CT)
Vida Zero Salty Lychee 24 x 325ml (4CT FOC 1CT)- XVLYCHEE325ML (Amount: 22.56 SGD, Quantity: 4, : CT)
Vida Zero Salty Lychee 24 x 325ml (4CT FOC 1CT)- XVLYCHEE325ML (Amount: 0.00 SGD, Quantity: 1, : FOC)
69918670 PASEO Ultra Soft Tissue Box- XA69918670 (Amount: 27.00 SGD, Quantity: 5, : CT)
Subtotal: 320.85
Tax: 28.88
Total: 349.73 SGD</t>
  </si>
  <si>
    <t>6267167944919547822</t>
  </si>
  <si>
    <t>69729312 LIPTON YELLOW LABEL SKIPPY LJA 36X100X2G- XE69729312 (Amount: 178.92 SGD, Quantity: 5, : CT)
69729316 LIPTON YELLOW LABEL SKIPPY LJA 24X25X2G- XE69729316 (Amount: 49.60 SGD, Quantity: 1, : CT)
Lipton Mt Teh Halia EK 24X12X20G- XE69566718 (Amount: 114.15 SGD, Quantity: 1, : CT)
Vida C Lemon 24 x 325ml (4CT FOC 1CT)- XVLEMON325ML (Amount: 22.56 SGD, Quantity: 4, : CT)
Vida C Lemon 24 x 325ml (4CT FOC 1CT)- XVLEMON325ML (Amount: 0.00 SGD, Quantity: 1, : FOC)
Vida Zero Salty Lychee 24 x 325ml (4CT FOC 1CT)- XVLYCHEE325ML (Amount: 22.56 SGD, Quantity: 8, : CT)
Vida Zero Salty Lychee 24 x 325ml (4CT FOC 1CT)- XVLYCHEE325ML (Amount: 0.00 SGD, Quantity: 2, : FOC)
Pukka Three Chamomile Tea 4x(20x1.5g)- XE67643951 (Amount: 27.52 SGD, Quantity: 2, : CT)
PUKKA LEMON GINGER &amp; MH S20 4 X 20 X 2G- XE68564347 (Amount: 27.52 SGD, Quantity: 2, : CT)
PUKKA LEMONGRASS &amp; GINGER 4X(20X2G)- XE68164991 (Amount: 27.52 SGD, Quantity: 1, : CT)
Subtotal: 1,466.67
Tax: 132.00
Total: 1,598.67 SGD</t>
  </si>
  <si>
    <t>Lipton Mt Classic EK 24X12X20G- XE69566723 (Amount: 114.15 SGD, Quantity: 5, : CT)
Vida C Lemon 24 x 325ml (4CT FOC 1CT)- XVLEMON325ML (Amount: 22.56 SGD, Quantity: 4, : CT)
Vida C Lemon 24 x 325ml (4CT FOC 1CT)- XVLEMON325ML (Amount: 0.00 SGD, Quantity: 1, : FOC)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8, : CT)
Vida Zero Salty Lychee 24 x 325ml (4CT FOC 1CT)- XVLYCHEE325ML (Amount: 0.00 SGD, Quantity: 2, : FOC)
Vida Zero Original Citrus 24 x 325ml (4CT FOC 1CT)- XVCITRUS325ML (Amount: 22.56 SGD, Quantity: 4, : CT)
Vida Zero Original Citrus 24 x 325ml (4CT FOC 1CT)- XVCITRUS325ML (Amount: 0.00 SGD, Quantity: 1, : FOC)
Vida Zero Green Apple 24 x 325ml- XVZEROGA325ML (Amount: 22.56 SGD, Quantity: 8, : CT)
Vida Zero Green Apple 24 x 325ml- XVZEROGA325ML (Amount: 0.00 SGD, Quantity: 2, : FOC)
Subtotal: 1,292.67
Tax: 116.34
Total: 1,409.01 SGD</t>
  </si>
  <si>
    <t>Pukka Relax Tea 4x(20x2g)- XE67549291 (Amount: 27.52 SGD, Quantity: 1, : CT)
Subtotal: 27.52
Tax: 2.48
Total: 30.00 SGD</t>
  </si>
  <si>
    <t>69783571 RICKSHAW TB JASMINE S100 12X100X1.8G- XE69783571 (Amount: 85.56 SGD, Quantity: 5, : CT)
Vida C Lemon 24 x 325ml (4CT FOC 1CT)- XVLEMON325ML (Amount: 22.56 SGD, Quantity: 4, : CT)
Vida C Lemon 24 x 325ml (4CT FOC 1CT)- XVLEMON325ML (Amount: 0.00 SGD, Quantity: 1, : FOC)
Subtotal: 518.04
Tax: 46.62
Total: 564.66 SGD</t>
  </si>
  <si>
    <t>Lipton Mt Teh Tarik EK 24X12X20G- XE69566704 (Amount: 114.15 SGD, Quantity: 4, : CT)
Vida C Orange 24 x 325ml (4CT FOC 1CT)- XVORANGE325ML (Amount: 22.56 SGD, Quantity: 8, : CT)
Vida C Orange 24 x 325ml (4CT FOC 1CT)- XVORANGE325ML (Amount: 0.00 SGD, Quantity: 2, : FOC)
Subtotal: 637.08
Tax: 57.34
Total: 694.42 SGD</t>
  </si>
  <si>
    <t>Vida C Orange 24 x 325ml (4CT FOC 1CT)- XVORANGE325ML (Amount: 22.56 SGD, Quantity: 12, : CT)
Vida C Orange 24 x 325ml (4CT FOC 1CT)- XVORANGE325ML (Amount: 0.00 SGD, Quantity: 3, : FOC)
Subtotal: 270.72
Tax: 24.36
Total: 295.08 SGD</t>
  </si>
  <si>
    <t>216044-284598-- 1 Upper Aljunied Lane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</si>
  <si>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4, : PKT)
Roti Paratha Plain Value Pack Kawan 8x25'sx80gm- ZKF101KWM0108 (Amount: 8.25 SGD, Quantity: 2, : PKT)
Subtotal: 126.78
Tax: 11.41
Total: 138.19 SGD</t>
  </si>
  <si>
    <t>6246450817087031079</t>
  </si>
  <si>
    <t>204465-280952-- 303 Anchorvale</t>
  </si>
  <si>
    <t>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Anchor TM Chefs Classic Whipping Cream 35.5% 12x1ltr- ZF122389 (Amount: 6.30 SGD, Quantity: 3, : PKT)
IQF Broccoli 40_60mm Royal Miller 10X1kg- RMVEBRCOLI (Amount: 2.80 SGD, Quantity: 3, : PKT)
Subtotal: 90.00
Tax: 8.10
Total: 98.10 SGD</t>
  </si>
  <si>
    <t>6246452427021155301</t>
  </si>
  <si>
    <t>753461-349157-- 29B Chai Chee Ave</t>
  </si>
  <si>
    <t>Chilli Sauce Pouch Kimball 12x1kg 包装辣椒- ZACHIKI1000 (Amount: 1.96 SGD, Quantity: 4, : POU)
Spaghetti  FTO 5 Royal Miller 24x500gm 意大利面- RMPARMSPA500 (Amount: 36.00 SGD, Quantity: 1, : CT)
Baked Beans In Tomato Sauce Royal Miller 6x2.6kg- RMCVBBERM2700 (Amount: 36.00 SGD, Quantity: 1, : CT)
Subtotal: 79.84
Tax: 7.19
Total: 87.03 SGD</t>
  </si>
  <si>
    <t>6246534982493798474</t>
  </si>
  <si>
    <t>597426-343867-- 678A Woodlands</t>
  </si>
  <si>
    <t>Spaghetti  FTO 5 Royal Miller 24x500gm 意大利面- RMPARMSPA500 (Amount: 36.00 SGD, Quantity: 2, : CT)
Tomato Whole Peeled Royal Miller 6x2550g- RMCVTOWRM2550 (Amount: 36.00 SGD, Quantity: 1, : CT)
Chilli Flake G.Chef 1kgpkt- GSCHIG1000 (Amount: 18.75 SGD, Quantity: 1, : PKT)
Subtotal: 126.75
Tax: 11.41
Total: 138.16 SGD</t>
  </si>
  <si>
    <t>6246540476607132738</t>
  </si>
  <si>
    <t>160619-245978-- Blk 266 Compassvale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</si>
  <si>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Anchor TM Chefs Classic Whipping Cream 35.5% 12x1ltr- ZF122389 (Amount: 6.30 SGD, Quantity: 4, : PKT)
IQF Broccoli 40_60mm Royal Miller 10X1kg- RMVEBRCOLI (Amount: 2.80 SGD, Quantity: 5, : PKT)
Subtotal: 115.12
Tax: 10.36
Total: 125.48 SGD</t>
  </si>
  <si>
    <t>6246566317514546928</t>
  </si>
  <si>
    <t>1019493-357227-- Urban Grill, 1 Depot Road</t>
  </si>
  <si>
    <t>Tomato Ketchup Pouch Kimball 12x1kg- ZATOMKI1000 (Amount: 24.00 SGD, Quantity: 1, : CT)
Total: 24.00 SGD</t>
  </si>
  <si>
    <t>6246587324913001336</t>
  </si>
  <si>
    <t>177322-280032-- 105 Canberra Street</t>
  </si>
  <si>
    <t>Chilli Sauce Pouch Kimball 12x1kg 包装辣椒- ZACHIKI1000 (Amount: 1.96 SGD, Quantity: 7, : POU)
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3, : CT)
Subtotal: 253.22
Tax: 22.79
Total: 276.01 SGD</t>
  </si>
  <si>
    <t>6247316104318812062</t>
  </si>
  <si>
    <t>420337-336584-- 2 Senja Close</t>
  </si>
  <si>
    <t>Chilli Sauce Pouch Kimball 12x1kg 包装辣椒- ZACHIKI1000 (Amount: 1.96 SGD, Quantity: 8, : POU)
Spaghetti  FTO 5 Royal Miller 24x500gm 意大利面- RMPARMSPA500 (Amount: 36.00 SGD, Quantity: 2, : CT)
Tomato Whole Peeled Royal Miller 6x2550g- RMCVTOWRM2550 (Amount: 36.00 SGD, Quantity: 3, : CT)
Baked Beans In Tomato Sauce Royal Miller 6x2.6kg- RMCVBBERM2700 (Amount: 36.00 SGD, Quantity: 3, : CT)
Subtotal: 303.68
Tax: 27.33
Total: 331.01 SGD</t>
  </si>
  <si>
    <t>6247357826264147872</t>
  </si>
  <si>
    <t>294309-331976-- 555 Ang Mo Kio Ave 10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</si>
  <si>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3, : PKT)
Subtotal: 109.44
Tax: 9.85
Total: 119.29 SGD</t>
  </si>
  <si>
    <t>6247525311422520712</t>
  </si>
  <si>
    <t>160617-207632-- 711 Ang Mo Kio Ave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</si>
  <si>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3, : CT)
WH Premium Oyster Sauce Woh Hup 4x5L- ZW1501000010 (Amount: 8.00 SGD, Quantity: 1, : TUB)
Total: 188.00 SGD</t>
  </si>
  <si>
    <t>6248284734915832389</t>
  </si>
  <si>
    <t>648445-345469-- 50 Jurong West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</si>
  <si>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1, : CT)
Subtotal: 81.80
Tax: 7.36
Total: 89.16 SGD</t>
  </si>
  <si>
    <t>6249048511175298725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</si>
  <si>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5, : PKT)
Subtotal: 77.08
Tax: 6.94
Total: 84.02 SGD</t>
  </si>
  <si>
    <t>6249081707983684637</t>
  </si>
  <si>
    <t>160619-202804-- Blk 445 Tampines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</si>
  <si>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4, : PKT)
Anchor TM Chefs Classic Whipping Cream 35.5% 12x1ltr- ZF122389 (Amount: 75.60 SGD, Quantity: 1, : CT)
Roti Paratha Plain Value Pack Kawan 8x25'sx80gm- ZKF101KWM0108 (Amount: 8.25 SGD, Quantity: 1, : PKT)
Subtotal: 153.78
Tax: 13.84
Total: 167.62 SGD</t>
  </si>
  <si>
    <t>6249093050913669603</t>
  </si>
  <si>
    <t>Spaghetti  FTO 5 Royal Miller 24x500gm 意大利面- RMPARMSPA500 (Amount: 36.00 SGD, Quantity: 1, : CT)
Baked Beans In Tomato Sauce Royal Miller 6x2.6kg- RMCVBBERM2700 (Amount: 36.00 SGD, Quantity: 2, : CT)
Roti Paratha Plain Value Pack Kawan 8x25'sx80gm- ZKF101KWM0108 (Amount: 8.25 SGD, Quantity: 1, : PKT)
Total: 116.25 SGD</t>
  </si>
  <si>
    <t>6249093363095675820</t>
  </si>
  <si>
    <t>Chilli Sauce Pouch Kimball 12x1kg 包装辣椒- ZACHIKI1000 (Amount: 1.96 SGD, Quantity: 5, : POU)
Tomato Whole Peeled Royal Miller 6x2550g- RMCVTOWRM2550 (Amount: 36.00 SGD, Quantity: 1, : CT)
Baked Beans In Tomato Sauce Royal Miller 6x2.6kg- RMCVBBERM2700 (Amount: 36.00 SGD, Quantity: 1, : CT)
Subtotal: 81.80
Tax: 7.36
Total: 89.16 SGD</t>
  </si>
  <si>
    <t>6249105059158638281</t>
  </si>
  <si>
    <t>166377-210678-- Blk 317 Yishun Ave 9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</si>
  <si>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108.00
Tax: 9.72
Total: 117.72 SGD</t>
  </si>
  <si>
    <t>6249118807163663555</t>
  </si>
  <si>
    <t>Chilli Sauce Pouch Kimball 12x1kg 包装辣椒- ZACHIKI1000 (Amount: 1.96 SGD, Quantity: 3, : POU)
Tomato Whole Peeled Royal Miller 6x2550g- RMCVTOWRM2550 (Amount: 36.00 SGD, Quantity: 1, : CT)
Anchor TM Chefs Classic Whipping Cream 35.5% 12x1ltr- ZF122389 (Amount: 6.30 SGD, Quantity: 3, : PKT)
IQF Broccoli 40_60mm Royal Miller 10X1kg- RMVEBRCOLI (Amount: 2.80 SGD, Quantity: 4, : PKT)
Subtotal: 71.98
Tax: 6.48
Total: 78.46 SGD</t>
  </si>
  <si>
    <t>6249127885964736776</t>
  </si>
  <si>
    <t>Tomato Whole Peeled Royal Miller 6x2550g- RMCVTOWRM2550 (Amount: 36.00 SGD, Quantity: 2, : CT)
Total: 72.00 SGD</t>
  </si>
  <si>
    <t>6249325513099277566</t>
  </si>
  <si>
    <t>Chilli Sauce Pouch Kimball 12x1kg 包装辣椒- ZACHIKI1000 (Amount: 23.50 SGD, Quantity: 1, : CT)
Baked Beans In Tomato Sauce Royal Miller 6x2.6kg- RMCVBBERM2700 (Amount: 36.00 SGD, Quantity: 2, : CT)
Total: 95.50 SGD</t>
  </si>
  <si>
    <t>6249869224912091649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</si>
  <si>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6, : PKT)
Subtotal: 148.38
Tax: 13.35
Total: 161.73 SGD</t>
  </si>
  <si>
    <t>6250054039931446411</t>
  </si>
  <si>
    <t>Chilli Sauce Pouch Kimball 12x1kg 包装辣椒- ZACHIKI1000 (Amount: 1.96 SGD, Quantity: 5, : POU)
Spaghetti  FTO 5 Royal Miller 24x500gm 意大利面- RMPARMSPA500 (Amount: 36.00 SGD, Quantity: 1, : CT)
Slice Mushroom Royal Miller 24x425g 小罐切片蘑菇- RMCUSMURM425 (Amount: 0.85 SGD, Quantity: 1, : TIN)
Mashed Potato Basic America 6x5.5lb 薯泥粉- CVMASBAS2500 (Amount: 19.50 SGD, Quantity: 1, : BTL)
IQF Broccoli 40_60mm Royal Miller 10X1kg- RMVEBRCOLI (Amount: 2.80 SGD, Quantity: 4, : PKT)
Subtotal: 77.35
Tax: 6.96
Total: 84.31 SGD</t>
  </si>
  <si>
    <t>6250107836366577917</t>
  </si>
  <si>
    <t>Chilli Sauce Pouch Kimball 12x1kg 包装辣椒- ZACHIKI1000 (Amount: 1.96 SGD, Quantity: 8, : POU)
Spaghetti  FTO 5 Royal Miller 24x500gm 意大利面- RMPARMSPA500 (Amount: 36.00 SGD, Quantity: 2,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5, : PKT)
Subtotal: 241.68
Tax: 21.75
Total: 263.43 SGD</t>
  </si>
  <si>
    <t>6250824434218119773</t>
  </si>
  <si>
    <t>Chilli Sauce Pouch Kimball 12x1kg 包装辣椒- ZACHIKI1000 (Amount: 1.96 SGD, Quantity: 5, : POU)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105.30
Tax: 9.48
Total: 114.78 SGD</t>
  </si>
  <si>
    <t>6252547537993926734</t>
  </si>
  <si>
    <t>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207.10
Tax: 18.64
Total: 225.74 SGD</t>
  </si>
  <si>
    <t>6252550133218862509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</si>
  <si>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117.80
Tax: 10.60
Total: 128.40 SGD</t>
  </si>
  <si>
    <t>6252552478323090115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</si>
  <si>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155.76
Tax: 14.02
Total: 169.78 SGD</t>
  </si>
  <si>
    <t>6252607031129871676</t>
  </si>
  <si>
    <t>210607-275666-- 1A Eunos Crescent</t>
  </si>
  <si>
    <t>Spaghetti  FTO 5 Royal Miller 24x500gm 意大利面- RMPARMSPA500 (Amount: 36.00 SGD, Quantity: 1, : CT)
UHT Full Cream Milk Royal Miller 12x1ltr- RMMIMUHRM1000 (Amount: 23.50 SGD, Quantity: 1, : CT)
Anchor TM Chefs Classic Whipping Cream 35.5% 12x1ltr- ZF122389 (Amount: 75.60 SGD, Quantity: 1, : CT)
Subtotal: 135.10
Tax: 12.16
Total: 147.26 SGD</t>
  </si>
  <si>
    <t>6252622729711353722</t>
  </si>
  <si>
    <t>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4, : PKT)
Subtotal: 66.70
Tax: 6.00
Total: 72.70 SGD</t>
  </si>
  <si>
    <t>6253429077663371814</t>
  </si>
  <si>
    <t>Spaghetti  FTO 5 Royal Miller 24x500gm 意大利面- RMPARMSPA500 (Amount: 36.00 SGD, Quantity: 2, : CT)
Tomato Whole Peeled Royal Miller 6x2550g- RMCVTOWRM2550 (Amount: 36.00 SGD, Quantity: 1, : CT)
Subtotal: 108.00
Tax: 9.72
Total: 117.72 SGD</t>
  </si>
  <si>
    <t>6253468610217328155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</si>
  <si>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144.00
Tax: 12.96
Total: 156.96 SGD</t>
  </si>
  <si>
    <t>6254250131417764589</t>
  </si>
  <si>
    <t>Chilli Sauce Pouch Kimball 12x1kg 包装辣椒- ZACHIKI1000 (Amount: 1.96 SGD, Quantity: 10, : POU)
Spaghetti  FTO 5 Royal Miller 24x500gm 意大利面- RMPARMSPA500 (Amount: 36.00 SGD, Quantity: 2, : CT)
Baked Beans In Tomato Sauce Royal Miller 6x2.6kg- RMCVBBERM2700 (Amount: 36.00 SGD, Quantity: 1, : CT)
Subtotal: 127.60
Tax: 11.48
Total: 139.08 SGD</t>
  </si>
  <si>
    <t>6255000969841100227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</si>
  <si>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Slice Mushroom Royal Miller 24x425g 小罐切片蘑菇- RMCUSMURM425 (Amount: 0.85 SGD, Quantity: 1, : TIN)
Mashed Potato Basic America 6x5.5lb 薯泥粉- CVMASBAS2500 (Amount: 19.50 SGD, Quantity: 1, : BTL)
IQF Broccoli 40_60mm Royal Miller 10X1kg- RMVEBRCOLI (Amount: 2.80 SGD, Quantity: 4, : PKT)
Roti Paratha Plain Value Pack Kawan 8x25'sx80gm- ZKF101KWM0108 (Amount: 8.25 SGD, Quantity: 2, : PKT)
Subtotal: 149.43
Tax: 13.45
Total: 162.88 SGD</t>
  </si>
  <si>
    <t>6255109518719974248</t>
  </si>
  <si>
    <t>Chilli Sauce Pouch Kimball 12x1kg 包装辣椒- ZACHIKI1000 (Amount: 1.96 SGD, Quantity: 2, : POU)
Tomato Whole Peeled Royal Miller 6x2550g- RMCVTOWRM2550 (Amount: 36.00 SGD, Quantity: 1, : CT)
Slice Mushroom P&amp;S Royal Miller 6x2840g 切片蘑菇大- RMCUSMURM2840 (Amount: 7.20 SGD, Quantity: 1, : TIN)
Anchor TM Chefs Classic Whipping Cream 35.5% 12x1ltr- ZF122389 (Amount: 6.30 SGD, Quantity: 4, : PKT)
IQF Broccoli 40_60mm Royal Miller 10X1kg- RMVEBRCOLI (Amount: 2.80 SGD, Quantity: 3, : PKT)
Subtotal: 80.72
Tax: 7.26
Total: 87.98 SGD</t>
  </si>
  <si>
    <t>6255128364218291318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</si>
  <si>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5, : PKT)
Subtotal: 71.43
Tax: 6.43
Total: 77.86 SGD</t>
  </si>
  <si>
    <t>6255159102518849104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</si>
  <si>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2, : CT)
Subtotal: 117.80
Tax: 10.60
Total: 128.40 SGD</t>
  </si>
  <si>
    <t>6255204578892418814</t>
  </si>
  <si>
    <t>Chilli Sauce Pouch Kimball 12x1kg 包装辣椒- ZACHIKI1000 (Amount: 1.96 SGD, Quantity: 3, : POU)
Spaghetti  FTO 5 Royal Miller 24x500gm 意大利面- RMPARMSPA500 (Amount: 36.00 SGD, Quantity: 1, : CT)
UHT Full Cream Milk Royal Miller 12x1ltr- RMMIMUHRM1000 (Amount: 23.50 SGD, Quantity: 1, : CT)
Mashed Potato Basic America 6x5.5lb 薯泥粉- CVMASBAS2500 (Amount: 19.50 SGD, Quantity: 1, : BTL)
IQF Broccoli 40_60mm Royal Miller 10X1kg- RMVEBRCOLI (Amount: 2.80 SGD, Quantity: 2, : PKT)
Roti Paratha Plain Value Pack Kawan 8x25'sx80gm- ZKF101KWM0108 (Amount: 8.25 SGD, Quantity: 1, : PKT)
Subtotal: 98.73
Tax: 8.89
Total: 107.62 SGD</t>
  </si>
  <si>
    <t>6255211158026203343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</si>
  <si>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3, : PKT)
Subtotal: 102.02
Tax: 9.18
Total: 111.20 SGD</t>
  </si>
  <si>
    <t>6255213753111878183</t>
  </si>
  <si>
    <t>Tomato Whole Peeled Royal Miller 6x2550g- RMCVTOWRM2550 (Amount: 36.00 SGD, Quantity: 1, : CT)
Subtotal: 36.00
Tax: 3.24
Total: 39.24 SGD</t>
  </si>
  <si>
    <t>6255398259227193440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</si>
  <si>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119.76
Tax: 10.78
Total: 130.54 SGD</t>
  </si>
  <si>
    <t>6255998825912764361</t>
  </si>
  <si>
    <t>Spaghetti  FTO 5 Royal Miller 24x500gm 意大利面- RMPARMSPA500 (Amount: 36.00 SGD, Quantity: 1, : CT)
Baked Beans In Tomato Sauce Royal Miller 6x2.6kg- RMCVBBERM2700 (Amount: 36.00 SGD, Quantity: 3, : CT)
Total: 144.00 SGD</t>
  </si>
  <si>
    <t>6256088444913433750</t>
  </si>
  <si>
    <t>Tomato Whole Peeled Royal Miller 6x2550g- RMCVTOWRM2550 (Amount: 36.00 SGD, Quantity: 1, : CT)
Baked Beans In Tomato Sauce Royal Miller 6x2.6kg- RMCVBBERM2700 (Amount: 36.00 SGD, Quantity: 2, : CT)
WH Premium Oyster Sauce Woh Hup 4x5L- ZW1501000010 (Amount: 8.00 SGD, Quantity: 1, : TUB)
Total: 116.00 SGD</t>
  </si>
  <si>
    <t>6256088874913062340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</si>
  <si>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Apple Cider Vinegar Heinz 12x32oz 苹果醋- VIAPPHE32OZ (Amount: 4.81 SGD, Quantity: 1, : BTL)
Anchor TM Chefs Classic Whipping Cream 35.5% 12x1ltr- ZF122389 (Amount: 75.60 SGD, Quantity: 1, : CT)
Subtotal: 271.41
Tax: 24.43
Total: 295.84 SGD</t>
  </si>
  <si>
    <t>6256954445819178418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</si>
  <si>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141.30
Tax: 12.72
Total: 154.02 SGD</t>
  </si>
  <si>
    <t>6257683626813060509</t>
  </si>
  <si>
    <t>Chilli Sauce Pouch Kimball 12x1kg 包装辣椒- ZACHIKI1000 (Amount: 1.96 SGD, Quantity: 2, : POU)
Mashed Potato Basic America 6x5.5lb 薯泥粉- CVMASBAS2500 (Amount: 19.50 SGD, Quantity: 2, : BTL)
Anchor TM Chefs Classic Whipping Cream 35.5% 12x1ltr- ZF122389 (Amount: 6.30 SGD, Quantity: 3, : PKT)
IQF Broccoli 40_60mm Royal Miller 10X1kg- RMVEBRCOLI (Amount: 2.80 SGD, Quantity: 3, : PKT)
Subtotal: 70.22
Tax: 6.32
Total: 76.54 SGD</t>
  </si>
  <si>
    <t>6258598270966560675</t>
  </si>
  <si>
    <t>Spaghetti  FTO 5 Royal Miller 24x500gm 意大利面- RMPARMSPA500 (Amount: 36.00 SGD, Quantity: 1, : CT)
Tomato Whole Peeled Royal Miller 6x2550g- RMCVTOWRM2550 (Amount: 36.00 SGD, Quantity: 2, : CT)
UHT Full Cream Milk Royal Miller 12x1ltr- RMMIMUHRM1000 (Amount: 23.50 SGD, Quantity: 1, : CT)
Anchor TM Chefs Classic Whipping Cream 35.5% 12x1ltr- ZF122389 (Amount: 75.60 SGD, Quantity: 1, : CT)
Subtotal: 207.10
Tax: 18.64
Total: 225.74 SGD</t>
  </si>
  <si>
    <t>6258607591895191359</t>
  </si>
  <si>
    <t>6258627357916061904</t>
  </si>
  <si>
    <t>Chilli Sauce Pouch Kimball 12x1kg 包装辣椒- ZACHIKI1000 (Amount: 1.96 SGD, Quantity: 2, : POU)
Baked Beans In Tomato Sauce Royal Miller 6x2.6kg- RMCVBBERM2700 (Amount: 36.00 SGD, Quantity: 1, : CT)
Subtotal: 39.92
Tax: 3.59
Total: 43.51 SGD</t>
  </si>
  <si>
    <t>6258669366108334568</t>
  </si>
  <si>
    <t>6259481395131887143</t>
  </si>
  <si>
    <t>Chilli Sauce Pouch Kimball 12x1kg 包装辣椒- ZACHIKI1000 (Amount: 1.96 SGD, Quantity: 7, : POU)
Mashed Potato Basic America 6x5.5lb 薯泥粉- CVMASBAS2500 (Amount: 19.50 SGD, Quantity: 1, : BTL)
IQF Broccoli 40_60mm Royal Miller 10X1kg- RMVEBRCOLI (Amount: 2.80 SGD, Quantity: 3, : PKT)
Subtotal: 41.62
Tax: 3.75
Total: 45.37 SGD</t>
  </si>
  <si>
    <t>6259501505133273786</t>
  </si>
  <si>
    <t>Chilli Sauce Pouch Kimball 12x1kg 包装辣椒- ZACHIKI1000 (Amount: 1.96 SGD, Quantity: 3, : POU)
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6, : PKT)
Anchor TM Chefs Classic Whipping Cream 35.5% 12x1ltr- ZF122389 (Amount: 6.30 SGD, Quantity: 2, : PKT)
IQF Broccoli 40_60mm Royal Miller 10X1kg- RMVEBRCOLI (Amount: 2.80 SGD, Quantity: 5, : PKT)
Subtotal: 104.18
Tax: 9.38
Total: 113.56 SGD</t>
  </si>
  <si>
    <t>6259514854472804206</t>
  </si>
  <si>
    <t>6260239280213658794</t>
  </si>
  <si>
    <t>6260247394915721314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</si>
  <si>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WH Premium Oyster Sauce Woh Hup 4x5L- ZW1501000010 (Amount: 8.00 SGD, Quantity: 2, : TUB)
Total: 232.00 SGD</t>
  </si>
  <si>
    <t>6260286934916087461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</si>
  <si>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155.00
Tax: 13.95
Total: 168.95 SGD</t>
  </si>
  <si>
    <t>6260475094919791628</t>
  </si>
  <si>
    <t>6261079335235665384</t>
  </si>
  <si>
    <t>6261194329488098712</t>
  </si>
  <si>
    <t>6261211853916320333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</si>
  <si>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6, : PKT)
Subtotal: 108.93
Tax: 9.80
Total: 118.73 SGD</t>
  </si>
  <si>
    <t>6261224802317314007</t>
  </si>
  <si>
    <t>Spaghetti  FTO 5 Royal Miller 24x500gm 意大利面- RMPARMSPA500 (Amount: 36.00 SGD, Quantity: 2, : CT)
UHT Full Cream Milk Royal Miller 12x1ltr- RMMIMUHRM1000 (Amount: 23.50 SGD, Quantity: 1, : CT)
Anchor TM Chefs Classic Whipping Cream 35.5% 12x1ltr- ZF122389 (Amount: 75.60 SGD, Quantity: 1, : CT)
Subtotal: 171.10
Tax: 15.40
Total: 186.50 SGD</t>
  </si>
  <si>
    <t>6261298252719927859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</si>
  <si>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2, : BTL)
IQF Broccoli 40_60mm Royal Miller 10X1kg- RMVEBRCOLI (Amount: 2.80 SGD, Quantity: 4, : PKT)
Roti Paratha Plain Value Pack Kawan 8x25'sx80gm- ZKF101KWM0108 (Amount: 8.25 SGD, Quantity: 1, : PKT)
Subtotal: 136.07
Tax: 12.25
Total: 148.32 SGD</t>
  </si>
  <si>
    <t>6262024431561921888</t>
  </si>
  <si>
    <t>Chilli Sauce Pouch Kimball 12x1kg 包装辣椒- ZACHIKI1000 (Amount: 1.96 SGD, Quantity: 3, : POU)
Tomato Whole Peeled Royal Miller 6x2550g- RMCVTOWRM2550 (Amount: 36.00 SGD, Quantity: 1, : CT)
Subtotal: 41.88
Tax: 3.77
Total: 45.65 SGD</t>
  </si>
  <si>
    <t>6262035624126960486</t>
  </si>
  <si>
    <t>Chilli Sauce Pouch Kimball 12x1kg 包装辣椒- ZACHIKI1000 (Amount: 1.96 SGD, Quantity: 2, : POU)
Spaghetti  FTO 5 Royal Miller 24x500gm 意大利面- RMPARMSPA500 (Amount: 36.00 SGD, Quantity: 1, : CT)
IQF Broccoli 40_60mm Royal Miller 10X1kg- RMVEBRCOLI (Amount: 2.80 SGD, Quantity: 6, : PKT)
Subtotal: 56.72
Tax: 5.10
Total: 61.82 SGD</t>
  </si>
  <si>
    <t>6262054356798778481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</si>
  <si>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3, : CT)
Total: 180.00 SGD</t>
  </si>
  <si>
    <t>6262128754919312224</t>
  </si>
  <si>
    <t>6262129014913345443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</si>
  <si>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6, : PKT)
Subtotal: 150.34
Tax: 13.53
Total: 163.87 SGD</t>
  </si>
  <si>
    <t>6262141527614973514</t>
  </si>
  <si>
    <t>Baked Beans In Tomato Sauce Royal Miller 6x2.6kg- RMCVBBERM2700 (Amount: 36.00 SGD, Quantity: 1, : CT)
Mashed Potato Basic America 6x5.5lb 薯泥粉- CVMASBAS2500 (Amount: 19.50 SGD, Quantity: 4, : BTL)
Subtotal: 114.00
Tax: 10.26
Total: 124.26 SGD</t>
  </si>
  <si>
    <t>6262171313834452457</t>
  </si>
  <si>
    <t>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3, : PKT)
Subtotal: 63.90
Tax: 5.75
Total: 69.65 SGD</t>
  </si>
  <si>
    <t>6262171428332778150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</si>
  <si>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3, : PKT)
Subtotal: 186.00
Tax: 16.74
Total: 202.74 SGD</t>
  </si>
  <si>
    <t>6262217938782423421</t>
  </si>
  <si>
    <t>Chilli Sauce Pouch Kimball 12x1kg 包装辣椒- ZACHIKI1000 (Amount: 1.96 SGD, Quantity: 1, : POU)
Tomato Whole Peeled Royal Miller 6x2550g- RMCVTOWRM2550 (Amount: 36.00 SGD, Quantity: 1, : CT)
Mashed Potato Basic America 6x5.5lb 薯泥粉- CVMASBAS2500 (Amount: 19.50 SGD, Quantity: 1, : BTL)
Anchor TM Chefs Classic Whipping Cream 35.5% 12x1ltr- ZF122389 (Amount: 6.30 SGD, Quantity: 3, : PKT)
IQF Broccoli 40_60mm Royal Miller 10X1kg- RMVEBRCOLI (Amount: 2.80 SGD, Quantity: 5, : PKT)
Subtotal: 90.36
Tax: 8.13
Total: 98.49 SGD</t>
  </si>
  <si>
    <t>6264601095048034992</t>
  </si>
  <si>
    <t>Chilli Sauce Pouch Kimball 12x1kg 包装辣椒- ZACHIKI1000 (Amount: 1.96 SGD, Quantity: 3, : POU)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2, : PKT)
Subtotal: 53.99
Tax: 4.86
Total: 58.85 SGD</t>
  </si>
  <si>
    <t>6264627782099226632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</si>
  <si>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115.84
Tax: 10.43
Total: 126.27 SGD</t>
  </si>
  <si>
    <t>6264705762332497475</t>
  </si>
  <si>
    <t>6264770451215055452</t>
  </si>
  <si>
    <t>Chilli Sauce Pouch Kimball 12x1kg 包装辣椒- ZACHIKI1000 (Amount: 1.96 SGD, Quantity: 2, : POU)
Mashed Potato Basic America 6x5.5lb 薯泥粉- CVMASBAS2500 (Amount: 19.50 SGD, Quantity: 1, : BTL)
Apple Cider Vinegar Heinz 12x32oz 苹果醋- VIAPPHE32OZ (Amount: 4.81 SGD, Quantity: 1, : BTL)
IQF Broccoli 40_60mm Royal Miller 10X1kg- RMVEBRCOLI (Amount: 2.80 SGD, Quantity: 4, : PKT)
Roti Paratha Plain Value Pack Kawan 8x25'sx80gm- ZKF101KWM0108 (Amount: 8.25 SGD, Quantity: 1, : PKT)
Subtotal: 47.68
Tax: 4.29
Total: 51.97 SGD</t>
  </si>
  <si>
    <t>6265482751413789284</t>
  </si>
  <si>
    <t>1211495-363836-- Blk 240 Tengah Garden Walk</t>
  </si>
  <si>
    <t>Chilli Sauce Pouch Kimball 12x1kg 包装辣椒- ZACHIKI1000 (Amount: 1.96 SGD, Quantity: 10, : POU)
Spaghetti  FTO 5 Royal Miller 24x500gm 意大利面- RMPARMSPA500 (Amount: 36.00 SGD, Quantity: 2, : CT)
Total: 91.60 SGD</t>
  </si>
  <si>
    <t>6266341953162107306</t>
  </si>
  <si>
    <t>6266343323163052516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</si>
  <si>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Tomato Ketchup Pouch Kimball 12x1kg- ZATOMKI1000 (Amount: 2.00 SGD, Quantity: 3, : PKT)
Subtotal: 209.50
Tax: 18.86
Total: 228.36 SGD</t>
  </si>
  <si>
    <t>6266524173618467622</t>
  </si>
  <si>
    <t>Chilli Sauce Pouch Kimball 12x1kg 包装辣椒- ZACHIKI1000 (Amount: 1.96 SGD, Quantity: 6, : POU)
Spaghetti  FTO 5 Royal Miller 24x500gm 意大利面- RMPARMSPA500 (Amount: 36.00 SGD, Quantity: 1, : CT)
Baked Beans In Tomato Sauce Royal Miller 6x2.6kg- RMCVBBERM2700 (Amount: 36.00 SGD, Quantity: 2, : CT)
Subtotal: 119.76
Tax: 10.78
Total: 130.54 SGD</t>
  </si>
  <si>
    <t>6266533924022375962</t>
  </si>
  <si>
    <t>6266541919018647947</t>
  </si>
  <si>
    <t>6267032004916732938</t>
  </si>
  <si>
    <t>6267150890218631033</t>
  </si>
  <si>
    <t>Anchor TM Chefs Classic Whipping Cream 35.5% 12x1ltr- ZF122389 (Amount: 6.30 SGD, Quantity: 6, : PKT)
Roti Paratha Plain Value Pack Kawan 8x25'sx80gm- ZKF101KWM0108 (Amount: 8.25 SGD, Quantity: 1, : PKT)
Subtotal: 46.05
Tax: 4.14
Total: 50.19 SGD</t>
  </si>
  <si>
    <t>Chilli Sauce Pouch Kimball 12x1kg 包装辣椒- ZACHIKI1000 (Amount: 1.96 SGD, Quantity: 2, : POU)
Tomato Whole Peeled Royal Miller 6x2550g- RMCVTOWRM2550 (Amount: 36.00 SGD, Quantity: 1, : CT)
UHT Full Cream Milk Royal Miller 12x1ltr- RMMIMUHRM1000 (Amount: 23.50 SGD, Quantity: 1, : CT)
Subtotal: 63.42
Tax: 5.71
Total: 69.13 SGD</t>
  </si>
  <si>
    <t>Spaghetti  FTO 5 Royal Miller 24x500gm 意大利面- RMPARMSPA500 (Amount: 36.00 SGD, Quantity: 1, : CT)
Subtotal: 36.00
Tax: 3.24
Total: 39.24 SGD</t>
  </si>
  <si>
    <t>Baked Beans In Tomato Sauce Royal Miller 6x2.6kg- RMCVBBERM2700 (Amount: 36.00 SGD, Quantity: 1, : CT)
Subtotal: 36.00
Tax: 3.24
Total: 39.24 SGD</t>
  </si>
  <si>
    <t>Chilli Sauce Pouch Kimball 12x1kg 包装辣椒- ZACHIKI1000 (Amount: 1.96 SGD, Quantity: 4, : POU)
Tomato Whole Peeled Royal Miller 6x2550g- RMCVTOWRM2550 (Amount: 36.00 SGD, Quantity: 1, : CT)
Subtotal: 43.84
Tax: 3.95
Total: 47.79 SGD</t>
  </si>
  <si>
    <t>Chilli Sauce Pouch Kimball 12x1kg 包装辣椒- ZACHIKI1000 (Amount: 1.96 SGD, Quantity: 3, : POU)
Spaghetti  FTO 5 Royal Miller 24x500gm 意大利面- RMPARMSPA500 (Amount: 36.00 SGD, Quantity: 1, : CT)
Baked Beans In Tomato Sauce Royal Miller 6x2.6kg- RMCVBBERM2700 (Amount: 36.00 SGD, Quantity: 1, : CT)
Subtotal: 77.88
Tax: 7.01
Total: 84.89 SGD</t>
  </si>
  <si>
    <t>Chilli Sauce Pouch Kimball 12x1kg 包装辣椒- ZACHIKI1000 (Amount: 1.96 SGD, Quantity: 2, : POU)
IQF Broccoli 40_60mm Royal Miller 10X1kg- RMVEBRCOLI (Amount: 2.80 SGD, Quantity: 3, : PKT)
Roti Paratha Plain Value Pack Kawan 8x25'sx80gm- ZKF101KWM0108 (Amount: 8.25 SGD, Quantity: 1, : PKT)
Subtotal: 20.57
Tax: 1.85
Total: 22.42 SGD</t>
  </si>
  <si>
    <t>Chilli Sauce Pouch Kimball 12x1kg 包装辣椒- ZACHIKI1000 (Amount: 1.96 SGD, Quantity: 1, : POU)
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2, : PKT)
Subtotal: 63.06
Tax: 5.68
Total: 68.74 SGD</t>
  </si>
  <si>
    <t>UHT Full Cream Milk Royal Miller 12x1ltr- RMMIMUHRM1000 (Amount: 23.50 SGD, Quantity: 1, : CT)
Subtotal: 23.50
Tax: 2.12
Total: 25.62 SGD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</si>
  <si>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3, : PKT)
Anchor TM Chefs Classic Whipping Cream 35.5% 12x1ltr- ZF122389 (Amount: 6.30 SGD, Quantity: 4, : PKT)
IQF Broccoli 40_60mm Royal Miller 10X1kg- RMVEBRCOLI (Amount: 2.80 SGD, Quantity: 3, : PKT)
Subtotal: 104.72
Tax: 9.42
Total: 114.14 SGD</t>
  </si>
  <si>
    <t>Chilli Sauce Pouch Kimball 12x1kg 包装辣椒- ZACHIKI1000 (Amount: 1.96 SGD, Quantity: 1, : POU)
Spaghetti  FTO 5 Royal Miller 24x500gm 意大利面- RMPARMSPA500 (Amount: 36.00 SGD, Quantity: 1, : CT)
Slice Mushroom P&amp;S Royal Miller 6x2840g 切片蘑菇大- RMCUSMURM2840 (Amount: 7.20 SGD, Quantity: 1, : TIN)
Anchor TM Chefs Classic Whipping Cream 35.5% 12x1ltr- ZF122389 (Amount: 6.30 SGD, Quantity: 2, : PKT)
IQF Broccoli 40_60mm Royal Miller 10X1kg- RMVEBRCOLI (Amount: 2.80 SGD, Quantity: 5, : PKT)
Subtotal: 71.76
Tax: 6.46
Total: 78.22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</si>
  <si>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3, : CT)
UHT Full Cream Milk Royal Miller 12x1ltr- RMMIMUHRM1000 (Amount: 23.50 SGD, Quantity: 1, : CT)
Baked Beans In Tomato Sauce Royal Miller 6x2.6kg- RMCVBBERM2700 (Amount: 36.00 SGD, Quantity: 2, : CT)
Tomato Ketchup Pouch Kimball 12x1kg- ZATOMKI1000 (Amount: 2.00 SGD, Quantity: 6, : PKT)
Anchor TM Chefs Classic Whipping Cream 35.5% 12x1ltr- ZF122389 (Amount: 75.60 SGD, Quantity: 1, : CT)
Subtotal: 386.60
Tax: 34.79
Total: 421.39 SGD</t>
  </si>
  <si>
    <t>Chilli Sauce Pouch Kimball 12x1kg 包装辣椒- ZACHIKI1000 (Amount: 23.50 SGD, Quantity: 1, : CT)
Spaghetti  FTO 5 Royal Miller 24x500gm 意大利面- RMPARMSPA500 (Amount: 36.00 SGD, Quantity: 1, : CT)
Baked Beans In Tomato Sauce Royal Miller 6x2.6kg- RMCVBBERM2700 (Amount: 36.00 SGD, Quantity: 1, : CT)
Subtotal: 95.50
Tax: 8.60
Total: 104.10 SGD</t>
  </si>
  <si>
    <t>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Anchor TM Chefs Classic Whipping Cream 35.5% 12x1ltr- ZF122389 (Amount: 75.60 SGD, Quantity: 1, : CT)
Subtotal: 171.10
Tax: 15.40
Total: 186.50 SGD</t>
  </si>
  <si>
    <t>Chilli Sauce Pouch Kimball 12x1kg 包装辣椒- ZACHIKI1000 (Amount: 1.96 SGD, Quantity: 1, : POU)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3, : PKT)
Roti Paratha Plain Value Pack Kawan 8x25'sx80gm- ZKF101KWM0108 (Amount: 8.25 SGD, Quantity: 1, : PKT)
Subtotal: 61.12
Tax: 5.50
Total: 66.62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</si>
  <si>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Subtotal: 203.50
Tax: 18.32
Total: 221.82 SGD</t>
  </si>
  <si>
    <t>Chilli Sauce Pouch Kimball 12x1kg 包装辣椒- ZACHIKI1000 (Amount: 23.50 SGD, Quantity: 1, : CT)
Spaghetti  FTO 5 Royal Miller 24x500gm 意大利面- RMPARMSPA500 (Amount: 36.00 SGD, Quantity: 1, : CT)
UHT Full Cream Milk Royal Miller 12x1ltr- RMMIMUHRM1000 (Amount: 23.50 SGD, Quantity: 1, : CT)
Total: 83.00 SGD</t>
  </si>
  <si>
    <t>Tomato Whole Peeled Royal Miller 6x2550g- RMCVTOWRM2550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6, : PKT)
IQF Broccoli 40_60mm Royal Miller 10X1kg- RMVEBRCOLI (Amount: 2.80 SGD, Quantity: 3, : PKT)
Subtotal: 80.10
Tax: 7.21
Total: 87.31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</si>
  <si>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Apple Cider Vinegar Heinz 12x32oz 苹果醋- VIAPPHE32OZ (Amount: 4.81 SGD, Quantity: 1, : BTL)
Slice Mushroom P&amp;S Royal Miller 6x2840g 切片蘑菇大- RMCUSMURM2840 (Amount: 7.20 SGD, Quantity: 1, : TIN)
IQF Broccoli 40_60mm Royal Miller 10X1kg- RMVEBRCOLI (Amount: 2.80 SGD, Quantity: 4, : PKT)
Subtotal: 114.71
Tax: 10.32
Total: 125.03 SGD</t>
  </si>
  <si>
    <t>Tomato Whole Peeled Royal Miller 6x2550g- RMCVTOWRM2550 (Amount: 36.00 SGD, Quantity: 2, : CT)
Baked Beans In Tomato Sauce Royal Miller 6x2.6kg- RMCVBBERM2700 (Amount: 36.00 SGD, Quantity: 3, : CT)
Total: 180.00 SGD</t>
  </si>
  <si>
    <t>Chilli Sauce Pouch Kimball 12x1kg 包装辣椒- ZACHIKI1000 (Amount: 1.96 SGD, Quantity: 3, : POU)
Mashed Potato Basic America 6x5.5lb 薯泥粉- CVMASBAS2500 (Amount: 19.50 SGD, Quantity: 1, : BTL)
IQF Broccoli 40_60mm Royal Miller 10X1kg- RMVEBRCOLI (Amount: 2.80 SGD, Quantity: 3, : PKT)
Roti Paratha Plain Value Pack Kawan 8x25'sx80gm- ZKF101KWM0108 (Amount: 8.25 SGD, Quantity: 1, : PKT)
Subtotal: 42.03
Tax: 3.78
Total: 45.81 SGD</t>
  </si>
  <si>
    <t>Baked Beans In Tomato Sauce Royal Miller 6x2.6kg- RMCVBBERM2700 (Amount: 36.00 SGD, Quantity: 2, : CT)
Subtotal: 72.00
Tax: 6.48
Total: 78.48 SGD</t>
  </si>
  <si>
    <t>Chilli Sauce Pouch Kimball 12x1kg 包装辣椒- ZACHIKI1000 (Amount: 1.96 SGD, Quantity: 3, : POU)
Baked Beans In Tomato Sauce Royal Miller 6x2.6kg- RMCVBBERM2700 (Amount: 36.00 SGD, Quantity: 2, : CT)
Subtotal: 77.88
Tax: 7.01
Total: 84.89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</si>
  <si>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2, : CT)
Baked Beans In Tomato Sauce Royal Miller 6x2.6kg- RMCVBBERM2700 (Amount: 36.00 SGD, Quantity: 2, : CT)
Subtotal: 239.50
Tax: 21.56
Total: 261.06 SGD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</si>
  <si>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8, : PKT)
Anchor TM Chefs Classic Whipping Cream 35.5% 12x1ltr- ZF122389 (Amount: 6.30 SGD, Quantity: 6, : PKT)
Roti Paratha Plain Value Pack Kawan 8x25'sx80gm- ZKF101KWM0108 (Amount: 8.25 SGD, Quantity: 1, : PKT)
Subtotal: 121.98
Tax: 10.98
Total: 132.96 SGD</t>
  </si>
  <si>
    <t>Chilli Sauce Pouch Kimball 12x1kg 包装辣椒- ZACHIKI1000 (Amount: 1.96 SGD, Quantity: 3, : POU)
Mashed Potato Basic America 6x5.5lb 薯泥粉- CVMASBAS2500 (Amount: 19.50 SGD, Quantity: 1, : BTL)
IQF Broccoli 40_60mm Royal Miller 10X1kg- RMVEBRCOLI (Amount: 2.80 SGD, Quantity: 3, : PKT)
Subtotal: 33.78
Tax: 3.04
Total: 36.82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</si>
  <si>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1, : CT)
Subtotal: 167.50
Tax: 15.08
Total: 182.58 SGD</t>
  </si>
  <si>
    <t>Chilli Sauce Pouch Kimball 12x1kg 包装辣椒- ZACHIKI1000 (Amount: 1.96 SGD, Quantity: 1, : POU)
Spaghetti  FTO 5 Royal Miller 24x500gm 意大利面- RMPARMSPA500 (Amount: 36.00 SGD, Quantity: 1, : CT)
Mashed Potato Basic America 6x5.5lb 薯泥粉- CVMASBAS2500 (Amount: 19.50 SGD, Quantity: 1, : BTL)
Macaroni Elbow FTO 134 Valdigrano 24x500g- PAMACELM500 (Amount: 1.50 SGD, Quantity: 3, : PKT)
Anchor TM Chefs Classic Whipping Cream 35.5% 12x1ltr- ZF122389 (Amount: 6.30 SGD, Quantity: 5, : PKT)
IQF Broccoli 40_60mm Royal Miller 10X1kg- RMVEBRCOLI (Amount: 2.80 SGD, Quantity: 4, : PKT)
Subtotal: 104.66
Tax: 9.42
Total: 114.08 SGD</t>
  </si>
  <si>
    <t>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135.10
Tax: 12.16
Total: 147.26 SGD</t>
  </si>
  <si>
    <t>Spaghetti  FTO 5 Royal Miller 24x500gm 意大利面- RMPARMSPA500 (Amount: 36.00 SGD, Quantity: 2, : CT)
Baked Beans In Tomato Sauce Royal Miller 6x2.6kg- RMCVBBERM2700 (Amount: 36.00 SGD, Quantity: 2, : CT)
Subtotal: 144.00
Tax: 12.96
Total: 156.96 SGD</t>
  </si>
  <si>
    <t>Chilli Sauce Pouch Kimball 12x1kg 包装辣椒- ZACHIKI1000 (Amount: 1.96 SGD, Quantity: 5, : POU)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Subtotal: 189.80
Tax: 17.08
Total: 206.88 SGD</t>
  </si>
  <si>
    <t>Chilli Sauce Pouch Kimball 12x1kg 包装辣椒- ZACHIKI1000 (Amount: 1.96 SGD, Quantity: 2, : POU)
Spaghetti  FTO 5 Royal Miller 24x500gm 意大利面- RMPARMSPA500 (Amount: 36.00 SGD, Quantity: 1, : CT)
Subtotal: 39.92
Tax: 3.59
Total: 43.51 SGD</t>
  </si>
  <si>
    <t>Chilli Sauce Pouch Kimball 12x1kg 包装辣椒- ZACHIKI1000 (Amount: 1.96 SGD, Quantity: 2, : POU)
Tomato Whole Peeled Royal Miller 6x2550g- RMCVTOWRM2550 (Amount: 36.00 SGD, Quantity: 1, : CT)
Baked Beans In Tomato Sauce Royal Miller 6x2.6kg- RMCVBBERM2700 (Amount: 36.00 SGD, Quantity: 1, : CT)
Subtotal: 75.92
Tax: 6.83
Total: 82.75 SGD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</si>
  <si>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Apple Cider Vinegar Heinz 12x32oz 苹果醋- VIAPPHE32OZ (Amount: 4.81 SGD, Quantity: 1, : BTL)
IQF Broccoli 40_60mm Royal Miller 10X1kg- RMVEBRCOLI (Amount: 2.80 SGD, Quantity: 4, : PKT)
Roti Paratha Plain Value Pack Kawan 8x25'sx80gm- ZKF101KWM0108 (Amount: 8.25 SGD, Quantity: 1, : PKT)
Subtotal: 83.68
Tax: 7.53
Total: 91.21 SGD</t>
  </si>
  <si>
    <t>Spaghetti  FTO 5 Royal Miller 24x500gm 意大利面- RMPARMSPA500 (Amount: 36.00 SGD, Quantity: 1, : CT)
Mashed Potato Basic America 6x5.5lb 薯泥粉- CVMASBAS2500 (Amount: 19.50 SGD, Quantity: 2, : BTL)
Slice Mushroom P&amp;S Royal Miller 6x2840g 切片蘑菇大- RMCUSMURM2840 (Amount: 7.20 SGD, Quantity: 1, : TIN)
IQF Broccoli 40_60mm Royal Miller 10X1kg- RMVEBRCOLI (Amount: 2.80 SGD, Quantity: 3, : PKT)
Subtotal: 90.60
Tax: 8.15
Total: 98.75 SGD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</si>
  <si>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2, : PKT)
Subtotal: 135.22
Tax: 12.17
Total: 147.39 SGD</t>
  </si>
  <si>
    <t>Chilli Sauce Pouch Kimball 12x1kg 包装辣椒- ZACHIKI1000 (Amount: 1.96 SGD, Quantity: 2, : POU)
Tomato Whole Peeled Royal Miller 6x2550g- RMCVTOWRM2550 (Amount: 36.00 SGD, Quantity: 1, : CT)
Slice Mushroom Royal Miller 24x425g 小罐切片蘑菇- RMCUSMURM425 (Amount: 0.85 SGD, Quantity: 2, : TIN)
Subtotal: 41.62
Tax: 3.75
Total: 45.37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</si>
  <si>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6, : PKT)
Subtotal: 215.50
Tax: 19.40
Total: 234.90 SGD</t>
  </si>
  <si>
    <t>Chilli Sauce Pouch Kimball 12x1kg 包装辣椒- ZACHIKI1000 (Amount: 1.96 SGD, Quantity: 3, : POU)
UHT Full Cream Milk Royal Miller 12x1ltr- RMMIMUHRM1000 (Amount: 23.50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2, : PKT)
Roti Paratha Plain Value Pack Kawan 8x25'sx80gm- ZKF101KWM0108 (Amount: 8.25 SGD, Quantity: 1, : PKT)
Subtotal: 64.43
Tax: 5.80
Total: 70.23 SGD</t>
  </si>
  <si>
    <t>UHT Full Cream Milk Royal Miller 12x1ltr- RMMIMUHRM1000 (Amount: 23.50 SGD, Quantity: 1, : CT)
Anchor TM Chefs Classic Whipping Cream 35.5% 12x1ltr- ZF122389 (Amount: 75.60 SGD, Quantity: 1, : CT)
Subtotal: 99.10
Tax: 8.92
Total: 108.02 SGD</t>
  </si>
  <si>
    <t>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Subtotal: 180.00
Tax: 16.20
Total: 196.20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</si>
  <si>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Subtotal: 180.00
Tax: 16.20
Total: 196.20 SGD</t>
  </si>
  <si>
    <t>Chilli Sauce Pouch Kimball 12x1kg 包装辣椒- ZACHIKI1000 (Amount: 1.96 SGD, Quantity: 6, : POU)
Spaghetti  FTO 5 Royal Miller 24x500gm 意大利面- RMPARMSPA500 (Amount: 36.00 SGD, Quantity: 2, : CT)
Total: 83.76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</si>
  <si>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113.88
Tax: 10.25
Total: 124.13 SGD</t>
  </si>
  <si>
    <t>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Mashed Potato Basic America 6x5.5lb 薯泥粉- CVMASBAS2500 (Amount: 19.50 SGD, Quantity: 2, : BTL)
Anchor TM Chefs Classic Whipping Cream 35.5% 12x1ltr- ZF122389 (Amount: 75.60 SGD, Quantity: 1, : CT)
Subtotal: 246.10
Tax: 22.15
Total: 268.25 SGD</t>
  </si>
  <si>
    <t>Chilli Sauce Pouch Kimball 12x1kg 包装辣椒- ZACHIKI1000 (Amount: 1.96 SGD, Quantity: 4, : POU)
Spaghetti  FTO 5 Royal Miller 24x500gm 意大利面- RMPARMSPA500 (Amount: 36.00 SGD, Quantity: 1, : CT)
Mashed Potato Basic America 6x5.5lb 薯泥粉- CVMASBAS2500 (Amount: 19.50 SGD, Quantity: 1, : BTL)
Anchor TM Chefs Classic Whipping Cream 35.5% 12x1ltr- ZF122389 (Amount: 6.30 SGD, Quantity: 3, : PKT)
IQF Broccoli 40_60mm Royal Miller 10X1kg- RMVEBRCOLI (Amount: 2.80 SGD, Quantity: 4, : PKT)
Subtotal: 93.44
Tax: 8.41
Total: 101.85 SGD</t>
  </si>
  <si>
    <t>Spaghetti  FTO 5 Royal Miller 24x500gm 意大利面- RMPARMSPA500 (Amount: 36.00 SGD, Quantity: 1, : CT)
Tomato Whole Peeled Royal Miller 6x2550g- RMCVTOWRM2550 (Amount: 36.00 SGD, Quantity: 1, : CT)
Subtotal: 72.00
Tax: 6.48
Total: 78.48 SGD</t>
  </si>
  <si>
    <t>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171.10
Tax: 15.40
Total: 186.50 SGD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</si>
  <si>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153.80
Tax: 13.84
Total: 167.64 SGD</t>
  </si>
  <si>
    <t>Roti Paratha Plain Value Pack Kawan 8x25'sx80gm- ZKF101KWM0108 (Amount: 8.25 SGD, Quantity: 1, : PKT)
Subtotal: 8.25
Tax: 0.74
Total: 8.99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</si>
  <si>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IQF Broccoli 40_60mm Royal Miller 10X1kg- RMVEBRCOLI (Amount: 2.80 SGD, Quantity: 5, : PKT)
Subtotal: 111.38
Tax: 10.02
Total: 121.40 SGD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</si>
  <si>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Subtotal: 177.30
Tax: 15.96
Total: 193.26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</si>
  <si>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Anchor TM Chefs Classic Whipping Cream 35.5% 12x1ltr- ZF122389 (Amount: 75.60 SGD, Quantity: 1, : CT)
Subtotal: 243.10
Tax: 21.88
Total: 264.98 SGD</t>
  </si>
  <si>
    <t>Tomato Whole Peeled Royal Miller 6x2550g- RMCVTOWRM2550 (Amount: 36.00 SGD, Quantity: 2, : CT)
Baked Beans In Tomato Sauce Royal Miller 6x2.6kg- RMCVBBERM2700 (Amount: 36.00 SGD, Quantity: 3, : CT)
WH Premium Oyster Sauce Woh Hup 4x5L- ZW1501000010 (Amount: 8.00 SGD, Quantity: 1, : TUB)
Total: 188.00 SGD</t>
  </si>
  <si>
    <t>Chilli Sauce Pouch Kimball 12x1kg 包装辣椒- ZACHIKI1000 (Amount: 1.96 SGD, Quantity: 4, : POU)
Spaghetti  FTO 5 Royal Miller 24x500gm 意大利面- RMPARMSPA500 (Amount: 36.00 SGD, Quantity: 1, : CT)
UHT Full Cream Milk Royal Miller 12x1ltr- RMMIMUHRM1000 (Amount: 23.50 SGD, Quantity: 1, : CT)
Mashed Potato Basic America 6x5.5lb 薯泥粉- CVMASBAS2500 (Amount: 19.50 SGD, Quantity: 1, : BTL)
IQF Broccoli 40_60mm Royal Miller 10X1kg- RMVEBRCOLI (Amount: 2.80 SGD, Quantity: 3, : PKT)
Subtotal: 95.24
Tax: 8.57
Total: 103.81 SGD</t>
  </si>
  <si>
    <t>Chilli Sauce Pouch Kimball 12x1kg 包装辣椒- ZACHIKI1000 (Amount: 23.50 SGD, Quantity: 1, : CT)
Baked Beans In Tomato Sauce Royal Miller 6x2.6kg- RMCVBBERM2700 (Amount: 36.00 SGD, Quantity: 2, : CT)
Anchor TM Chefs Classic Whipping Cream 35.5% 12x1ltr- ZF122389 (Amount: 75.60 SGD, Quantity: 1, : CT)
Total: 171.10 SGD</t>
  </si>
  <si>
    <t>Chilli Sauce Pouch Kimball 12x1kg 包装辣椒- ZACHIKI1000 (Amount: 1.96 SGD, Quantity: 3, : POU)
Spaghetti  FTO 5 Royal Miller 24x500gm 意大利面- RMPARMSPA500 (Amount: 36.00 SGD, Quantity: 1, : CT)
Mashed Potato Basic America 6x5.5lb 薯泥粉- CVMASBAS2500 (Amount: 19.50 SGD, Quantity: 2, : BTL)
Slice Mushroom P&amp;S Royal Miller 6x2840g 切片蘑菇大- RMCUSMURM2840 (Amount: 7.20 SGD, Quantity: 1, : TIN)
IQF Broccoli 40_60mm Royal Miller 10X1kg- RMVEBRCOLI (Amount: 2.80 SGD, Quantity: 3, : PKT)
Subtotal: 96.48
Tax: 8.68
Total: 105.16 SGD</t>
  </si>
  <si>
    <t>Chilli Sauce Pouch Kimball 12x1kg 包装辣椒- ZACHIKI1000 (Amount: 1.96 SGD, Quantity: 5, : POU)
Baked Beans In Tomato Sauce Royal Miller 6x2.6kg- RMCVBBERM2700 (Amount: 36.00 SGD, Quantity: 2, : CT)
Subtotal: 81.80
Tax: 7.36
Total: 89.16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</si>
  <si>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3, : PKT)
Anchor TM Chefs Classic Whipping Cream 35.5% 12x1ltr- ZF122389 (Amount: 6.30 SGD, Quantity: 3, : PKT)
IQF Broccoli 40_60mm Royal Miller 10X1kg- RMVEBRCOLI (Amount: 2.80 SGD, Quantity: 5, : PKT)
Subtotal: 128.90
Tax: 11.60
Total: 140.50 SGD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</si>
  <si>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Total: 144.00 SGD</t>
  </si>
  <si>
    <t>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6, : PKT)
Roti Paratha Plain Value Pack Kawan 8x25'sx80gm- ZKF101KWM0108 (Amount: 8.25 SGD, Quantity: 1, : PKT)
Subtotal: 46.25
Tax: 4.16
Total: 50.41 SGD</t>
  </si>
  <si>
    <t>Spaghetti  FTO 5 Royal Miller 24x500gm 意大利面- RMPARMSPA500 (Amount: 36.00 SGD, Quantity: 2, : CT)
Tomato Whole Peeled Royal Miller 6x2550g- RMCVTOWRM2550 (Amount: 36.00 SGD, Quantity: 1, : CT)
Slice Mushroom Royal Miller 24x425g 小罐切片蘑菇- RMCUSMURM425 (Amount: 0.85 SGD, Quantity: 2, : TIN)
Subtotal: 109.70
Tax: 9.87
Total: 119.57 SGD</t>
  </si>
  <si>
    <t>Real Mayonnaise Best Food 4x3ltr- ZBMAYBF3000 (Amount: 8.00 SGD, Quantity: 1, : CT)
Total: 8.00 SGD</t>
  </si>
  <si>
    <t>Chilli Sauce Pouch Kimball 12x1kg 包装辣椒- ZACHIKI1000 (Amount: 1.96 SGD, Quantity: 2, : POU)
Mashed Potato Basic America 6x5.5lb 薯泥粉- CVMASBAS2500 (Amount: 19.50 SGD, Quantity: 2, : BTL)
IQF Broccoli 40_60mm Royal Miller 10X1kg- RMVEBRCOLI (Amount: 2.80 SGD, Quantity: 4, : PKT)
Roti Paratha Plain Value Pack Kawan 8x25'sx80gm- ZKF101KWM0108 (Amount: 8.25 SGD, Quantity: 1, : PKT)
Subtotal: 62.37
Tax: 5.61
Total: 67.98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</si>
  <si>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Subtotal: 111.00
Tax: 9.99
Total: 120.99 SGD</t>
  </si>
  <si>
    <t>Chilli Sauce Pouch Kimball 12x1kg 包装辣椒- ZACHIKI1000 (Amount: 1.96 SGD, Quantity: 4, : POU)
Spaghetti  FTO 5 Royal Miller 24x500gm 意大利面- RMPARMSPA500 (Amount: 36.00 SGD, Quantity: 1, : CT)
Slice Mushroom Royal Miller 24x425g 小罐切片蘑菇- RMCUSMURM425 (Amount: 0.85 SGD, Quantity: 4, : TIN)
Mashed Potato Basic America 6x5.5lb 薯泥粉- CVMASBAS2500 (Amount: 19.50 SGD, Quantity: 1, : BTL)
Macaroni Elbow FTO 134 Valdigrano 24x500g- PAMACELM500 (Amount: 1.50 SGD, Quantity: 6, : PKT)
Subtotal: 75.74
Tax: 6.82
Total: 82.56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</si>
  <si>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2, : CT)
UHT Full Cream Milk Royal Miller 12x1ltr- RMMIMUHRM1000 (Amount: 23.50 SGD, Quantity: 1, : CT)
Baked Beans In Tomato Sauce Royal Miller 6x2.6kg- RMCVBBERM2700 (Amount: 36.00 SGD, Quantity: 2, : CT)
Tomato Ketchup Pouch Kimball 12x1kg- ZATOMKI1000 (Amount: 2.00 SGD, Quantity: 4, : PKT)
Subtotal: 271.00
Tax: 24.39
Total: 295.39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</si>
  <si>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UHT Full Cream Milk Royal Miller 12x1ltr- RMMIMUHRM1000 (Amount: 23.50 SGD, Quantity: 1, : CT)
Baked Beans In Tomato Sauce Royal Miller 6x2.6kg- RMCVBBERM2700 (Amount: 36.00 SGD, Quantity: 2, : CT)
Subtotal: 227.00
Tax: 20.43
Total: 247.43 SGD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</si>
  <si>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Subtotal: 179.26
Tax: 16.13
Total: 195.39 SGD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</si>
  <si>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3, : PKT)
Subtotal: 90.83
Tax: 8.17
Total: 99.00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</si>
  <si>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IQF Broccoli 40_60mm Royal Miller 10X1kg- RMVEBRCOLI (Amount: 2.80 SGD, Quantity: 1, : PKT)
Roti Paratha Plain Value Pack Kawan 8x25'sx80gm- ZKF101KWM0108 (Amount: 8.25 SGD, Quantity: 1, : PKT)
Subtotal: 127.93
Tax: 11.51
Total: 139.44 SGD</t>
  </si>
  <si>
    <t>Chilli Sauce Pouch Kimball 12x1kg 包装辣椒- ZACHIKI1000 (Amount: 1.96 SGD, Quantity: 5, : POU)
Baked Beans In Tomato Sauce Royal Miller 6x2.6kg- RMCVBBERM2700 (Amount: 36.00 SGD, Quantity: 1, : CT)
Subtotal: 45.80
Tax: 4.12
Total: 49.92 SGD</t>
  </si>
  <si>
    <t>Tomato Whole Peeled Royal Miller 6x2550g- RMCVTOWRM2550 (Amount: 36.00 SGD, Quantity: 1, : CT)
Baked Beans In Tomato Sauce Royal Miller 6x2.6kg- RMCVBBERM2700 (Amount: 36.00 SGD, Quantity: 3, : CT)
Total: 144.00 SGD</t>
  </si>
  <si>
    <t>Chilli Sauce Pouch Kimball 12x1kg 包装辣椒- ZACHIKI1000 (Amount: 1.96 SGD, Quantity: 2, : POU)
Spaghetti  FTO 5 Royal Miller 24x500gm 意大利面- RMPARMSPA500 (Amount: 36.00 SGD, Quantity: 1, : CT)
Baked Beans In Tomato Sauce Royal Miller 6x2.6kg- RMCVBBERM2700 (Amount: 36.00 SGD, Quantity: 1, : CT)
Subtotal: 75.92
Tax: 6.83
Total: 82.75 SGD</t>
  </si>
  <si>
    <t>Chilli Sauce Pouch Kimball 12x1kg 包装辣椒- ZACHIKI1000 (Amount: 1.96 SGD, Quantity: 2, : POU)
Tomato Whole Peeled Royal Miller 6x2550g- RMCVTOWRM2550 (Amount: 36.00 SGD, Quantity: 1, : CT)
IQF Broccoli 40_60mm Royal Miller 10X1kg- RMVEBRCOLI (Amount: 2.80 SGD, Quantity: 4, : PKT)
Roti Paratha Plain Value Pack Kawan 8x25'sx80gm- ZKF101KWM0108 (Amount: 8.25 SGD, Quantity: 1, : PKT)
Subtotal: 59.37
Tax: 5.34
Total: 64.71 SGD</t>
  </si>
  <si>
    <t>Spaghetti  FTO 5 Royal Miller 24x500gm 意大利面- RMPARMSPA500 (Amount: 36.00 SGD, Quantity: 1, : CT)
Slice Mushroom Royal Miller 24x425g 小罐切片蘑菇- RMCUSMURM425 (Amount: 0.85 SGD, Quantity: 1, : TIN)
Mashed Potato Basic America 6x5.5lb 薯泥粉- CVMASBAS2500 (Amount: 19.50 SGD, Quantity: 2, : BTL)
Macaroni Elbow FTO 134 Valdigrano 24x500g- PAMACELM500 (Amount: 1.50 SGD, Quantity: 6, : PKT)
Subtotal: 84.85
Tax: 7.64
Total: 92.49 SGD</t>
  </si>
  <si>
    <t>Chilli Sauce Pouch Kimball 12x1kg 包装辣椒- ZACHIKI1000 (Amount: 1.96 SGD, Quantity: 8,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123.68
Tax: 11.13
Total: 134.81 SGD</t>
  </si>
  <si>
    <t>Chilli Sauce Pouch Kimball 12x1kg 包装辣椒- ZACHIKI1000 (Amount: 23.50 SGD, Quantity: 1, : CT)
Spaghetti  FTO 5 Royal Miller 24x500gm 意大利面- RMPARMSPA500 (Amount: 36.00 SGD, Quantity: 2, : CT)
UHT Full Cream Milk Royal Miller 12x1ltr- RMMIMUHRM1000 (Amount: 23.50 SGD, Quantity: 1, : CT)
Total: 119.00 SGD</t>
  </si>
  <si>
    <t>Chilli Sauce Pouch Kimball 12x1kg 包装辣椒- ZACHIKI1000 (Amount: 23.50 SGD, Quantity: 1, : CT)
Baked Beans In Tomato Sauce Royal Miller 6x2.6kg- RMCVBBERM2700 (Amount: 36.00 SGD, Quantity: 1, : CT)
Subtotal: 59.50
Tax: 5.36
Total: 64.86 SGD</t>
  </si>
  <si>
    <t>Chilli Sauce Pouch Kimball 12x1kg 包装辣椒- ZACHIKI1000 (Amount: 1.96 SGD, Quantity: 5, : POU)
Macaroni Elbow FTO 134 Valdigrano 24x500g- PAMACELM500 (Amount: 1.50 SGD, Quantity: 6, : PKT)
Anchor TM Chefs Classic Whipping Cream 35.5% 12x1ltr- ZF122389 (Amount: 6.30 SGD, Quantity: 6, : PKT)
IQF Broccoli 40_60mm Royal Miller 10X1kg- RMVEBRCOLI (Amount: 2.80 SGD, Quantity: 4, : PKT)
Roti Paratha Plain Value Pack Kawan 8x25'sx80gm- ZKF101KWM0108 (Amount: 8.25 SGD, Quantity: 1, : PKT)
Subtotal: 76.05
Tax: 6.84
Total: 82.89 SGD</t>
  </si>
  <si>
    <t>Chilli Sauce Pouch Kimball 12x1kg 包装辣椒- ZACHIKI1000 (Amount: 1.96 SGD, Quantity: 2, : POU)
Spaghetti  FTO 5 Royal Miller 24x500gm 意大利面- RMPARMSPA500 (Amount: 36.00 SGD, Quantity: 1, : CT)
UHT Full Cream Milk Royal Miller 12x1ltr- RMMIMUHRM1000 (Amount: 23.50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3, : PKT)
Roti Paratha Plain Value Pack Kawan 8x25'sx80gm- ZKF101KWM0108 (Amount: 8.25 SGD, Quantity: 1, : PKT)
Subtotal: 101.27
Tax: 9.11
Total: 110.38 SGD</t>
  </si>
  <si>
    <t>Chilli Sauce Pouch Kimball 12x1kg 包装辣椒- ZACHIKI1000 (Amount: 23.50 SGD, Quantity: 1, : CT)
Tomato Whole Peeled Royal Miller 6x2550g- RMCVTOWRM2550 (Amount: 36.00 SGD, Quantity: 1, : CT)
Baked Beans In Tomato Sauce Royal Miller 6x2.6kg- RMCVBBERM2700 (Amount: 36.00 SGD, Quantity: 2, : CT)
Subtotal: 131.50
Tax: 11.84
Total: 143.34 SGD</t>
  </si>
  <si>
    <t>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4, : PKT)
Anchor TM Chefs Classic Whipping Cream 35.5% 12x1ltr- ZF122389 (Amount: 75.60 SGD, Quantity: 1, : CT)
Roti Paratha Plain Value Pack Kawan 8x25'sx80gm- ZKF101KWM0108 (Amount: 8.25 SGD, Quantity: 1, : PKT)
Subtotal: 183.90
Tax: 16.55
Total: 200.45 SGD</t>
  </si>
  <si>
    <t>Chilli Sauce Pouch Kimball 12x1kg 包装辣椒- ZACHIKI1000 (Amount: 1.96 SGD, Quantity: 4, : POU)
Spaghetti  FTO 5 Royal Miller 24x500gm 意大利面- RMPARMSPA500 (Amount: 36.00 SGD, Quantity: 1, : CT)
Slice Mushroom Royal Miller 24x425g 小罐切片蘑菇- RMCUSMURM425 (Amount: 0.85 SGD, Quantity: 2, : TIN)
IQF Broccoli 40_60mm Royal Miller 10X1kg- RMVEBRCOLI (Amount: 2.80 SGD, Quantity: 4, : PKT)
Subtotal: 56.74
Tax: 5.11
Total: 61.85 SGD</t>
  </si>
  <si>
    <t>Chilli Sauce Pouch Kimball 12x1kg 包装辣椒- ZACHIKI1000 (Amount: 1.96 SGD, Quantity: 6, : POU)
Spaghetti  FTO 5 Royal Miller 24x500gm 意大利面- RMPARMSPA500 (Amount: 36.00 SGD, Quantity: 1, : CT)
Baked Beans In Tomato Sauce Royal Miller 6x2.6kg- RMCVBBERM2700 (Amount: 36.00 SGD, Quantity: 1, : CT)
Subtotal: 83.76
Tax: 7.54
Total: 91.30 SGD</t>
  </si>
  <si>
    <t>Tomato Ketchup Pouch Kimball 12x1kg- ZATOMKI1000 (Amount: 2.00 SGD, Quantity: 6, : PKT)
Subtotal: 12.00
Tax: 1.08
Total: 13.08 SGD</t>
  </si>
  <si>
    <t>Chilli Sauce Pouch Kimball 12x1kg 包装辣椒- ZACHIKI1000 (Amount: 1.96 SGD, Quantity: 3, : POU)
Spaghetti  FTO 5 Royal Miller 24x500gm 意大利面- RMPARMSPA500 (Amount: 36.00 SGD, Quantity: 1, : CT)
IQF Broccoli 40_60mm Royal Miller 10X1kg- RMVEBRCOLI (Amount: 2.80 SGD, Quantity: 5, : PKT)
Subtotal: 55.88
Tax: 5.03
Total: 60.91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</si>
  <si>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Macaroni Elbow FTO 134 Valdigrano 24x500g- PAMACELM500 (Amount: 1.50 SGD, Quantity: 3, : PKT)
Anchor TM Chefs Classic Whipping Cream 35.5% 12x1ltr- ZF122389 (Amount: 6.30 SGD, Quantity: 3, : PKT)
IQF Broccoli 40_60mm Royal Miller 10X1kg- RMVEBRCOLI (Amount: 2.80 SGD, Quantity: 4, : PKT)
Subtotal: 145.60
Tax: 13.10
Total: 158.70 SGD</t>
  </si>
  <si>
    <t>Chilli Sauce Pouch Kimball 12x1kg 包装辣椒- ZACHIKI1000 (Amount: 1.96 SGD, Quantity: 2, : POU)
Tomato Whole Peeled Royal Miller 6x2550g- RMCVTOWRM2550 (Amount: 36.00 SGD, Quantity: 1, : CT)
Slice Mushroom Royal Miller 24x425g 小罐切片蘑菇- RMCUSMURM425 (Amount: 0.85 SGD, Quantity: 2, : TIN)
IQF Broccoli 40_60mm Royal Miller 10X1kg- RMVEBRCOLI (Amount: 2.80 SGD, Quantity: 4, : PKT)
Subtotal: 52.82
Tax: 4.75
Total: 57.57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</si>
  <si>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WH Premium Oyster Sauce Woh Hup 4x5L- ZW1501000010 (Amount: 8.00 SGD, Quantity: 1, : TUB)
Total: 224.00 SGD</t>
  </si>
  <si>
    <t>Chilli Sauce Pouch Kimball 12x1kg 包装辣椒- ZACHIKI1000 (Amount: 1.96 SGD, Quantity: 5, : POU)
Tomato Whole Peeled Royal Miller 6x2550g- RMCVTOWRM2550 (Amount: 36.00 SGD, Quantity: 1, : CT)
Subtotal: 45.80
Tax: 4.12
Total: 49.92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</si>
  <si>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Total: 216.00 SGD</t>
  </si>
  <si>
    <t>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Anchor TM Chefs Classic Whipping Cream 35.5% 12x1ltr- ZF122389 (Amount: 75.60 SGD, Quantity: 1, : CT)
Subtotal: 207.10
Tax: 18.64
Total: 225.74 SGD</t>
  </si>
  <si>
    <t>1056493-358313--Proofer Clementi Mall #01-11</t>
  </si>
  <si>
    <t>DKS GP Bread Flour Double Kris (SGP) 25kg- KGFL54025 (Amount: 27.00 SGD, Quantity: 3, : BAG)
Thai Fine Sugar SIS 25kg- SUTHAIFS25KG (Amount: 38.00 SGD, Quantity: 1, : BAG)
Vegetable Cooking Oil Royal Miller 17kg/tin- RMOICOORM17KG (Amount: 33.00 SGD, Quantity: 1, : TIN)
Pineapple Tidbit (Pizza cut) In Light Syrup Royal Miller 6x3kg- RMCFPATB3000 (Amount: 50.00 SGD, Quantity: 1, : CT)
Tomato Paste Hunt's 6x3kg- CVTPAHU03000 (Amount: 114.00 SGD, Quantity: 1, : CT)
Black Raisins Johnnyson's 1kgpkt- JODFRABLS25LB (Amount: 8.00 SGD, Quantity: 3, : PKT)
Anchor UHT Whipping Cream(NEW) 12X1LTR- ZF121274 (Amount: 85.68 SGD, Quantity: 2, : CT)
Total: 511.36 SGD</t>
  </si>
  <si>
    <t>6246416550362459332</t>
  </si>
  <si>
    <t>DKS GP Bread Flour Double Kris (SGP) 25kg- KGFL54025 (Amount: 27.00 SGD, Quantity: 6, : BAG)
Thai Fine Sugar SIS 25kg- SUTHAIFS25KG (Amount: 38.00 SGD, Quantity: 2, : BAG)
Margarine Johnnyson's 18kg/ctn- JOOIJOHMAR18KG (Amount: 45.00 SGD, Quantity: 1, : CT)
Instant Dry Yeast (Gold) Angel 20x500g- MIYEAVIC0500 (Amount: 3.50 SGD, Quantity: 5, : PKT)
Tomato Paste Royal Miller 6x2.2kg- RMCVTPARM2500 (Amount: 11.00 SGD, Quantity: 2, : TIN)
Margarine Planta 6x2.5kg- MARPL2500 (Amount: 15.50 SGD, Quantity: 6, : TIN)
Total: 415.50 SGD</t>
  </si>
  <si>
    <t>6248301041023045496</t>
  </si>
  <si>
    <t>1056493-359125-- 435 Clementi Rd, Far East Flora Centre</t>
  </si>
  <si>
    <t>DKS GP Bread Flour Double Kris (SGP) 25kg- KGFL54025 (Amount: 27.00 SGD, Quantity: 1, : BAG)
Thai Fine Sugar SIS 25kg- SUTHAIFS25KG (Amount: 38.00 SGD, Quantity: 2, : BAG)
Margarine Johnnyson's 18kg/ctn- JOOIJOHMAR18KG (Amount: 45.00 SGD, Quantity: 1, : CT)
Vegetable Cooking Oil Royal Miller 17kg/tin- RMOICOORM17KG (Amount: 33.00 SGD, Quantity: 1, : TIN)
Instant Dry Yeast (Gold) Angel 20x500g- MIYEAVIC0500 (Amount: 3.50 SGD, Quantity: 2, : PKT)
Total: 188.00 SGD</t>
  </si>
  <si>
    <t>6248904274912173323</t>
  </si>
  <si>
    <t>DKS GP Bread Flour Double Kris (SGP) 25kg- KGFL54025 (Amount: 27.00 SGD, Quantity: 3, : BAG)
KGA Arrow Cake Flour 25kg- KGFL10025 (Amount: 30.00 SGD, Quantity: 2, : BAG)
Thai Fine Sugar SIS 25kg- SUTHAIFS25KG (Amount: 38.00 SGD, Quantity: 1, : BAG)
UHT Full Cream Milk (G) Royal Miller 12x1ltr- RMMIMUHRM1000 (Amount: 23.40 SGD, Quantity: 1, : CT)
Vegetable Cooking Oil Royal Miller 17kg/tin- RMOICOORM17KG (Amount: 33.00 SGD, Quantity: 1, : TIN)
Margarine Planta 6x2.5kg- MARPL2500 (Amount: 15.50 SGD, Quantity: 6, : TIN)
Anchor UHT Whipping Cream(NEW) 12X1LTR- ZF121274 (Amount: 85.68 SGD, Quantity: 1, : CT)
Total: 414.08 SGD</t>
  </si>
  <si>
    <t>6249947391758265538</t>
  </si>
  <si>
    <t>DKS GP Bread Flour Double Kris (SGP) 25kg- KGFL54025 (Amount: 27.00 SGD, Quantity: 4, : BAG)
Thai Fine Sugar SIS 25kg- SUTHAIFS25KG (Amount: 38.00 SGD, Quantity: 1, : BAG)
Dried Cranberry Johnnyson's 1kg/pkt- JODFCRANB1134 (Amount: 8.50 SGD, Quantity: 5, : PKT)
Instant Dry Yeast (Gold) Angel 20x500g- MIYEAVIC0500 (Amount: 3.50 SGD, Quantity: 2, : PKT)
UHT Coconut Cream Kara 12x1ltr- MICOCKA1000 (Amount: 5.20 SGD, Quantity: 2, : PKT)
Anchor UHT Whipping Cream(NEW) 12X1LTR- ZF121274 (Amount: 85.68 SGD, Quantity: 1, : CT)
Total: 291.58 SGD</t>
  </si>
  <si>
    <t>6254229044919787789</t>
  </si>
  <si>
    <t>DKS GP Bread Flour Double Kris (SGP) 25kg- KGFL54025 (Amount: 27.00 SGD, Quantity: 5, : BAG)
KGA Arrow Cake Flour 25kg- KGFL10025 (Amount: 30.00 SGD, Quantity: 2, : BAG)
Black Raisins Johnnyson's 1kgpkt- JODFRABLS25LB (Amount: 8.00 SGD, Quantity: 4, : PKT)
Instant Dry Yeast (Gold) Angel 20x500g- MIYEAVIC0500 (Amount: 3.50 SGD, Quantity: 3, : PKT)
Margarine Planta 6x2.5kg- MARPL2500 (Amount: 15.50 SGD, Quantity: 12, : TIN)
Total: 423.50 SGD</t>
  </si>
  <si>
    <t>6254242592417244782</t>
  </si>
  <si>
    <t>DKS GP Bread Flour Double Kris (SGP) 25kg- KGFL54025 (Amount: 27.00 SGD, Quantity: 4, : BAG)
KGA Arrow Cake Flour 25kg- KGFL10025 (Amount: 30.00 SGD, Quantity: 1, : BAG)
Thai Fine Sugar SIS 25kg- SUTHAIFS25KG (Amount: 38.00 SGD, Quantity: 1, : BAG)
Margarine Johnnyson's 18kg/ctn- JOOIJOHMAR18KG (Amount: 45.00 SGD, Quantity: 1, : CT)
UHT Full Cream Milk (G) Royal Miller 12x1ltr- RMMIMUHRM1000 (Amount: 23.40 SGD, Quantity: 1, : CT)
Pineapple Tidbit (Pizza cut) In Light Syrup Royal Miller 6x3kg- RMCFPATB3000 (Amount: 50.00 SGD, Quantity: 1, : CT)
Tomato Paste Royal Miller 6x2.2kg- RMCVTPARM2500 (Amount: 11.00 SGD, Quantity: 6, : TIN)
Margarine Planta 6x2.5kg- MARPL2500 (Amount: 15.50 SGD, Quantity: 6, : TIN)
Total: 453.40 SGD</t>
  </si>
  <si>
    <t>6255876270615765848</t>
  </si>
  <si>
    <t>DKS GP Bread Flour Double Kris (SGP) 25kg- KGFL54025 (Amount: 27.00 SGD, Quantity: 4, : BAG)
Thai Fine Sugar SIS 25kg- SUTHAIFS25KG (Amount: 38.00 SGD, Quantity: 2, : BAG)
Vegetable Cooking Oil Royal Miller 17kg/tin- RMOICOORM17KG (Amount: 33.00 SGD, Quantity: 1, : TIN)
Instant Dry Yeast (Gold) Angel 20x500g- MIYEAVIC0500 (Amount: 3.50 SGD, Quantity: 5, : PKT)
Margarine Planta 6x2.5kg- MARPL2500 (Amount: 15.50 SGD, Quantity: 6, : TIN)
Anchor UHT Whipping Cream(NEW) 12X1LTR- ZF121274 (Amount: 85.68 SGD, Quantity: 2, : CT)
Total: 498.86 SGD</t>
  </si>
  <si>
    <t>6260273164122723443</t>
  </si>
  <si>
    <t>DKS GP Bread Flour Double Kris (SGP) 25kg- KGFL54025 (Amount: 27.00 SGD, Quantity: 3, : BAG)
Margarine Johnnyson's 18kg/ctn- JOOIJOHMAR18KG (Amount: 45.00 SGD, Quantity: 2, : CT)
Dried Cranberry Johnnyson's 1kg/pkt- JODFCRANB1134 (Amount: 8.50 SGD, Quantity: 2, : PKT)
Black Raisins Johnnyson's 1kgpkt- JODFRABLS25LB (Amount: 8.00 SGD, Quantity: 2, : PKT)
Total: 204.00 SGD</t>
  </si>
  <si>
    <t>6260329810107399382</t>
  </si>
  <si>
    <t>DKS GP Bread Flour Double Kris (SGP) 25kg- KGFL54025 (Amount: 27.00 SGD, Quantity: 4, : BAG)
KGA Arrow Cake Flour 25kg- KGFL10025 (Amount: 30.00 SGD, Quantity: 2, : BAG)
Thai Fine Sugar SIS 25kg- SUTHAIFS25KG (Amount: 38.00 SGD, Quantity: 1, : BAG)
Margarine Johnnyson's 18kg/ctn- JOOIJOHMAR18KG (Amount: 45.00 SGD, Quantity: 1, : CT)
Dried Cranberry Johnnyson's 1kg/pkt- JODFCRANB1134 (Amount: 8.50 SGD, Quantity: 5, : PKT)
Margarine Planta 6x2.5kg- MARPL2500 (Amount: 15.50 SGD, Quantity: 12, : TIN)
Total: 479.50 SGD</t>
  </si>
  <si>
    <t>6261993578919588474</t>
  </si>
  <si>
    <t>DKS GP Bread Flour Double Kris (SGP) 25kg- KGFL54025 (Amount: 27.00 SGD, Quantity: 6, : BAG)
Thai Fine Sugar SIS 25kg- SUTHAIFS25KG (Amount: 38.00 SGD, Quantity: 1, : BAG)
Margarine Johnnyson's 18kg/ctn- JOOIJOHMAR18KG (Amount: 45.00 SGD, Quantity: 1, : CT)
UHT Full Cream Milk (G) Royal Miller 12x1ltr- RMMIMUHRM1000 (Amount: 23.40 SGD, Quantity: 1, : CT)
Dried Cranberry Johnnyson's 1kg/pkt- JODFCRANB1134 (Amount: 8.50 SGD, Quantity: 4, : PKT)
Black Raisins Johnnyson's 1kgpkt- JODFRABLS25LB (Amount: 8.00 SGD, Quantity: 5, : PKT)
Instant Dry Yeast (Gold) Angel 20x500g- MIYEAVIC0500 (Amount: 3.50 SGD, Quantity: 5, : PKT)
Anchor UHT Whipping Cream(NEW) 12X1LTR- ZF121274 (Amount: 85.68 SGD, Quantity: 1, : CT)
Total: 445.58 SGD</t>
  </si>
  <si>
    <t>6266359892713784969</t>
  </si>
  <si>
    <t>DKS GP Bread Flour Double Kris (SGP) 25kg- KGFL54025 (Amount: 27.00 SGD, Quantity: 2, : BAG)
KGA Arrow Cake Flour 25kg- KGFL10025 (Amount: 30.00 SGD, Quantity: 1, : BAG)
Thai Fine Sugar SIS 25kg- SUTHAIFS25KG (Amount: 38.00 SGD, Quantity: 1, : BAG)
ANCHOR Cream Cheese 12 x 1kg- ZF121641 (Amount: 115.50 SGD, Quantity: 1, : CT)
Total: 237.50 SGD</t>
  </si>
  <si>
    <t>DKS GP Bread Flour Double Kris (SGP) 25kg- KGFL54025 (Amount: 27.00 SGD, Quantity: 5, : BAG)
KGA Arrow Cake Flour 25kg- KGFL10025 (Amount: 30.00 SGD, Quantity: 2, : BAG)
Thai Fine Sugar SIS 25kg- SUTHAIFS25KG (Amount: 38.00 SGD, Quantity: 1, : BAG)
Margarine Johnnyson's 18kg/ctn- JOOIJOHMAR18KG (Amount: 45.00 SGD, Quantity: 1, : CT)
Vegetable Cooking Oil Royal Miller 17kg/tin- RMOICOORM17KG (Amount: 33.00 SGD, Quantity: 1, : TIN)
Anchor UHT Whipping Cream(NEW) 12X1LTR- ZF121274 (Amount: 85.68 SGD, Quantity: 1, : CT)
Total: 396.68 SGD</t>
  </si>
  <si>
    <t>DKS GP Bread Flour Double Kris (SGP) 25kg- KGFL54025 (Amount: 27.00 SGD, Quantity: 3, : BAG)
UHT Full Cream Milk (G) Royal Miller 12x1ltr- RMMIMUHRM1000 (Amount: 23.40 SGD, Quantity: 1, : CT)
Black Raisins Johnnyson's 1kgpkt- JODFRABLS25LB (Amount: 8.00 SGD, Quantity: 2, : PKT)
Instant Dry Yeast (Gold) Angel 20x500g- MIYEAVIC0500 (Amount: 3.50 SGD, Quantity: 4, : PKT)
Sesame Seed White East Sun 1kg/pkt- ESMLSSWLS25KG (Amount: 6.00 SGD, Quantity: 1, : PKT)
UHT Coconut Cream Kara 12x1ltr- MICOCKA1000 (Amount: 5.20 SGD, Quantity: 3, : PKT)
Total: 156.00 SGD</t>
  </si>
  <si>
    <t>DKS GP Bread Flour Double Kris (SGP) 25kg- KGFL54025 (Amount: 27.00 SGD, Quantity: 6, : BAG)
KGA Arrow Cake Flour 25kg- KGFL10025 (Amount: 30.00 SGD, Quantity: 1, : BAG)
Thai Fine Sugar SIS 25kg- SUTHAIFS25KG (Amount: 38.00 SGD, Quantity: 2, : BAG)
Margarine Johnnyson's 18kg/ctn- JOOIJOHMAR18KG (Amount: 45.00 SGD, Quantity: 2, : CT)
UHT Full Cream Milk (G) Royal Miller 12x1ltr- RMMIMUHRM1000 (Amount: 23.40 SGD, Quantity: 1, : CT)
BBQ Sauce Kimball 12 x 1kg- ZASABBQS1000 (Amount: 3.00 SGD, Quantity: 4, : PKT)
Instant Dry Yeast (Gold) Angel 20x500g- MIYEAVIC0500 (Amount: 3.50 SGD, Quantity: 6, : PKT)
Total: 414.40 SGD</t>
  </si>
  <si>
    <t>Thai Fine Sugar SIS 25kg- SUTHAIFS25KG (Amount: 38.00 SGD, Quantity: 1, : BAG)
Margarine Johnnyson's 18kg/ctn- JOOIJOHMAR18KG (Amount: 45.00 SGD, Quantity: 2, : CT)
Vegetable Cooking Oil Royal Miller 17kg/tin- RMOICOORM17KG (Amount: 33.00 SGD, Quantity: 1, : TIN)
UHT Coconut Cream Kara 12x1ltr- MICOCKA1000 (Amount: 62.40 SGD, Quantity: 1, : CT)
Total: 223.40 SGD</t>
  </si>
  <si>
    <t>DKS GP Bread Flour Double Kris (SGP) 25kg- KGFL54025 (Amount: 27.00 SGD, Quantity: 7, : BAG)
KGA Arrow Cake Flour 25kg- KGFL10025 (Amount: 30.00 SGD, Quantity: 3, : BAG)
Thai Fine Sugar SIS 25kg- SUTHAIFS25KG (Amount: 38.00 SGD, Quantity: 2, : BAG)
Margarine Johnnyson's 18kg/ctn- JOOIJOHMAR18KG (Amount: 45.00 SGD, Quantity: 1, : CT)
UHT Full Cream Milk (G) Royal Miller 12x1ltr- RMMIMUHRM1000 (Amount: 23.40 SGD, Quantity: 1, : CT)
Vegetable Cooking Oil Royal Miller 17kg/tin- RMOICOORM17KG (Amount: 33.00 SGD, Quantity: 1, : TIN)
Pineapple Tidbit (Pizza cut) In Light Syrup Royal Miller 6x3kg- RMCFPATB3000 (Amount: 50.00 SGD, Quantity: 1, : CT)
Chilli Sauce Pouch Kimball 12x1kg 包装辣椒- ZACHIKI1000 (Amount: 3.93 SGD, Quantity: 4, : POU)
Instant Dry Yeast (Gold) Angel 20x500g- MIYEAVIC0500 (Amount: 3.50 SGD, Quantity: 3, : PKT)
Tomato Paste Royal Miller 6x2.2kg- RMCVTPARM2500 (Amount: 63.00 SGD, Quantity: 1, : CT)
Anchor UHT Whipping Cream(NEW) 12X1LTR- ZF121274 (Amount: 85.68 SGD, Quantity: 1, : CT)
Total: 681.30 SGD</t>
  </si>
  <si>
    <t>DKS GP Bread Flour Double Kris (SGP) 25kg- KGFL54025 (Amount: 27.00 SGD, Quantity: 3, : BAG)
Thai Fine Sugar SIS 25kg- SUTHAIFS25KG (Amount: 38.00 SGD, Quantity: 1, : BAG)
Chilli Sauce Pouch Kimball 12x1kg 包装辣椒- ZACHIKI1000 (Amount: 3.93 SGD, Quantity: 1, : POU)
ANCHOR Cream Cheese 12 x 1kg- ZF121641 (Amount: 115.50 SGD, Quantity: 1, : CT)
Total: 238.43 SGD</t>
  </si>
  <si>
    <t>DKS GP Bread Flour Double Kris (SGP) 25kg- KGFL54025 (Amount: 27.00 SGD, Quantity: 4, : BAG)
KGA Arrow Cake Flour 25kg- KGFL10025 (Amount: 30.00 SGD, Quantity: 1, : BAG)
Thai Fine Sugar SIS 25kg- SUTHAIFS25KG (Amount: 38.00 SGD, Quantity: 1, : BAG)
Margarine Johnnyson's 18kg/ctn- JOOIJOHMAR18KG (Amount: 45.00 SGD, Quantity: 2, : CT)
UHT Full Cream Milk (G) Royal Miller 12x1ltr- RMMIMUHRM1000 (Amount: 23.40 SGD, Quantity: 1, : CT)
Vegetable Cooking Oil Royal Miller 17kg/tin- RMOICOORM17KG (Amount: 33.00 SGD, Quantity: 1, : TIN)
Sliced Black Olives Royal Miller 10x1700g- RMPIOBS1700 (Amount: 8.90 SGD, Quantity: 1, : PKT)
Dried Cranberry Johnnyson's 1kg/pkt- JODFCRANB1134 (Amount: 8.50 SGD, Quantity: 8, : PKT)
Vegetarian Seasoning Knorr 6x1kg- ZBVEGKN1000 (Amount: 9.99 SGD, Quantity: 1, : BTL)
Anchor UHT Whipping Cream(NEW) 12X1LTR- ZF121274 (Amount: 85.68 SGD, Quantity: 1, : CT)
Total: 494.97 SGD</t>
  </si>
  <si>
    <t>1056493-358315-- Proofer Changi City Point #B1-39</t>
  </si>
  <si>
    <t>Vegetable Cooking Oil Royal Miller 17kg/tin- RMOICOORM17KG (Amount: 33.00 SGD, Quantity: 1, : TIN)
Pineapple Tidbit (Pizza cut) In Light Syrup Royal Miller 6x3kg- RMCFPATB3000 (Amount: 50.00 SGD, Quantity: 1, : CT)
BBQ Sauce Kimball 12 x 1kg- ZASABBQS1000 (Amount: 36.00 SGD, Quantity: 1, : CT)
Sliced Black Olives Royal Miller 10x1700g- RMPIOBS1700 (Amount: 8.90 SGD, Quantity: 3, : PKT)
Chilli Sauce Pouch Kimball 12x1kg 包装辣椒- ZACHIKI1000 (Amount: 3.93 SGD, Quantity: 5, : POU)
Oregano Leaves Shredded Hela 10x500g- HEWORHE0500 (Amount: 17.50 SGD, Quantity: 1, : PKT)
Vegetarian Seasoning Knorr 6x1kg- ZBVEGKN1000 (Amount: 9.99 SGD, Quantity: 1, : BTL)
Tomato Paste Royal Miller 6x2.2kg- RMCVTPARM2500 (Amount: 63.00 SGD, Quantity: 1, : CT)
Margarine Planta 6x2.5kg- MARPL2500 (Amount: 15.50 SGD, Quantity: 1, : TIN)
Total: 271.34 SGD</t>
  </si>
  <si>
    <t>DKS GP Bread Flour Double Kris (SGP) 25kg- KGFL54025 (Amount: 27.00 SGD, Quantity: 4, : BAG)
KGA Arrow Cake Flour 25kg- KGFL10025 (Amount: 30.00 SGD, Quantity: 4, : BAG)
Thai Fine Sugar SIS 25kg- SUTHAIFS25KG (Amount: 38.00 SGD, Quantity: 1, : BAG)
Margarine Johnnyson's 18kg/ctn- JOOIJOHMAR18KG (Amount: 45.00 SGD, Quantity: 1, : CT)
Instant Dry Yeast (Gold) Angel 20x500g- MIYEAVIC0500 (Amount: 3.50 SGD, Quantity: 4, : PKT)
Tomato Paste Royal Miller 6x2.2kg- RMCVTPARM2500 (Amount: 11.00 SGD, Quantity: 1, : TIN)
Total: 336.00 SGD</t>
  </si>
  <si>
    <t>DKS GP Bread Flour Double Kris (SGP) 25kg- KGFL54025 (Amount: 27.00 SGD, Quantity: 4, : BAG)
Thai Fine Sugar SIS 25kg- SUTHAIFS25KG (Amount: 38.00 SGD, Quantity: 2, : BAG)
Margarine Johnnyson's 18kg/ctn- JOOIJOHMAR18KG (Amount: 45.00 SGD, Quantity: 2, : CT)
Vegetable Cooking Oil Royal Miller 17kg/tin- RMOICOORM17KG (Amount: 33.00 SGD, Quantity: 1, : TIN)
Pineapple Tidbit (Pizza cut) In Light Syrup Royal Miller 6x3kg- RMCFPATB3000 (Amount: 50.00 SGD, Quantity: 1, : CT)
Sliced Black Olives Royal Miller 10x1700g- RMPIOBS1700 (Amount: 8.90 SGD, Quantity: 1, : PKT)
Black Raisins Johnnyson's 1kgpkt- JODFRABLS25LB (Amount: 8.00 SGD, Quantity: 5, : PKT)
Instant Dry Yeast (Gold) Angel 20x500g- MIYEAVIC0500 (Amount: 3.50 SGD, Quantity: 6, : PKT)
Vegetarian Seasoning Knorr 6x1kg- ZBVEGKN1000 (Amount: 9.99 SGD, Quantity: 1, : BTL)
Dried Cranberries Johnnyson's 10kg- JOCHDFCBR1000 (Amount: 85.00 SGD, Quantity: 1, : CT)
Total: 521.89 SGD</t>
  </si>
  <si>
    <t>Tomato Paste Classico 6x2.2kg- CVTPAFI3100 (Amount: 63.00 SGD, Quantity: 1, : CT)
Total: 63.00 SGD</t>
  </si>
  <si>
    <t>DKS GP Bread Flour Double Kris (SGP) 25kg- KGFL54025 (Amount: 27.00 SGD, Quantity: 4, : BAG)
KGA Arrow Cake Flour 25kg- KGFL10025 (Amount: 30.00 SGD, Quantity: 2, : BAG)
Thai Fine Sugar SIS 25kg- SUTHAIFS25KG (Amount: 38.00 SGD, Quantity: 1, : BAG)
Margarine Johnnyson's 18kg/ctn- JOOIJOHMAR18KG (Amount: 45.00 SGD, Quantity: 1, : CT)
UHT Full Cream Milk (G) Royal Miller 12x1ltr- RMMIMUHRM1000 (Amount: 23.40 SGD, Quantity: 1, : CT)
Anchor UHT Whipping Cream(NEW) 12X1LTR- ZF121274 (Amount: 85.68 SGD, Quantity: 1, : CT)
Total: 360.08 SGD</t>
  </si>
  <si>
    <t>DKS GP Bread Flour Double Kris (SGP) 25kg- KGFL54025 (Amount: 27.00 SGD, Quantity: 4, : BAG)
Thai Fine Sugar SIS 25kg- SUTHAIFS25KG (Amount: 38.00 SGD, Quantity: 1, : BAG)
Margarine Johnnyson's 18kg/ctn- JOOIJOHMAR18KG (Amount: 45.00 SGD, Quantity: 1, : CT)
Dried Cranberry Johnnyson's 1kg/pkt- JODFCRANB1134 (Amount: 8.50 SGD, Quantity: 5, : PKT)
Chilli Sauce Pouch Kimball 12x1kg 包装辣椒- ZACHIKI1000 (Amount: 3.93 SGD, Quantity: 1, : POU)
Instant Dry Yeast (Gold) Angel 20x500g- MIYEAVIC0500 (Amount: 3.50 SGD, Quantity: 2, : PKT)
Sesame Seed White East Sun 1kg/pkt- ESMLSSWLS25KG (Amount: 6.00 SGD, Quantity: 2, : PKT)
Total: 256.43 SGD</t>
  </si>
  <si>
    <t>DKS GP Bread Flour Double Kris (SGP) 25kg- KGFL54025 (Amount: 27.00 SGD, Quantity: 12, : BAG)
Thai Fine Sugar SIS 25kg- SUTHAIFS25KG (Amount: 38.00 SGD, Quantity: 2, : BAG)
Margarine Johnnyson's 18kg/ctn- JOOIJOHMAR18KG (Amount: 45.00 SGD, Quantity: 2, : CT)
BBQ Sauce Kimball 12 x 1kg- ZASABBQS1000 (Amount: 3.00 SGD, Quantity: 5, : PKT)
Chilli Sauce Pouch Kimball 12x1kg 包装辣椒- ZACHIKI1000 (Amount: 3.93 SGD, Quantity: 3, : POU)
Instant Dry Yeast (Gold) Angel 20x500g- MIYEAVIC0500 (Amount: 3.50 SGD, Quantity: 1, : PKT)
Tomato Paste Classico 6x2.2kg- CVTPAFI3100 (Amount: 63.00 SGD, Quantity: 1, : CT)
Anchor UHT Whipping Cream(NEW) 12X1LTR- ZF121274 (Amount: 85.68 SGD, Quantity: 1, : CT)
Total: 668.97 SGD</t>
  </si>
  <si>
    <t>Anchor Mozzarella Shredded Cheese IQF 6x2kg- ZF123066 (Amount: 126.00 SGD, Quantity: 2, : CT)
Total: 252.00 SGD</t>
  </si>
  <si>
    <t>Anchor Mozzarella Shredded Cheese IQF 6x2kg- ZF123066 (Amount: 126.00 SGD, Quantity: 1, : CT)
Total: 126.00 SGD</t>
  </si>
  <si>
    <t>7793-348419-- East Treasure, Clark Quay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</si>
  <si>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5, : PKT)
Potato Flour Windmill 25kg/Bag 风车粉- FLPOTWI25KG (Amount: 76.30 SGD, Quantity: 1, : BAG)
Subtotal: 147.50
Tax: 13.28
Total: 160.78 SGD</t>
  </si>
  <si>
    <t>6246441654914617698</t>
  </si>
  <si>
    <t>7793-335669-- East Treasure, Toa Payoh</t>
  </si>
  <si>
    <t>Hua Tiao Chew Pagoda 12x640ml 寶塔花雕酒- WSHTCPA0640 (Amount: 14.00 SGD, Quantity: 6, : BTL)
Fine Grain Sugar SIS 10x2kg 幼白糖 - SUSFIGRSU2000 (Amount: 3.20 SGD, Quantity: 6, : PKT)
Potato Flour Windmill 25kg/Bag 风车粉- FLPOTWI25KG (Amount: 76.30 SGD, Quantity: 1, : BAG)
Rock Sugar 5x3kg/pkt 冰糖- SUROCMAL3000 (Amount: 6.80 SGD, Quantity: 2, : PKT)
Spring Roll Pastry 8.5 KG 20x40'sx500gm 春卷皮- ZKF111KGM0309 (Amount: 2.50 SGD, Quantity: 2, : PKT)
Subtotal: 198.10
Tax: 17.83
Total: 215.93 SGD</t>
  </si>
  <si>
    <t>6247297574916884042</t>
  </si>
  <si>
    <t>Potato Flour Windmill 25kg/Bag 风车粉- FLPOTWI25KG (Amount: 76.30 SGD, Quantity: 1, : BAG)
Cooking Caramel (Xiang Zhen) Elephant 12x740ml 祥珍黑油- ZASSDXI0750 (Amount: 4.00 SGD, Quantity: 6, : BTL)
Concentrated Chicken Stock Knorr 6x1kg家乐牌鸡汁- ZBCNCHSKN1000 (Amount: 65.74 SGD, Quantity: 1, : CT)
Chicken Powder Knorr 6x2.25kg 家乐牌鸡粉- ZBCPOKN2250 (Amount: 25.20 SGD, Quantity: 1, : TUB)
Cashew Nuts East Sun 1kg- DFAPRLS1000 (Amount: 20.90 SGD, Quantity: 1, : KG)
Subtotal: 212.14
Tax: 19.09
Total: 231.23 SGD</t>
  </si>
  <si>
    <t>6249259284912267247</t>
  </si>
  <si>
    <t>7793-64057-- East Treasure, Woodland Square</t>
  </si>
  <si>
    <t>Hua Tiao Chew Bao Ding 12x640ml  宝鼎花雕酒- WSHTWBA0640 (Amount: 2.20 SGD, Quantity: 4, : BTL)
Hua Tiao Chew Pagoda 12x640ml 寶塔花雕酒- WSHTCPA0640 (Amount: 14.00 SGD, Quantity: 2, : BTL)
Fine Grain Sugar SIS 10x2kg 幼白糖 - SUSFIGRSU2000 (Amount: 3.20 SGD, Quantity: 8, : PKT)
Potato Flour Windmill 25kg/Bag 风车粉- FLPOTWI25KG (Amount: 76.30 SGD, Quantity: 1, : BAG)
Subtotal: 138.70
Tax: 12.48
Total: 151.18 SGD</t>
  </si>
  <si>
    <t>6254360494916094195</t>
  </si>
  <si>
    <t>Hua Tiao Chew Bao Ding 12x640ml  宝鼎花雕酒- WSHTWBA0640 (Amount: 2.20 SGD, Quantity: 6, : BTL)
Fine Grain Sugar SIS 10x2kg 幼白糖 - SUSFIGRSU2000 (Amount: 3.20 SGD, Quantity: 3, : PKT)
MSG Vetsin Buddha Hand 6x2.25kg- SSMSGBH2270 (Amount: 32.00 SGD, Quantity: 3, : TIN)
Subtotal: 118.80
Tax: 10.69
Total: 129.49 SGD</t>
  </si>
  <si>
    <t>6255999934919768334</t>
  </si>
  <si>
    <t>Hua Tiao Chew Bao Ding 12x640ml  宝鼎花雕酒- WSHTWBA0640 (Amount: 2.20 SGD, Quantity: 5, : BTL)
Hua Tiao Chew Pagoda 12x640ml 寶塔花雕酒- WSHTCPA0640 (Amount: 14.00 SGD, Quantity: 4, : BTL)
Potato Flour Windmill 25kg/Bag 风车粉- FLPOTWI25KG (Amount: 76.30 SGD, Quantity: 1, : BAG)
Subtotal: 143.30
Tax: 12.90
Total: 156.20 SGD</t>
  </si>
  <si>
    <t>6261319224919486724</t>
  </si>
  <si>
    <t>Hua Tiao Chew Pagoda 12x640ml 寶塔花雕酒- WSHTCPA0640 (Amount: 14.00 SGD, Quantity: 3, : BTL)
Fine Grain Sugar SIS 10x2kg 幼白糖 - SUSFIGRSU2000 (Amount: 3.20 SGD, Quantity: 5, : PKT)
Chrysanthenum Flower 500gpkt 菊花- MLCHR0500 (Amount: 14.00 SGD, Quantity: 2, : PKT)
Potato Flour Windmill 25kg/Bag 风车粉- FLPOTWI25KG (Amount: 76.30 SGD, Quantity: 1, : BAG)
MSG Vetsin Buddha Hand 6x2.25kg- SSMSGBH2270 (Amount: 32.00 SGD, Quantity: 3, : TIN)
Subtotal: 258.30
Tax: 23.25
Total: 281.55 SGD</t>
  </si>
  <si>
    <t>6261954754914960388</t>
  </si>
  <si>
    <t>Hua Tiao Chew Bao Ding 12x640ml  宝鼎花雕酒- WSHTWBA0640 (Amount: 2.20 SGD, Quantity: 4, : BTL)
Hua Tiao Chew Pagoda 12x640ml 寶塔花雕酒- WSHTCPA0640 (Amount: 14.00 SGD, Quantity: 4, : BTL)
Fine Grain Sugar SIS 10x2kg 幼白糖 - SUSFIGRSU2000 (Amount: 3.20 SGD, Quantity: 10, : PKT)
Potato Flour Windmill 25kg/Bag 风车粉- FLPOTWI25KG (Amount: 76.30 SGD, Quantity: 1, : BAG)
Concentrated Chicken Stock Knorr 6x1kg家乐牌鸡汁- ZBCNCHSKN1000 (Amount: 10.96 SGD, Quantity: 3, : BTL)
Cashew Nuts East Sun 1kg- DFAPRLS1000 (Amount: 20.90 SGD, Quantity: 2, : KG)
MSG Vetsin Buddha Hand 6x2.25kg- SSMSGBH2270 (Amount: 32.00 SGD, Quantity: 3, : TIN)
Subtotal: 343.78
Tax: 30.94
Total: 374.72 SGD</t>
  </si>
  <si>
    <t>6264668774911909085</t>
  </si>
  <si>
    <t>Hua Tiao Chew Bao Ding 12x640ml  宝鼎花雕酒- WSHTWBA0640 (Amount: 2.20 SGD, Quantity: 2, : BTL)
Fine Grain Sugar SIS 10x2kg 幼白糖 - SUSFIGRSU2000 (Amount: 3.20 SGD, Quantity: 10, : PKT)
Potato Flour Windmill 25kg/Bag 风车粉- FLPOTWI25KG (Amount: 76.30 SGD, Quantity: 1, : BAG)
Subtotal: 112.70
Tax: 10.14
Total: 122.84 SGD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</si>
  <si>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5, : PKT)
Chicken Dipping Mae Pranom 12x980g- SACHIMP0980 (Amount: 3.45 SGD, Quantity: 3, : BTL)
MSG Vetsin Buddha Hand 6x2.25kg- SSMSGBH2270 (Amount: 32.00 SGD, Quantity: 4, : TIN)
Subtotal: 209.55
Tax: 18.86
Total: 228.41 SGD</t>
  </si>
  <si>
    <t>Hua Tiao Chew Pagoda 12x640ml 寶塔花雕酒- WSHTCPA0640 (Amount: 14.00 SGD, Quantity: 5, : BTL)
Fine Grain Sugar SIS 10x2kg 幼白糖 - SUSFIGRSU2000 (Amount: 3.20 SGD, Quantity: 6, : PKT)
Chrysanthenum Flower 500gpkt 菊花- MLCHR0500 (Amount: 14.00 SGD, Quantity: 5, : PKT)
Potato Flour Windmill 25kg/Bag 风车粉- FLPOTWI25KG (Amount: 76.30 SGD, Quantity: 1, : BAG)
Cooking Caramel (Xiang Zhen) Elephant 12x740ml 祥珍黑油- ZASSDXI0750 (Amount: 4.00 SGD, Quantity: 6, : BTL)
FRS Pau Flour Red Fisherman 25kg 面粉- KGFL71025 (Amount: 28.00 SGD, Quantity: 1, : BAG)
Chicken Powder Knorr 6x2.25kg 家乐牌鸡粉- ZBCPOKN2250 (Amount: 25.20 SGD, Quantity: 1, : TUB)
Real Mayonnaise Best Food 4x3ltr- ZBMAYBF3000 (Amount: 16.41 SGD, Quantity: 2, : TUB)
Cling Wrap 300m North Star 6x300mx45cm- NSNFCLIW300M (Amount: 8.40 SGD, Quantity: 6, : ROL)
MSG Vetsin Buddha Hand 6x2.25kg- SSMSGBH2270 (Amount: 32.00 SGD, Quantity: 2, : TIN)
Subtotal: 459.92
Tax: 41.39
Total: 501.31 SGD</t>
  </si>
  <si>
    <t>Fine Grain Sugar SIS 10x2kg 幼白糖 - SUSFIGRSU2000 (Amount: 3.20 SGD, Quantity: 5, : PKT)
Chrysanthenum Flower 500gpkt 菊花- MLCHR0500 (Amount: 14.00 SGD, Quantity: 2, : PKT)
Aloe Vera In Syrup Chef's Choice 6x3.1kg- CFALOCH3100 (Amount: 9.20 SGD, Quantity: 2, : TIN)
MSG Vetsin Buddha Hand 6x2.25kg- SSMSGBH2270 (Amount: 32.00 SGD, Quantity: 3, : TIN)
Subtotal: 158.40
Tax: 14.26
Total: 172.66 SGD</t>
  </si>
  <si>
    <t>Hua Tiao Chew Pagoda 12x640ml 寶塔花雕酒- WSHTCPA0640 (Amount: 14.00 SGD, Quantity: 6, : BTL)
Fine Grain Sugar SIS 10x2kg 幼白糖 - SUSFIGRSU2000 (Amount: 3.20 SGD, Quantity: 4, : PKT)
Chrysanthenum Flower 500gpkt 菊花- MLCHR0500 (Amount: 14.00 SGD, Quantity: 4, : PKT)
Cooking Caramel (Xiang Zhen) Elephant 12x740ml 祥珍黑油- ZASSDXI0750 (Amount: 4.00 SGD, Quantity: 6, : BTL)
Rock Sugar 5x3kg/pkt 冰糖- SUROCMAL3000 (Amount: 6.80 SGD, Quantity: 3, : PKT)
Concentrated Chicken Stock Knorr 6x1kg家乐牌鸡汁- ZBCNCHSKN1000 (Amount: 65.74 SGD, Quantity: 1, : CT)
Cashew Nuts East Sun 1kg- DFAPRLS1000 (Amount: 20.90 SGD, Quantity: 2, : KG)
MSG Vetsin Buddha Hand 6x2.25kg- SSMSGBH2270 (Amount: 32.00 SGD, Quantity: 2, : TIN)
Subtotal: 368.74
Tax: 33.19
Total: 401.93 SGD</t>
  </si>
  <si>
    <t>Hua Tiao Chew Bao Ding 12x640ml  宝鼎花雕酒- WSHTWBA0640 (Amount: 2.20 SGD, Quantity: 6, : BTL)
Hua Tiao Chew Pagoda 12x640ml 寶塔花雕酒- WSHTCPA0640 (Amount: 14.00 SGD, Quantity: 2, : BTL)
Fine Grain Sugar SIS 10x2kg 幼白糖 - SUSFIGRSU2000 (Amount: 3.20 SGD, Quantity: 10, : PKT)
Potato Flour Windmill 25kg/Bag 风车粉- FLPOTWI25KG (Amount: 76.30 SGD, Quantity: 1, : BAG)
Silver Fish 1kg 银鱼仔- CHMLSFL1000 (Amount: 21.90 SGD, Quantity: 2, : PKT)
Cashew Nuts East Sun 1kg- DFAPRLS1000 (Amount: 20.90 SGD, Quantity: 2, : KG)
MSG Vetsin Buddha Hand 6x2.25kg- SSMSGBH2270 (Amount: 32.00 SGD, Quantity: 2, : TIN)
Black Tow See King 100x300g- MLBTSK0300 (Amount: 2.20 SGD, Quantity: 2, : BOX)
Subtotal: 303.50
Tax: 27.32
Total: 330.82 SGD</t>
  </si>
  <si>
    <t>SATOMA3300-3tin
OICHIWH0640--2btl
VIRICNA0600-2btl</t>
  </si>
  <si>
    <t>Hua Tiao Chew Bao Ding 12x640ml  宝鼎花雕酒- WSHTWBA0640 (Amount: 2.20 SGD, Quantity: 6, : BTL)
Chrysanthenum Flower 500gpkt 菊花- MLCHR0500 (Amount: 14.00 SGD, Quantity: 2, : PKT)
Potato Flour Windmill 25kg/Bag 风车粉- FLPOTWI25KG (Amount: 76.30 SGD, Quantity: 1, : BAG)
MSG Vetsin Buddha Hand 6x2.25kg- SSMSGBH2270 (Amount: 32.00 SGD, Quantity: 3, : TIN)
Subtotal: 213.50
Tax: 19.22
Total: 232.72 SGD</t>
  </si>
  <si>
    <t>XN9121307-1btl</t>
  </si>
  <si>
    <t>Chicken Powder Knorr 6x2.25kg 家乐牌鸡粉- ZBCPOKN2250 (Amount: 25.20 SGD, Quantity: 1, : TUB)
Chef. Master Stock Maggi 6x1.2kg- SACHEMA1200 (Amount: 43.50 SGD, Quantity: 4, : BTL)
MSG Vetsin Buddha Hand 6x2.25kg- SSMSGBH2270 (Amount: 32.00 SGD, Quantity: 2, : TIN)
Tomato Ketchup Maggi 6x3.3kgtin- SATOMA3300 (Amount: 0.00 SGD, Quantity: 1, : TIN)
Subtotal: 263.20
Tax: 23.69
Total: 286.89 SGD</t>
  </si>
  <si>
    <t>MAGGI Seasoning 6x800ml- XN9121307 (Amount: 6.67 SGD, Quantity: 2, : BTL)
Subtotal: 13.34
Tax: 1.20
Total: 14.54 SGD</t>
  </si>
  <si>
    <t>Hua Tiao Chew Bao Ding 12x640ml  宝鼎花雕酒- WSHTWBA0640 (Amount: 2.20 SGD, Quantity: 5, : BTL)
Hua Tiao Chew Pagoda 12x640ml 寶塔花雕酒- WSHTCPA0640 (Amount: 14.00 SGD, Quantity: 3, : BTL)
Fine Grain Sugar SIS 10x2kg 幼白糖 - SUSFIGRSU2000 (Amount: 3.20 SGD, Quantity: 6, : PKT)
Potato Flour Windmill 25kg/Bag 风车粉- FLPOTWI25KG (Amount: 76.30 SGD, Quantity: 1, : BAG)
Chicken Powder Knorr 6x2.25kg 家乐牌鸡粉- ZBCPOKN2250 (Amount: 25.20 SGD, Quantity: 2, : TUB)
MSG Vetsin Buddha Hand 6x2.25kg- SSMSGBH2270 (Amount: 32.00 SGD, Quantity: 4, : TIN)
Tomato Ketchup Maggi 6x3.3kgtin- SATOMA3300 (Amount: 0.00 SGD, Quantity: 3, : TIN)
Subtotal: 326.90
Tax: 29.42
Total: 356.32 SGD</t>
  </si>
  <si>
    <t>Hua Tiao Chew Bao Ding 12x640ml  宝鼎花雕酒- WSHTWBA0640 (Amount: 2.20 SGD, Quantity: 4, : BTL)
Fine Grain Sugar SIS 10x2kg 幼白糖 - SUSFIGRSU2000 (Amount: 3.20 SGD, Quantity: 2, : PKT)
MSG Vetsin Buddha Hand 6x2.25kg- SSMSGBH2270 (Amount: 32.00 SGD, Quantity: 2, : TIN)
Tomato Ketchup Maggi 6x3.3kgtin- SATOMA3300 (Amount: 0.00 SGD, Quantity: 2, : TIN)
Subtotal: 79.20
Tax: 7.13
Total: 86.33 SGD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</si>
  <si>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3, : PKT)
Potato Flour Windmill 25kg/Bag 风车粉- FLPOTWI25KG (Amount: 76.30 SGD, Quantity: 1, : BAG)
MSG Vetsin Buddha Hand 6x2.25kg- SSMSGBH2270 (Amount: 32.00 SGD, Quantity: 3, : TIN)
Tomato Ketchup Maggi 6x3.3kgtin- SATOMA3300 (Amount: 0.00 SGD, Quantity: 3, : TIN)
Subtotal: 237.10
Tax: 21.34
Total: 258.44 SGD</t>
  </si>
  <si>
    <t>SACHIMAG3000-1TIN</t>
  </si>
  <si>
    <t>Hua Tiao Chew Bao Ding 12x640ml  宝鼎花雕酒- WSHTWBA0640 (Amount: 2.20 SGD, Quantity: 4, : BTL)
Fine Grain Sugar SIS 10x2kg 幼白糖 - SUSFIGRSU2000 (Amount: 3.20 SGD, Quantity: 7, : PKT)
Chrysanthenum Flower 500gpkt 菊花- MLCHR0500 (Amount: 14.00 SGD, Quantity: 5, : PKT)
*HLF* Vietnamese Rice Net 10's/pkt- MLRICNE0200 (Amount: 3.80 SGD, Quantity: 20, : PKT)
MSG Vetsin Buddha Hand 6x2.25kg- SSMSGBH2270 (Amount: 32.00 SGD, Quantity: 3, : TIN)
Tomato Ketchup Maggi 6x3.3kgtin- SATOMA3300 (Amount: 0.00 SGD, Quantity: 2, : TIN)
Subtotal: 273.20
Tax: 24.59
Total: 297.79 SGD</t>
  </si>
  <si>
    <t>179482-352038-- Milan Shokudo Compass One</t>
  </si>
  <si>
    <t>MSG Ajinomoto 20x1kg 味精- SSMSGAJM01000 (Amount: 5.50 SGD, Quantity: 1, : PKT)
Pineapple Slice In Light Syrup Royal Miller 24x565g 黄莉片- RMCFPINSRM565 (Amount: 36.50 SGD, Quantity: 1, : CT)
Demi Glace Sauce Knorr 6x1kg- ZBDEMIKN1000 (Amount: 12.47 SGD, Quantity: 1, : TUB)
Pepper Sauce(Red) Tabasco 12x350ml- SAPEPTA0350 (Amount: 130.80 SGD, Quantity: 1, : CT)
NESCAFE Alegria Delicate Pouch 12x250g- XN12563264 (Amount: 26.38 SGD, Quantity: 6, : PKT)
Parsley Shredded Hela 10x500g- HEWPAHE0500 (Amount: 15.60 SGD, Quantity: 2, : PKT)
Total: 374.75 SGD</t>
  </si>
  <si>
    <t>71710-333462-- Ajisen Tanjiro, The Star Vista</t>
  </si>
  <si>
    <t>Glutinous Rice Flour Erawan 20x600g 三象牌糯米粉- FLRIGTH0600 (Amount: 32.00 SGD, Quantity: 1, : CT)
Total: 32.00 SGD</t>
  </si>
  <si>
    <t>71710-332855-- New ManLee, Bugis +</t>
  </si>
  <si>
    <t>NESTLE BONUS Soya Bean Milk 12x920g- XN12559473 (Amount: 134.16 SGD, Quantity: 2, : CT)
Total: 268.32 SGD</t>
  </si>
  <si>
    <t>71710-356837-- Ajisen Tanjiro, IMM</t>
  </si>
  <si>
    <t>Chocolate Syrup Hershey 24x680g 巧克力酱- SCSCHHE0680 (Amount: 4.35 SGD, Quantity: 2, : BTL)
NESTEA Pro House Blend Exp12x200g- XN12555622 (Amount: 48.00 SGD, Quantity: 4, : CT)
Total: 200.70 SGD</t>
  </si>
  <si>
    <t>71710-333460-- Yamaya Kitchen, IMM</t>
  </si>
  <si>
    <t>NESCAFE Alegria Delicate Pouch 12x250g- XN12563264 (Amount: 26.38 SGD, Quantity: 4, : PKT)
Total: 105.52 SGD</t>
  </si>
  <si>
    <t>179482-348553-- Yakiniku Shokudo Singpost</t>
  </si>
  <si>
    <t>Fine Salt East Sun 48x500g 盐- ESSSSAFES500 (Amount: 0.45 SGD, Quantity: 11, : PKT)
White Pepper Powder GURUBAS 500gpkt 白胡椒粉- PEPWHPLS0500 (Amount: 4.00 SGD, Quantity: 2, : PKT)
MSG Ajinomoto 20x1kg 味精- SSMSGAJM01000 (Amount: 5.50 SGD, Quantity: 5, : PKT)
Fine GrainSugar SIS 10 x 2kg 白糖- SUSFIGRSU2000 (Amount: 3.50 SGD, Quantity: 5, : PKT)
Chocolate Syrup Hershey 24x680g 巧克力酱- SCSCHHE0680 (Amount: 4.35 SGD, Quantity: 4, : BTL)
Total: 75.35 SGD</t>
  </si>
  <si>
    <t>71710-355187-- Tokyo Shokudo Bugis</t>
  </si>
  <si>
    <t>Lychee In Syrup Royal Miller 12x567g 荔枝罐装- RMCFLYCHEE567 (Amount: 24.00 SGD, Quantity: 2, : CT)
MSG Ajinomoto 20x1kg 味精- SSMSGAJM01000 (Amount: 5.50 SGD, Quantity: 1, : PKT)
MILO ACTIV GO 6x1.8kg- XN12285909 (Amount: 86.28 SGD, Quantity: 1, : CT)
Total: 139.78 SGD</t>
  </si>
  <si>
    <t>179482-315466-- Tokyo Shokudo Vivo City</t>
  </si>
  <si>
    <t>Lychee In Syrup Royal Miller 12x567g 荔枝罐装- RMCFLYCHEE567 (Amount: 24.00 SGD, Quantity: 3, : CT)
MSG Ajinomoto 20x1kg 味精- SSMSGAJM01000 (Amount: 5.50 SGD, Quantity: 2, : PKT)
Cooking Caramel Xiang Zhen Elephant 6x3kg 祥珍黑酱油-  ZASSDXI3000 (Amount: 11.58 SGD, Quantity: 1, : BTL)
Tumeric Powder Baba's 10x1kg 黄姜粉- GSTUMBA1000 (Amount: 10.50 SGD, Quantity: 1, : PKT)
Potato Starch Johnnyson 10x1kg 薯粉- JOFLPOTSTA1KG (Amount: 3.30 SGD, Quantity: 2, : PKT)
Total: 111.68 SGD</t>
  </si>
  <si>
    <t>179482-357645--  Tokyo Shokudo Nex</t>
  </si>
  <si>
    <t>Lychee In Syrup Royal Miller 12x567g 荔枝罐装- RMCFLYCHEE567 (Amount: 24.00 SGD, Quantity: 2, : CT)
Fine Salt East Sun 48x500g 盐- ESSSSAFES500 (Amount: 0.45 SGD, Quantity: 18, : PKT)
MSG Ajinomoto 20x1kg 味精- SSMSGAJM01000 (Amount: 5.50 SGD, Quantity: 3, : PKT)
Fine GrainSugar SIS 10 x 2kg 白糖- SUSFIGRSU2000 (Amount: 3.50 SGD, Quantity: 4, : PKT)
Black Pepper Coarse S18 LSH 500gpkt 黑胡椒碎- PECRBLS0500 (Amount: 8.30 SGD, Quantity: 1, : PKT)
Cooking Caramel Xiang Zhen Elephant 6x3kg 祥珍黑酱油-  ZASSDXI3000 (Amount: 11.58 SGD, Quantity: 1, : BTL)
Potato Starch Johnnyson 10x1kg 薯粉- JOFLPOTSTA1KG (Amount: 3.30 SGD, Quantity: 7, : PKT)
Total: 129.58 SGD</t>
  </si>
  <si>
    <t>179482-347337-- Yakiniku Shokudo Plaza Sing</t>
  </si>
  <si>
    <t>Lychee In Syrup Royal Miller 12x567g 荔枝罐装- RMCFLYCHEE567 (Amount: 1.90 SGD, Quantity: 6, : TIN)
Fine Salt East Sun 48x500g 盐- ESSSSAFES500 (Amount: 0.45 SGD, Quantity: 4, : PKT)
White Pepper Powder GURUBAS 500gpkt 白胡椒粉- PEPWHPLS0500 (Amount: 4.00 SGD, Quantity: 1, : PKT)
MSG Ajinomoto 20x1kg 味精- SSMSGAJM01000 (Amount: 5.50 SGD, Quantity: 4, : PKT)
3M 7443 Scotch Brite 4x3 6's 洗碗海绵- Z3MXE006000048 (Amount: 4.50 SGD, Quantity: 1, : PKT)
Fine GrainSugar SIS 10 x 2kg 白糖- SUSFIGRSU2000 (Amount: 3.50 SGD, Quantity: 7, : PKT)
Chocolate Syrup Hershey 24x680g 巧克力酱- SCSCHHE0680 (Amount: 4.35 SGD, Quantity: 3, : BTL)
Total: 81.25 SGD</t>
  </si>
  <si>
    <t>179482-333595-- Yakiniku Shokudo Imm</t>
  </si>
  <si>
    <t>MSG Ajinomoto 20x1kg 味精- SSMSGAJM01000 (Amount: 5.50 SGD, Quantity: 6, : PKT)
Fine GrainSugar SIS 10 x 2kg 白糖- SUSFIGRSU2000 (Amount: 3.50 SGD, Quantity: 10, : PKT)
Chocolate Syrup Hershey 24x680g 巧克力酱- SCSCHHE0680 (Amount: 4.35 SGD, Quantity: 2, : BTL)
Black Pepper Coarse S18 LSH 500gpkt 黑胡椒碎- PECRBLS0500 (Amount: 8.30 SGD, Quantity: 2, : PKT)
Total: 93.30 SGD</t>
  </si>
  <si>
    <t>71710-333431-- Ajisen Tanjiro, Causeway Point</t>
  </si>
  <si>
    <t>NESTEA Pro House Blend Exp12x200g- XN12555622 (Amount: 48.00 SGD, Quantity: 8, : CT)
Total: 384.00 SGD</t>
  </si>
  <si>
    <t>179482-333742-- Yakiniku Shokudo Changi CityPoint</t>
  </si>
  <si>
    <t>WH White Vinegar Woh Hup 4x5L 白醋- ZW1506300040 (Amount: 4.50 SGD, Quantity: 1, : TUB)
Fine GrainSugar SIS 10 x 2kg 白糖- SUSFIGRSU2000 (Amount: 3.50 SGD, Quantity: 5, : PKT)
Chocolate Syrup Hershey 24x680g 巧克力酱- SCSCHHE0680 (Amount: 4.35 SGD, Quantity: 3, : BTL)
Total: 35.05 SGD</t>
  </si>
  <si>
    <t>71710-333564-- Ajisen Tanjiro, Bedok Mall</t>
  </si>
  <si>
    <t>NESTEA Pro House Blend Exp12x200g- XN12555622 (Amount: 4.00 SGD, Quantity: 6, : PKT)
Total: 24.00 SGD</t>
  </si>
  <si>
    <t>71710-333603-- Ajisen, Bugis Junction</t>
  </si>
  <si>
    <t>NESTEA Pro House Blend Exp12x200g- XN12555622 (Amount: 48.00 SGD, Quantity: 4, : CT)
Total: 192.00 SGD</t>
  </si>
  <si>
    <t>179482-299384-- Tokyo Shokudo Northpoint</t>
  </si>
  <si>
    <t>Fine Salt East Sun 48x500g 盐- ESSSSAFES500 (Amount: 0.45 SGD, Quantity: 12, : PKT)
MSG Ajinomoto 20x1kg 味精- SSMSGAJM01000 (Amount: 5.50 SGD, Quantity: 2, : PKT)
Potato Starch Johnnyson 10x1kg 薯粉- JOFLPOTSTA1KG (Amount: 3.30 SGD, Quantity: 6, : PKT)
Margarine Planta 6x2.5kg- MARPL2500 (Amount: 15.50 SGD, Quantity: 2, : TIN)
Total: 67.20 SGD</t>
  </si>
  <si>
    <t>179482-345151-- Kumachan Onsen Shabu Orchard Centre</t>
  </si>
  <si>
    <t>Fine GrainSugar SIS 10 x 2kg 白糖- SUSFIGRSU2000 (Amount: 3.50 SGD, Quantity: 4, : PKT)
WH Sriracha Chilli Sauce 12x445g- ZW1104000354 (Amount: 2.30 SGD, Quantity: 10, : BTL)
Potato Starch Johnnyson 10x1kg 薯粉- JOFLPOTSTA1KG (Amount: 3.30 SGD, Quantity: 3, : PKT)
Total: 46.90 SGD</t>
  </si>
  <si>
    <t>179482-338315-- Tokyo Shokudo Waterway Point</t>
  </si>
  <si>
    <t>Lychee In Syrup Royal Miller 12x567g 荔枝罐装- RMCFLYCHEE567 (Amount: 24.00 SGD, Quantity: 3, : CT)
Fine Salt East Sun 48x500g 盐- ESSSSAFES500 (Amount: 0.45 SGD, Quantity: 12, : PKT)
Olive Oil Pomace Royal Miller 4x5ltr 橄榄油- RMOIOLPRR5L (Amount: 36.00 SGD, Quantity: 1, : TIN)
Fine GrainSugar SIS 10 x 2kg 白糖- SUSFIGRSU2000 (Amount: 3.50 SGD, Quantity: 3, : PKT)
WH Sriracha Chilli Sauce 12x445g- ZW1104000354 (Amount: 24.46 SGD, Quantity: 1, : CT)
Whole Mushroom Royal Miller 6x2840g- RMCUWMURM2840 (Amount: 45.60 SGD, Quantity: 2, : CT)
Total: 239.56 SGD</t>
  </si>
  <si>
    <t>179482-334364-- Yakiniku Shokudo Northpoint</t>
  </si>
  <si>
    <t>Fine Salt East Sun 48x500g 盐- ESSSSAFES500 (Amount: 0.45 SGD, Quantity: 3, : PKT)
MSG Ajinomoto 20x1kg 味精- SSMSGAJM01000 (Amount: 5.50 SGD, Quantity: 3, : PKT)
Chocolate Syrup Hershey 24x680g 巧克力酱- SCSCHHE0680 (Amount: 4.35 SGD, Quantity: 4, : BTL)
Margarine Planta 6x2.5kg- MARPL2500 (Amount: 15.50 SGD, Quantity: 6, : TIN)
Total: 128.25 SGD</t>
  </si>
  <si>
    <t>71710-333605-- Ajisen, Tiong Bahru</t>
  </si>
  <si>
    <t>NESTEA Pro House Blend Exp12x200g- XN12555622 (Amount: 48.00 SGD, Quantity: 5, : CT)
Total: 240.00 SGD</t>
  </si>
  <si>
    <t>71710-333234-- Ajisen, Compass One</t>
  </si>
  <si>
    <t>NESTEA Pro House Blend Exp12x200g- XN12555622 (Amount: 48.00 SGD, Quantity: 10, : CT)
Total: 480.00 SGD</t>
  </si>
  <si>
    <t>71710-333176-- Ajisen, Lot One</t>
  </si>
  <si>
    <t>71710-336914-- Milan Shokudo Westgate</t>
  </si>
  <si>
    <t>Fine Salt East Sun 48x500g 盐- ESSSSAFES500 (Amount: 0.45 SGD, Quantity: 8, : PKT)
Pineapple Slice In Light Syrup Royal Miller 24x565g 黄莉片- RMCFPINSRM565 (Amount: 36.50 SGD, Quantity: 1, : CT)
Black Pepper Coarse S18 LSH 500gpkt 黑胡椒碎- PECRBLS0500 (Amount: 8.30 SGD, Quantity: 4, : PKT)
Chicken Powder Knorr 6x2.25kg 大罐鸡精粉- ZBCPOKN2250 (Amount: 26.52 SGD, Quantity: 1, : TUB)
Demi Glace Sauce Knorr 6x1kg- ZBDEMIKN1000 (Amount: 12.47 SGD, Quantity: 2, : TUB)
Tumeric Powder Baba's 10x1kg 黄姜粉- GSTUMBA1000 (Amount: 10.50 SGD, Quantity: 1, : PKT)
Parsley Shredded Hela 10x500g- HEWPAHE0500 (Amount: 15.60 SGD, Quantity: 1, : PKT)
Total: 150.86 SGD</t>
  </si>
  <si>
    <t>NESTEA Pro House Blend Exp12x200g- XN12555622 (Amount: 48.00 SGD, Quantity: 6, : CT)
Total: 288.00 SGD</t>
  </si>
  <si>
    <t>71710-332251-- Tokyo Shokudo AMK Hub</t>
  </si>
  <si>
    <t>Fine Salt East Sun 48x500g 盐- ESSSSAFES500 (Amount: 0.45 SGD, Quantity: 24, : PKT)
MSG Ajinomoto 20x1kg 味精- SSMSGAJM01000 (Amount: 5.50 SGD, Quantity: 2, : PKT)
WH White Vinegar Woh Hup 4x5L 白醋- ZW1506300040 (Amount: 4.50 SGD, Quantity: 2, : TUB)
Fine GrainSugar SIS 10 x 2kg 白糖- SUSFIGRSU2000 (Amount: 3.50 SGD, Quantity: 4, : PKT)
Cooking Caramel Xiang Zhen Elephant 6x3kg 祥珍黑酱油-  ZASSDXI3000 (Amount: 11.58 SGD, Quantity: 1, : BTL)
Potato Starch Johnnyson 10x1kg 薯粉- JOFLPOTSTA1KG (Amount: 3.30 SGD, Quantity: 6, : PKT)
Total: 76.18 SGD</t>
  </si>
  <si>
    <t>71710-351334-- Tokyo Shokudo Bistro Plaza Sing</t>
  </si>
  <si>
    <t>Lychee In Syrup Royal Miller 12x567g 荔枝罐装- RMCFLYCHEE567 (Amount: 24.00 SGD, Quantity: 3, : CT)
MSG Ajinomoto 20x1kg 味精- SSMSGAJM01000 (Amount: 5.50 SGD, Quantity: 3, : PKT)
WH White Vinegar Woh Hup 4x5L 白醋- ZW1506300040 (Amount: 4.50 SGD, Quantity: 3, : TUB)
WH Sriracha Chilli Sauce 12x445g- ZW1104000354 (Amount: 2.30 SGD, Quantity: 15, : BTL)
Potato Starch Johnnyson 10x1kg 薯粉- JOFLPOTSTA1KG (Amount: 3.30 SGD, Quantity: 4, : PKT)
Sesame Seed/Fried 1kg/pkt 芝麻（熟）- MLSERLS1000 (Amount: 8.50 SGD, Quantity: 4, : PKT)
NESTLE Pro Lemonade Exp- XN12555634 (Amount: 52.80 SGD, Quantity: 5, : CT)
Whole Mushroom Royal Miller 6x2840g- RMCUWMURM2840 (Amount: 45.60 SGD, Quantity: 2, : CT)
Total: 538.90 SGD</t>
  </si>
  <si>
    <t>179482-336600-- Milan Shokudo Junction 8</t>
  </si>
  <si>
    <t>Fine Salt East Sun 48x500g 盐- ESSSSAFES500 (Amount: 0.45 SGD, Quantity: 12, : PKT)
Fine GrainSugar SIS 10 x 2kg 白糖- SUSFIGRSU2000 (Amount: 3.50 SGD, Quantity: 2, : PKT)
Demi Glace Sauce Knorr 6x1kg- ZBDEMIKN1000 (Amount: 12.47 SGD, Quantity: 4, : TUB)
Potato Starch Johnnyson 10x1kg 薯粉- JOFLPOTSTA1KG (Amount: 3.30 SGD, Quantity: 8, : PKT)
Pepper Sauce(Red) Tabasco 12x350ml- SAPEPTA0350 (Amount: 130.80 SGD, Quantity: 1, : CT)
MILO ACTIV GO Hot Mix Vending 12x1kg- XN12258140 (Amount: 146.88 SGD, Quantity: 1, : CT)
Total: 366.36 SGD</t>
  </si>
  <si>
    <t>179482-309226-- Tokyo Shokudo + Milan Lot One</t>
  </si>
  <si>
    <t>Lychee In Syrup Royal Miller 12x567g 荔枝罐装- RMCFLYCHEE567 (Amount: 24.00 SGD, Quantity: 2, : CT)
Fine Salt East Sun 48x500g 盐- ESSSSAFES500 (Amount: 0.45 SGD, Quantity: 12, : PKT)
MSG Ajinomoto 20x1kg 味精- SSMSGAJM01000 (Amount: 5.50 SGD, Quantity: 3, : PKT)
Fine GrainSugar SIS 10 x 2kg 白糖- SUSFIGRSU2000 (Amount: 3.50 SGD, Quantity: 3, : PKT)
Chocolate Syrup Hershey 24x680g 巧克力酱- SCSCHHE0680 (Amount: 4.35 SGD, Quantity: 4, : BTL)
Black Pepper Coarse S18 LSH 500gpkt 黑胡椒碎- PECRBLS0500 (Amount: 8.30 SGD, Quantity: 5, : PKT)
Demi Glace Sauce Knorr 6x1kg- ZBDEMIKN1000 (Amount: 12.47 SGD, Quantity: 4, : TUB)
Total: 189.18 SGD</t>
  </si>
  <si>
    <t>71710-334354-- Yakiniku Shokudo DTE</t>
  </si>
  <si>
    <t>White Pepper Powder GURUBAS 500gpkt 白胡椒粉- PEPWHPLS0500 (Amount: 4.00 SGD, Quantity: 1, : PKT)
MSG Ajinomoto 20x1kg 味精- SSMSGAJM01000 (Amount: 5.50 SGD, Quantity: 2, : PKT)
WH White Vinegar Woh Hup 4x5L 白醋- ZW1506300040 (Amount: 4.50 SGD, Quantity: 1, : TUB)
Fine GrainSugar SIS 10 x 2kg 白糖- SUSFIGRSU2000 (Amount: 3.50 SGD, Quantity: 6, : PKT)
Chocolate Syrup Hershey 24x680g 巧克力酱- SCSCHHE0680 (Amount: 4.35 SGD, Quantity: 3, : BTL)
Total: 53.55 SGD</t>
  </si>
  <si>
    <t>Chilli Powder Baba's 10x1kg/pkt-GSCHIBA1000 (Amount: 11.00 SGD, Quantity: 1, : PKT)
Pepper Sauce(Red) Tabasco 12x350ml- SAPEPTA0350 (Amount: 10.90 SGD, Quantity: 2, : BTL)
MILO ACTIV GO 6x1.8kg- XN12285909 (Amount: 86.28 SGD, Quantity: 1, : CT)
MILO ACTIV GO Hot Mix Vending 12x1kg- XN12258140 (Amount: 146.88 SGD, Quantity: 1, : CT)
NESTEA Pro House Blend Exp12x200g- XN12555622 (Amount: 48.00 SGD, Quantity: 1, : CT)
Powder Cumin Baba's 40x250g- GSCUMBA0500 (Amount: 14.80 SGD, Quantity: 2, : PKT)
Total: 343.56 SGD</t>
  </si>
  <si>
    <t>Fine Salt East Sun 48x500g 盐- ESSSSAFES500 (Amount: 0.45 SGD, Quantity: 2, : PKT)
Black Pepper Coarse S18 LSH 500gpkt 黑胡椒碎- PECRBLS0500 (Amount: 8.30 SGD, Quantity: 3, : PKT)
MILO ACTIV GO Hot Mix Vending 12x1kg- XN12258140 (Amount: 146.88 SGD, Quantity: 1, : CT)
Total: 172.68 SGD</t>
  </si>
  <si>
    <t>Lychee In Syrup Royal Miller 12x567g 荔枝罐装- RMCFLYCHEE567 (Amount: 24.00 SGD, Quantity: 1, : CT)
Fine Salt East Sun 48x500g 盐- ESSSSAFES500 (Amount: 0.45 SGD, Quantity: 12, : PKT)
Potato Starch Johnnyson 10x1kg 薯粉- JOFLPOTSTA1KG (Amount: 33.00 SGD, Quantity: 1, : CT)
Sliced Jalapenos Royal Miller 6x3kg- RMPIJALPENO (Amount: 14.80 SGD, Quantity: 2, : TIN)
Total: 92.00 SGD</t>
  </si>
  <si>
    <t>71710-231244-- Ajisen Ramen, Tampines Mall</t>
  </si>
  <si>
    <t>Demi Glace Sauce Knorr 6x1kg- ZBDEMIKN1000 (Amount: 12.47 SGD, Quantity: 6, : TUB)
Tumeric Powder Baba's 10x1kg 黄姜粉- GSTUMBA1000 (Amount: 10.50 SGD, Quantity: 1, : PKT)
Margarine Planta 6x2.5kg- MARPL2500 (Amount: 15.50 SGD, Quantity: 2, : TIN)
Parsley Shredded Hela 10x500g- HEWPAHE0500 (Amount: 15.60 SGD, Quantity: 2, : PKT)
Total: 147.52 SGD</t>
  </si>
  <si>
    <t>Fine GrainSugar SIS 10 x 2kg 白糖- SUSFIGRSU2000 (Amount: 3.50 SGD, Quantity: 3, : PKT)
Pineapple Slice In Light Syrup Royal Miller 24x565g 黄莉片- RMCFPINSRM565 (Amount: 36.50 SGD, Quantity: 1, : CT)
Demi Glace Sauce Knorr 6x1kg- ZBDEMIKN1000 (Amount: 12.47 SGD, Quantity: 4, : TUB)
Chilli Powder Baba's 10x1kg/pkt-GSCHIBA1000 (Amount: 11.00 SGD, Quantity: 5, : PKT)
Sliced Jalapenos Royal Miller 6x3kg- RMPIJALPENO (Amount: 14.80 SGD, Quantity: 5, : TIN)
Powder Cumin Baba's 40x250g- GSCUMBA0500 (Amount: 14.80 SGD, Quantity: 5, : PKT)
Total: 299.88 SGD</t>
  </si>
  <si>
    <t>179482-338257-- Yakiniku Shokudo OTH</t>
  </si>
  <si>
    <t>Lychee In Syrup Royal Miller 12x567g 荔枝罐装- RMCFLYCHEE567 (Amount: 1.90 SGD, Quantity: 3, : TIN)
Fine Salt East Sun 48x500g 盐- ESSSSAFES500 (Amount: 0.45 SGD, Quantity: 2, : PKT)
White Pepper Powder GURUBAS 500gpkt 白胡椒粉- PEPWHPLS0500 (Amount: 4.00 SGD, Quantity: 1, : PKT)
MSG Ajinomoto 20x1kg 味精- SSMSGAJM01000 (Amount: 5.50 SGD, Quantity: 7, : PKT)
Chocolate Syrup Hershey 24x680g 巧克力酱- SCSCHHE0680 (Amount: 4.35 SGD, Quantity: 3, : BTL)
Black Pepper Coarse S18 LSH 500gpkt 黑胡椒碎- PECRBLS0500 (Amount: 8.30 SGD, Quantity: 1, : PKT)
Margarine Planta 6x2.5kg- MARPL2500 (Amount: 15.50 SGD, Quantity: 1, : TIN)
Total: 85.95 SGD</t>
  </si>
  <si>
    <t>71710-360742-- Kyo Komachi, 1 Harbourfront Walk #01-99</t>
  </si>
  <si>
    <t>WH White Vinegar Woh Hup 4x5L 白醋- ZW1506300040 (Amount: 4.50 SGD, Quantity: 4, : TUB)
3M 7443 Scotch Brite 4x3 6's 洗碗海绵- Z3MXE006000048 (Amount: 4.50 SGD, Quantity: 1, : PKT)
Fine GrainSugar SIS 10 x 2kg 白糖- SUSFIGRSU2000 (Amount: 3.50 SGD, Quantity: 5, : PKT)
Sesame Seed/Fried 1kg/pkt 芝麻（熟）- MLSERLS1000 (Amount: 8.50 SGD, Quantity: 8, : PKT)
MAGGI Tomato Ketchup Can 6x3.3kg- XN12354430 (Amount: 8.77 SGD, Quantity: 2, : TIN)
Total: 125.54 SGD</t>
  </si>
  <si>
    <t>Lychee In Syrup Royal Miller 12x567g 荔枝罐装- RMCFLYCHEE567 (Amount: 24.00 SGD, Quantity: 3, : CT)
Cooking Caramel Xiang Zhen Elephant 6x3kg 祥珍黑酱油-  ZASSDXI3000 (Amount: 11.58 SGD, Quantity: 2, : BTL)
Sesame Seed/Fried 1kg/pkt 芝麻（熟）- MLSERLS1000 (Amount: 8.50 SGD, Quantity: 2, : PKT)
Whole Mushroom Royal Miller 6x2840g- RMCUWMURM2840 (Amount: 45.60 SGD, Quantity: 1, : CT)
Total: 157.76 SGD</t>
  </si>
  <si>
    <t>115923-359347--Good Day Coffee Guoco Midtown</t>
  </si>
  <si>
    <t>Peanut Butter Creamy Best Food 4x3ltr- ZBPEBBF3000 (Amount: 28.56 SGD, Quantity: 1, : TUB)
Anchor Mozzarella Shredded Cheese IQF 6x2kg- ZF123066 (Amount: 19.60 SGD, Quantity: 3, : PKT)
Conquest Delivery Coated Fries 1/4 ShoeString Simplot 6 x 2.04kg -FSIMSS043416 (Amount: 8.17 SGD, Quantity: 1, : PKT)
Total: 95.53 SGD</t>
  </si>
  <si>
    <t>6285305984914429391</t>
  </si>
  <si>
    <t>115923-340896-- Daxi Guoco Tower</t>
  </si>
  <si>
    <t>GFC Flour Mix TDF 20x1kgpkt- FLCHITD1000 (Amount: 4.70 SGD, Quantity: 2, : PKT)
Demi Glace Sauce Knorr 6x1kg- ZBDEMIKN1000 (Amount: 11.87 SGD, Quantity: 4, : TUB)
Concentrated Chicken Stock Knorr 6x1kg- ZBCNCHSKN1000 (Amount: 65.74 SGD, Quantity: 2, : CT)
WH Thai Sweet Chilli Sauce 12x470g- ZW1104000353 (Amount: 2.30 SGD, Quantity: 1, : BTL)
Tomato Paste Classico 6x2.2kg- CVTPAFI3100 (Amount: 10.45 SGD, Quantity: 1, : TIN)
Beef Stock Paste Knorr 6x1.5kg- ZBBPAKN1500 (Amount: 19.30 SGD, Quantity: 4, : BTL)
Rice Flour 3 Eagles 20x600g- FLRICTH0600 (Amount: 1.15 SGD, Quantity: 1, : PKT)
Shiitake Mushroom Vegetarian Oyster Flavoured Sauce Woh Hup 4x5L- ZW1101000067 (Amount: 18.70 SGD, Quantity: 1, : TUB)
Vegetarian Seasoning Knorr 6x1kg- ZBVEGKN1000 (Amount: 9.52 SGD, Quantity: 1, : BTL)
Sour Pickled Vege Sliced 36x350g (CHB)- PISRVEGSL0350 (Amount: 52.00 SGD, Quantity: 1, : CT)
Anchor UHT Whipping Cream 12X1LTR- ZF121274 (Amount: 6.00 SGD, Quantity: 2, : PKT)
Total: 371.68 SGD</t>
  </si>
  <si>
    <t>6285321994919473879</t>
  </si>
  <si>
    <t>218865-361045-- Josh's Grill, Jewel</t>
  </si>
  <si>
    <t>GFC Flour Mix TDF 20x1kgpkt- FLCHITD1000 (Amount: 4.70 SGD, Quantity: 4, : PKT)
WH Sriracha Chilli Sauce 12x445g- ZW1104000354 (Amount: 27.60 SGD, Quantity: 1, : CT)
Potato Flake Knorr 2kg- ZBPFPOTFL2KG (Amount: 16.20 SGD, Quantity: 1, : BOX)
Tomato Paste Classico 6x2.2kg- CVTPAFI3100 (Amount: 10.45 SGD, Quantity: 4, : TIN)
Conquest Delivery Coated Fries 1/4 ShoeString Simplot 6 x 2.04kg -FSIMSS043416 (Amount: 49.00 SGD, Quantity: 5, : CT)
Total: 349.40 SGD</t>
  </si>
  <si>
    <t>6285420494919848890</t>
  </si>
  <si>
    <t>115923-184242-- Josh's Grill, Bugis Junction</t>
  </si>
  <si>
    <t>GFC Flour Mix TDF 20x1kgpkt- FLCHITD1000 (Amount: 4.70 SGD, Quantity: 6, : PKT)
Golden Salted Egg Powder Knorr 6x800g- ZBGSEGGKN800 (Amount: 27.00 SGD, Quantity: 1, : PKT)
Anchor Prof Unsalted Butter 20x454g- ZF120642 (Amount: 110.00 SGD, Quantity: 1, : CT)
Conquest Delivery Coated Fries 1/4 ShoeString Simplot 6 x 2.04kg -FSIMSS043416 (Amount: 49.00 SGD, Quantity: 3, : CT)
Total: 312.20 SGD</t>
  </si>
  <si>
    <t>6285420854915946813</t>
  </si>
  <si>
    <t>GFC Flour Mix TDF 20x1kgpkt- FLCHITD1000 (Amount: 4.70 SGD, Quantity: 2, : PKT)
Potato Flake Knorr 2kg- ZBPFPOTFL2KG (Amount: 16.20 SGD, Quantity: 1, : BOX)
BBQ Sauce Hickory Knorr 6x1kg- ZBBSHKN1000 (Amount: 11.92 SGD, Quantity: 1, : TUB)
Conquest Delivery Coated Fries 1/4 ShoeString Simplot 6 x 2.04kg -FSIMSS043416 (Amount: 49.00 SGD, Quantity: 4, : CT)
Total: 233.52 SGD</t>
  </si>
  <si>
    <t>6285421244915251842</t>
  </si>
  <si>
    <t>204025-358285-- BatterCatch, Orchard Central  (BCOC)</t>
  </si>
  <si>
    <t>Potato Flake Knorr 2kg- ZBPFPOTFL2KG (Amount: 16.20 SGD, Quantity: 1, : BOX)
Real Mayonnaise Best Food 4x3ltr- ZBMAYBF3000 (Amount: 16.41 SGD, Quantity: 2, : TUB)
Anchor Prof Unsalted Butter 20x454g- ZF120642 (Amount: 5.50 SGD, Quantity: 6, : EAC)
Battered Thunder Crunch Fries 3/8" StraightCut Simplot 6 x 2.27kg-  FSIMSC027515 (Amount: 54.48 SGD, Quantity: 3, : CT)
Total: 245.46 SGD</t>
  </si>
  <si>
    <t>6285448274913779783</t>
  </si>
  <si>
    <t>218865-360888-- Josh's Grill, Velocity Novena</t>
  </si>
  <si>
    <t>Capers In Vinegar Royal Miller 12x700g- RMPICAPER0700 (Amount: 8.00 SGD, Quantity: 1, : BTL)
Potato Flake Knorr 2kg- ZBPFPOTFL2KG (Amount: 16.20 SGD, Quantity: 2, : BOX)
Conquest Delivery Coated Fries 1/4 ShoeString Simplot 6 x 2.04kg -FSIMSS043416 (Amount: 49.00 SGD, Quantity: 1, : CT)
Total: 89.40 SGD</t>
  </si>
  <si>
    <t>6285491694918996108</t>
  </si>
  <si>
    <t>115923-294258-- Josh's Grill, 313 Somerset</t>
  </si>
  <si>
    <t>GFC Flour Mix TDF 20x1kgpkt- FLCHITD1000 (Amount: 4.70 SGD, Quantity: 5, : PKT)
Tartar Sauce BestFood 4x3ltr- ZBTSABF3000 (Amount: 16.68 SGD, Quantity: 2, : TUB)
Conquest Delivery Coated Fries 1/4 ShoeString Simplot 6 x 2.04kg -FSIMSS043416 (Amount: 49.00 SGD, Quantity: 1, : CT)
Total: 105.86 SGD</t>
  </si>
  <si>
    <t>6285511704914349580</t>
  </si>
  <si>
    <t>WH Sriracha Chilli Sauce 12x445g- ZW1104000354 (Amount: 27.60 SGD, Quantity: 1, : CT)
Potato Flake Knorr 2kg- ZBPFPOTFL2KG (Amount: 16.20 SGD, Quantity: 1, : BOX)
Conquest Delivery Coated Fries 1/4 ShoeString Simplot 6 x 2.04kg -FSIMSS043416 (Amount: 49.00 SGD, Quantity: 3, : CT)
Total: 190.80 SGD</t>
  </si>
  <si>
    <t>6285511974916744213</t>
  </si>
  <si>
    <t>GFC Flour Mix TDF 20x1kgpkt- FLCHITD1000 (Amount: 4.70 SGD, Quantity: 5, : PKT)
Anchor Prof Unsalted Butter 20x454g- ZF120642 (Amount: 110.00 SGD, Quantity: 1, : CT)
Conquest Delivery Coated Fries 1/4 ShoeString Simplot 6 x 2.04kg -FSIMSS043416 (Amount: 49.00 SGD, Quantity: 1, : CT)
Total: 182.50 SGD</t>
  </si>
  <si>
    <t>6285512314919968188</t>
  </si>
  <si>
    <t>Potato Flake Knorr 2kg- ZBPFPOTFL2KG (Amount: 16.20 SGD, Quantity: 2, : BOX)
Real Mayonnaise Best Food 4x3ltr- ZBMAYBF3000 (Amount: 16.41 SGD, Quantity: 2, : TUB)
Tomato Paste Classico 6x2.2kg- CVTPAFI3100 (Amount: 10.45 SGD, Quantity: 2, : TIN)
Total: 86.12 SGD</t>
  </si>
  <si>
    <t>6285548444917568265</t>
  </si>
  <si>
    <t>WH Sriracha Chilli Sauce 12x445g- ZW1104000354 (Amount: 2.30 SGD, Quantity: 4, : BTL)
Anchor Cheddar Shredded 8x1kg- ZF110852 (Amount: 13.10 SGD, Quantity: 2, : EAC)
Anchor Mozzarella Shredded Cheese IQF 6x2kg- ZF123066 (Amount: 19.60 SGD, Quantity: 1, : PKT)
Battered Thunder Crunch Fries 3/8" StraightCut Simplot 6 x 2.27kg-  FSIMSC027515 (Amount: 54.48 SGD, Quantity: 4, : CT)
Total: 272.92 SGD</t>
  </si>
  <si>
    <t>6286277194919070438</t>
  </si>
  <si>
    <t>BBQ Sauce Hickory Knorr 6x1kg- ZBBSHKN1000 (Amount: 11.92 SGD, Quantity: 1, : TUB)
Total: 11.92 SGD</t>
  </si>
  <si>
    <t>6286344614912841780</t>
  </si>
  <si>
    <t>Tomato Whole Peeled Royal Miller 6x2550g 整粒去皮番茄罐- RMCVTOWRM2550 (Amount: 36.00 SGD, Quantity: 1, : CT)
GFC Flour Mix TDF 20x1kgpkt- FLCHITD1000 (Amount: 4.70 SGD, Quantity: 3, : PKT)
Demi Glace Sauce Knorr 6x1kg- ZBDEMIKN1000 (Amount: 11.87 SGD, Quantity: 1, : TUB)
Golden Salted Egg Powder Knorr 6x800g- ZBGSEGGKN800 (Amount: 27.00 SGD, Quantity: 1, : PKT)
Tartar Sauce BestFood 4x3ltr- ZBTSABF3000 (Amount: 16.68 SGD, Quantity: 1, : TUB)
Potato Flake Knorr 2kg- ZBPFPOTFL2KG (Amount: 16.20 SGD, Quantity: 1, : BOX)
Real Mayonnaise Best Food 4x3ltr- ZBMAYBF3000 (Amount: 16.41 SGD, Quantity: 2, : TUB)
Tomato Paste Classico 6x2.2kg- CVTPAFI3100 (Amount: 10.45 SGD, Quantity: 1, : TIN)
Anchor Prof Unsalted Butter 20x454g- ZF120642 (Amount: 5.50 SGD, Quantity: 10, : EAC)
Conquest Delivery Coated Fries 1/4 ShoeString Simplot 6 x 2.04kg -FSIMSS043416 (Amount: 49.00 SGD, Quantity: 2, : CT)
Total: 318.12 SGD</t>
  </si>
  <si>
    <t>6286357794917850911</t>
  </si>
  <si>
    <t>Tartar Sauce BestFood 4x3ltr- ZBTSABF3000 (Amount: 16.68 SGD, Quantity: 1, : TUB)
Real Mayonnaise Best Food 4x3ltr- ZBMAYBF3000 (Amount: 16.41 SGD, Quantity: 1, : TUB)
Conquest Delivery Coated Fries 1/4 ShoeString Simplot 6 x 2.04kg -FSIMSS043416 (Amount: 49.00 SGD, Quantity: 1, : CT)
Total: 82.09 SGD</t>
  </si>
  <si>
    <t>6286358194912133124</t>
  </si>
  <si>
    <t>Anchor Prof Unsalted Butter 20x454g- ZF120642 (Amount: 110.00 SGD, Quantity: 1, : CT)
Total: 110.00 SGD</t>
  </si>
  <si>
    <t>6286577862518739233</t>
  </si>
  <si>
    <t>115923-340892-- Daxi Vivocity</t>
  </si>
  <si>
    <t>GFC Flour Mix TDF 20x1kgpkt- FLCHITD1000 (Amount: 4.70 SGD, Quantity: 4, : PKT)
Demi Glace Sauce Knorr 6x1kg- ZBDEMIKN1000 (Amount: 11.87 SGD, Quantity: 2, : TUB)
Concentrated Chicken Stock Knorr 6x1kg- ZBCNCHSKN1000 (Amount: 65.74 SGD, Quantity: 1, : CT)
WH Thai Sweet Chilli Sauce 12x470g- ZW1104000353 (Amount: 2.30 SGD, Quantity: 1, : BTL)
Tomato Paste Classico 6x2.2kg- CVTPAFI3100 (Amount: 10.45 SGD, Quantity: 1, : TIN)
Beef Stock Paste Knorr 6x1.5kg- ZBBPAKN1500 (Amount: 19.30 SGD, Quantity: 2, : BTL)
Rice Flour 3 Eagles 20x600g- FLRICTH0600 (Amount: 1.15 SGD, Quantity: 2, : PKT)
Shiitake Mushroom Vegetarian Oyster Flavoured Sauce Woh Hup 4x5L- ZW1101000067 (Amount: 18.70 SGD, Quantity: 1, : TUB)
Sour Pickled Vege Sliced 36x350g (CHB)- PISRVEGSL0350 (Amount: 52.00 SGD, Quantity: 1, : CT)
Anchor Processed Cheese Pale SOS 84's 10x1040g- ZF114494 (Amount: 10.80 SGD, Quantity: 2, : PKT)
Anchor UHT Whipping Cream 12X1LTR- ZF121274 (Amount: 6.00 SGD, Quantity: 1, : PKT)
Total: 260.23 SGD</t>
  </si>
  <si>
    <t>6288624414911800338</t>
  </si>
  <si>
    <t>115923-345715-- Daxi Plaza Singapura</t>
  </si>
  <si>
    <t>GFC Flour Mix TDF 20x1kgpkt- FLCHITD1000 (Amount: 4.70 SGD, Quantity: 2, : PKT)
Demi Glace Sauce Knorr 6x1kg- ZBDEMIKN1000 (Amount: 11.87 SGD, Quantity: 2, : TUB)
Concentrated Chicken Stock Knorr 6x1kg- ZBCNCHSKN1000 (Amount: 65.74 SGD, Quantity: 1, : CT)
Beef Stock Paste Knorr 6x1.5kg- ZBBPAKN1500 (Amount: 19.30 SGD, Quantity: 3, : BTL)
Rice Flour 3 Eagles 20x600g- FLRICTH0600 (Amount: 1.15 SGD, Quantity: 1, : PKT)
Shiitake Mushroom Vegetarian Oyster Flavoured Sauce Woh Hup 4x5L- ZW1101000067 (Amount: 18.70 SGD, Quantity: 2, : TUB)
Total: 195.33 SGD</t>
  </si>
  <si>
    <t>6288624964916665859</t>
  </si>
  <si>
    <t>204025-362679-- Mamma Mia, Compass One</t>
  </si>
  <si>
    <t>Anchor Cheddar Shredded 8x1kg- ZF110852 (Amount: 13.10 SGD, Quantity: 2, : EAC)
Anchor Mozzarella Shredded Cheese IQF 6x2kg- ZF123066 (Amount: 19.60 SGD, Quantity: 2, : PKT)
Total: 65.40 SGD</t>
  </si>
  <si>
    <t>6288628164916216378</t>
  </si>
  <si>
    <t>Demi Glace Sauce Knorr 6x1kg- ZBDEMIKN1000 (Amount: 11.87 SGD, Quantity: 4, : TUB)
Capers In Vinegar Royal Miller 12x700g- RMPICAPER0700 (Amount: 8.00 SGD, Quantity: 1, : BTL)
Potato Flake Knorr 2kg- ZBPFPOTFL2KG (Amount: 16.20 SGD, Quantity: 4, : BOX)
Anchor Prof Unsalted Butter 20x454g- ZF120642 (Amount: 110.00 SGD, Quantity: 1, : CT)
Conquest Delivery Coated Fries 1/4 ShoeString Simplot 6 x 2.04kg -FSIMSS043416 (Amount: 49.00 SGD, Quantity: 1, : CT)
Total: 279.28 SGD</t>
  </si>
  <si>
    <t>6288794444918950680</t>
  </si>
  <si>
    <t>Tomato Whole Peeled Royal Miller 6x2550g 整粒去皮番茄罐- RMCVTOWRM2550 (Amount: 36.00 SGD, Quantity: 1, : CT)
GFC Flour Mix TDF 20x1kgpkt- FLCHITD1000 (Amount: 4.70 SGD, Quantity: 4, : PKT)
BBQ Sauce Hickory Knorr 6x1kg- ZBBSHKN1000 (Amount: 11.92 SGD, Quantity: 3, : TUB)
Anchor Prof Unsalted Butter 20x454g- ZF120642 (Amount: 110.00 SGD, Quantity: 1, : CT)
Conquest Delivery Coated Fries 1/4 ShoeString Simplot 6 x 2.04kg -FSIMSS043416 (Amount: 49.00 SGD, Quantity: 1, : CT)
Total: 249.56 SGD</t>
  </si>
  <si>
    <t>6288920244913836807</t>
  </si>
  <si>
    <t>Golden Salted Egg Powder Knorr 6x800g- ZBGSEGGKN800 (Amount: 27.00 SGD, Quantity: 1, : PKT)
Capers In Vinegar Royal Miller 12x700g- RMPICAPER0700 (Amount: 8.00 SGD, Quantity: 1, : BTL)
Potato Flake Knorr 2kg- ZBPFPOTFL2KG (Amount: 16.20 SGD, Quantity: 2, : BOX)
Anchor Prof Unsalted Butter 20x454g- ZF120642 (Amount: 110.00 SGD, Quantity: 1, : CT)
Conquest Delivery Coated Fries 1/4 ShoeString Simplot 6 x 2.04kg -FSIMSS043416 (Amount: 49.00 SGD, Quantity: 2, : CT)
Total: 275.40 SGD</t>
  </si>
  <si>
    <t>6288920644911015579</t>
  </si>
  <si>
    <t>Demi Glace Sauce Knorr 6x1kg- ZBDEMIKN1000 (Amount: 11.87 SGD, Quantity: 1, : TUB)
Conquest Delivery Coated Fries 1/4 ShoeString Simplot 6 x 2.04kg -FSIMSS043416 (Amount: 49.00 SGD, Quantity: 2, : CT)
Total: 109.87 SGD</t>
  </si>
  <si>
    <t>6288936454912038922</t>
  </si>
  <si>
    <t>115923-340894-- Daxi AMK Hub</t>
  </si>
  <si>
    <t>Demi Glace Sauce Knorr 6x1kg- ZBDEMIKN1000 (Amount: 11.87 SGD, Quantity: 2, : TUB)
Concentrated Chicken Stock Knorr 6x1kg- ZBCNCHSKN1000 (Amount: 65.74 SGD, Quantity: 1, : CT)
Beef Stock Paste Knorr 6x1.5kg- ZBBPAKN1500 (Amount: 19.30 SGD, Quantity: 2, : BTL)
Total: 128.08 SGD</t>
  </si>
  <si>
    <t>6288957524919793081</t>
  </si>
  <si>
    <t>Conquest Delivery Coated Fries 1/4 ShoeString Simplot 6 x 2.04kg -FSIMSS043416 (Amount: 49.00 SGD, Quantity: 2, : CT)
Total: 98.00 SGD</t>
  </si>
  <si>
    <t>6288957754912261806</t>
  </si>
  <si>
    <t>115923-360710-- Moon Moon Food, Vivo City</t>
  </si>
  <si>
    <t>Fine Grain Sugar SIS 10x2kg- SUSFIGRSU2000 (Amount: 3.50 SGD, Quantity: 3, : PKT)
Rock Sugar 5x3kg- SUROCMAL3000 (Amount: 6.80 SGD, Quantity: 3, : PKT)
White Pepper Powder GURUBAS 500gpkt- PEPWHPLS0500 (Amount: 4.00 SGD, Quantity: 1, : PKT)
Lotus Nut in Syrup Mili 24x440g- CFLOWGB0440 (Amount: 3.00 SGD, Quantity: 2, : TIN)
Total: 40.90 SGD</t>
  </si>
  <si>
    <t>6289613224917904269</t>
  </si>
  <si>
    <t>115923-356149-- Moon Moon Food, Orchard</t>
  </si>
  <si>
    <t>Fine Grain Sugar SIS 10x2kg- SUSFIGRSU2000 (Amount: 3.50 SGD, Quantity: 2, : PKT)
Rock Sugar 5x3kg- SUROCMAL3000 (Amount: 6.80 SGD, Quantity: 1, : PKT)
UHT Full Cream Milk Royal Miller 12x1ltr- RMMIMUHRM1000 (Amount: 21.60 SGD, Quantity: 1, : CT)
Total: 35.40 SGD</t>
  </si>
  <si>
    <t>6289711994913954500</t>
  </si>
  <si>
    <t>Mint Jelly Royal Miller 6x215g- RMSAMINRM0215 (Amount: 3.25 SGD, Quantity: 14, : BTL)
Mint Sauce Royal Miller 6x185g- RMSAMINRM0185 (Amount: 16.20 SGD, Quantity: 1, : CT)
Total: 61.70 SGD</t>
  </si>
  <si>
    <t>6289732644912223969</t>
  </si>
  <si>
    <t>Anchor Prof Unsalted Butter 20x454g- ZF120642 (Amount: 5.50 SGD, Quantity: 5, : EAC)
Conquest Delivery Coated Fries 1/4 ShoeString Simplot 6 x 2.04kg -FSIMSS043416 (Amount: 49.00 SGD, Quantity: 1, : CT)
Total: 76.50 SGD</t>
  </si>
  <si>
    <t>6289821774919461089</t>
  </si>
  <si>
    <t>Tomato Whole Peeled Royal Miller 6x2550g 整粒去皮番茄罐- RMCVTOWRM2550 (Amount: 36.00 SGD, Quantity: 1, : CT)
GFC Flour Mix TDF 20x1kgpkt- FLCHITD1000 (Amount: 4.70 SGD, Quantity: 4, : PKT)
Demi Glace Sauce Knorr 6x1kg- ZBDEMIKN1000 (Amount: 71.22 SGD, Quantity: 1, : CT)
Capers In Vinegar Royal Miller 12x700g- RMPICAPER0700 (Amount: 8.00 SGD, Quantity: 1, : BTL)
Anchor Prof Unsalted Butter 20x454g- ZF120642 (Amount: 110.00 SGD, Quantity: 1, : CT)
Conquest Delivery Coated Fries 1/4 ShoeString Simplot 6 x 2.04kg -FSIMSS043416 (Amount: 49.00 SGD, Quantity: 1, : CT)
Total: 293.02 SGD</t>
  </si>
  <si>
    <t>6290588044917288279</t>
  </si>
  <si>
    <t>204025-342623-- Mamma Mia, Plaza Singapura</t>
  </si>
  <si>
    <t>Real Mayonnaise Best Food 4x3ltr- ZBMAYBF3000 (Amount: 16.41 SGD, Quantity: 1, : TUB)
Gherkins Royal Miller 12x680g- RMPIGHEMR680 (Amount: 2.07 SGD, Quantity: 3, : BTL)
Total: 22.62 SGD</t>
  </si>
  <si>
    <t>6290629264911094457</t>
  </si>
  <si>
    <t>GFC Flour Mix TDF 20x1kgpkt- FLCHITD1000 (Amount: 4.70 SGD, Quantity: 4, : PKT)
Conquest Delivery Coated Fries 1/4 ShoeString Simplot 6 x 2.04kg -FSIMSS043416 (Amount: 49.00 SGD, Quantity: 2, : CT)
Total: 116.80 SGD</t>
  </si>
  <si>
    <t>6290633714914904872</t>
  </si>
  <si>
    <t>Pepper Sauce RED Tabasco 24x60ML- SAPERE0060 (Amount: 2.00 SGD, Quantity: 24, : BTL)
Total: 48.00 SGD</t>
  </si>
  <si>
    <t>6290633904917493704</t>
  </si>
  <si>
    <t>6290684514915568867</t>
  </si>
  <si>
    <t>Demi Glace Sauce Knorr 6x1kg- ZBDEMIKN1000 (Amount: 11.87 SGD, Quantity: 1, : TUB)
Total: 11.87 SGD</t>
  </si>
  <si>
    <t>6290685184918796074</t>
  </si>
  <si>
    <t>Demi Glace Sauce Knorr 6x1kg- ZBDEMIKN1000 (Amount: 71.22 SGD, Quantity: 1, : CT)
Golden Salted Egg Powder Knorr 6x800g- ZBGSEGGKN800 (Amount: 27.00 SGD, Quantity: 2, : PKT)
Potato Flake Knorr 2kg- ZBPFPOTFL2KG (Amount: 16.20 SGD, Quantity: 2, : BOX)
Anchor Prof Unsalted Butter 20x454g- ZF120642 (Amount: 110.00 SGD, Quantity: 1, : CT)
Conquest Delivery Coated Fries 1/4 ShoeString Simplot 6 x 2.04kg -FSIMSS043416 (Amount: 49.00 SGD, Quantity: 2, : CT)
Total: 365.62 SGD</t>
  </si>
  <si>
    <t>6290728664917471845</t>
  </si>
  <si>
    <t>GFC Flour Mix TDF 20x1kgpkt- FLCHITD1000 (Amount: 4.70 SGD, Quantity: 8, : PKT)
Conquest Delivery Coated Fries 1/4 ShoeString Simplot 6 x 2.04kg -FSIMSS043416 (Amount: 49.00 SGD, Quantity: 3, : CT)
Total: 184.60 SGD</t>
  </si>
  <si>
    <t>6291457404914984197</t>
  </si>
  <si>
    <t>GFC Flour Mix TDF 20x1kgpkt- FLCHITD1000 (Amount: 4.70 SGD, Quantity: 2, : PKT)
Potato Flake Knorr 2kg- ZBPFPOTFL2KG (Amount: 16.20 SGD, Quantity: 2, : BOX)
Conquest Delivery Coated Fries 1/4 ShoeString Simplot 6 x 2.04kg -FSIMSS043416 (Amount: 49.00 SGD, Quantity: 3, : CT)
Total: 188.80 SGD</t>
  </si>
  <si>
    <t>6291459164911145052</t>
  </si>
  <si>
    <t>GFC Flour Mix TDF 20x1kgpkt- FLCHITD1000 (Amount: 4.70 SGD, Quantity: 1, : PKT)
Demi Glace Sauce Knorr 6x1kg- ZBDEMIKN1000 (Amount: 11.87 SGD, Quantity: 1, : TUB)
Concentrated Chicken Stock Knorr 6x1kg- ZBCNCHSKN1000 (Amount: 10.96 SGD, Quantity: 3, : BTL)
WH Thai Sweet Chilli Sauce 12x470g- ZW1104000353 (Amount: 2.30 SGD, Quantity: 1, : BTL)
Beef Stock Paste Knorr 6x1.5kg- ZBBPAKN1500 (Amount: 19.30 SGD, Quantity: 1, : BTL)
Rice Flour 3 Eagles 20x600g- FLRICTH0600 (Amount: 1.15 SGD, Quantity: 1, : PKT)
Shiitake Mushroom Vegetarian Oyster Flavoured Sauce Woh Hup 4x5L- ZW1101000067 (Amount: 18.70 SGD, Quantity: 1, : TUB)
Sour Pickled Vege Sliced 36x350g (CHB)- PISRVEGSL0350 (Amount: 52.00 SGD, Quantity: 1, : CT)
Total: 142.90 SGD</t>
  </si>
  <si>
    <t>6291460554919400528</t>
  </si>
  <si>
    <t>GFC Flour Mix TDF 20x1kgpkt- FLCHITD1000 (Amount: 4.70 SGD, Quantity: 4, : PKT)
WH Sriracha Chilli Sauce 12x445g- ZW1104000354 (Amount: 27.60 SGD, Quantity: 1, : CT)
Potato Flake Knorr 2kg- ZBPFPOTFL2KG (Amount: 16.20 SGD, Quantity: 2, : BOX)
BBQ Sauce Hickory Knorr 6x1kg- ZBBSHKN1000 (Amount: 11.92 SGD, Quantity: 3, : TUB)
Conquest Delivery Coated Fries 1/4 ShoeString Simplot 6 x 2.04kg -FSIMSS043416 (Amount: 49.00 SGD, Quantity: 3, : CT)
Total: 261.56 SGD</t>
  </si>
  <si>
    <t>6291501504919964101</t>
  </si>
  <si>
    <t>6291509664919296866</t>
  </si>
  <si>
    <t>Tomato Whole Peeled Royal Miller 6x2550g 整粒去皮番茄罐- RMCVTOWRM2550 (Amount: 6.00 SGD, Quantity: 1, : TIN)
Demi Glace Sauce Knorr 6x1kg- ZBDEMIKN1000 (Amount: 11.87 SGD, Quantity: 1, : TUB)
Potato Flake Knorr 2kg- ZBPFPOTFL2KG (Amount: 16.20 SGD, Quantity: 1, : BOX)
Anchor Prof Unsalted Butter 20x454g- ZF120642 (Amount: 5.50 SGD, Quantity: 5, : EAC)
Conquest Delivery Coated Fries 1/4 ShoeString Simplot 6 x 2.04kg -FSIMSS043416 (Amount: 49.00 SGD, Quantity: 1, : CT)
Total: 110.57 SGD</t>
  </si>
  <si>
    <t>6291542084919614178</t>
  </si>
  <si>
    <t>Golden Salted Egg Powder Knorr 6x800g- ZBGSEGGKN800 (Amount: 27.00 SGD, Quantity: 1, : PKT)
Total: 27.00 SGD</t>
  </si>
  <si>
    <t>6292071164919024708</t>
  </si>
  <si>
    <t>ZBSAINCHSAMX-10pkt</t>
  </si>
  <si>
    <t>6292325084917165558</t>
  </si>
  <si>
    <t>6292338824911047338</t>
  </si>
  <si>
    <t>Anchor Prof Unsalted Butter 20x454g- ZF120642 (Amount: 110.00 SGD, Quantity: 1, : CT)
Conquest Delivery Coated Fries 1/4 ShoeString Simplot 6 x 2.04kg -FSIMSS043416 (Amount: 49.00 SGD, Quantity: 1, : CT)
Total: 159.00 SGD</t>
  </si>
  <si>
    <t>6292339024913866397</t>
  </si>
  <si>
    <t>1113495-360699-- Jiemin, Blk 345 Jurong East</t>
  </si>
  <si>
    <t>Soft Brown Sugar SIS 24x800g 红糖- SUSBRO0800 (Amount: 72.00 SGD, Quantity: 1, : CT)
Thompson Black Raisins Johnnyson's 10kg- JOCHDFBRS1000 (Amount: 50.00 SGD, Quantity: 1, : CT)
ANCHOR Cream Cheese 12 x 1kg 芝士- ZF121641 (Amount: 95.00 SGD, Quantity: 1, : CT)
Dried Cranberries Johnnyson's 10kg- JOCHDFCBR1000 (Amount: 85.00 SGD, Quantity: 1, : CT)
Puff Pastry Square 5" Kawan 24x10's x 60g 脆皮- ZKFRFSPUPASQ (Amount: 50.00 SGD, Quantity: 2, : CT)
Total: 402.00 SGD</t>
  </si>
  <si>
    <t>6284429404918571268</t>
  </si>
  <si>
    <t>1113495-360310-- Jiemin, 50 Bukit Batok</t>
  </si>
  <si>
    <t>Anchor Salted Butter 40x250g- ZF110580 (Amount: 140.00 SGD, Quantity: 1, : CT)
Total: 140.00 SGD</t>
  </si>
  <si>
    <t>6284575504912483175</t>
  </si>
  <si>
    <t>155957-196014-- 7 Mandai Estate</t>
  </si>
  <si>
    <t>Anchor Prof Unsalted Butter 20x454g- ZF120642 (Amount: 109.00 SGD, Quantity: 1, : CT)
Total: 109.00 SGD</t>
  </si>
  <si>
    <t>6284617134917222216</t>
  </si>
  <si>
    <t>1113495-360085-- Jiemin, 154 Bukit Batok St 11</t>
  </si>
  <si>
    <t>Thompson Black Raisins Johnnyson's 10kg- JOCHDFBRS1000 (Amount: 50.00 SGD, Quantity: 1, : CT)
Total: 50.00 SGD</t>
  </si>
  <si>
    <t>6284618034912148966</t>
  </si>
  <si>
    <t>155957-346093-- 57A New Upper Changi Rd</t>
  </si>
  <si>
    <t>Puff Pastry Square 5" Kawan 24x10's x 60g 脆皮- ZKFRFSPUPASQ (Amount: 50.00 SGD, Quantity: 1, : CT)
Total: 50.00 SGD</t>
  </si>
  <si>
    <t>6285224204919439275</t>
  </si>
  <si>
    <t>155957-347037-- 143 Teck Whye Lane</t>
  </si>
  <si>
    <t>6285310954918392376</t>
  </si>
  <si>
    <t>1113495-361945-- Jiemin, 846 Yishun Ring Rd</t>
  </si>
  <si>
    <t>ANCHOR Cream Cheese 12 x 1kg 芝士- ZF121641 (Amount: 95.00 SGD, Quantity: 2, : CT)
Dried Cranberries Johnnyson's 10kg- JOCHDFCBR1000 (Amount: 85.00 SGD, Quantity: 1, : CT)
Total: 275.00 SGD</t>
  </si>
  <si>
    <t>6285311294916478241</t>
  </si>
  <si>
    <t>155957-330671-- Blk 827 Tampines Street 81</t>
  </si>
  <si>
    <t>6286053924913466755</t>
  </si>
  <si>
    <t>155957-217464-- Blk 449 Clementi Ave 3</t>
  </si>
  <si>
    <t>ANCHOR Cream Cheese 12 x 1kg 芝士- ZF121641 (Amount: 95.00 SGD, Quantity: 1, : CT)
Anchor Chefs Classic Whipping Cream 12x1ltr- ZF122389 (Amount: 76.00 SGD, Quantity: 1, : CT)
Total: 171.00 SGD</t>
  </si>
  <si>
    <t>6286185144914512265</t>
  </si>
  <si>
    <t>Soya Bean Oil Royal Miller 17kg- RMOISOYRM17KG (Amount: 39.00 SGD, Quantity: 4, : TIN)
Thompson Black Raisins Johnnyson's 10kg- JOCHDFBRS1000 (Amount: 50.00 SGD, Quantity: 4, : CT)
Anchor Chefs Classic Whipping Cream 12x1ltr- ZF122389 (Amount: 76.00 SGD, Quantity: 8, : CT)
Dried Cranberries Johnnyson's 10kg- JOCHDFCBR1000 (Amount: 85.00 SGD, Quantity: 3, : CT)
Shine Dark Drops Master Martini 20kg- UNMMAX000DQ (Amount: 130.00 SGD, Quantity: 2, : CT)
Frozen Chicken Half Breasts Boneless Skinless Sadia 4x2.5kg- FRCHBBLSL2500 (Amount: 50.00 SGD, Quantity: 2, : CT)
Total: 1,579.00 SGD</t>
  </si>
  <si>
    <t>6286253084918702654</t>
  </si>
  <si>
    <t>155957-361126-- Blk 103 Yishun Ring</t>
  </si>
  <si>
    <t>ANCHOR Cream Cheese 12 x 1kg 芝士- ZF121641 (Amount: 95.00 SGD, Quantity: 1, : CT)
Puff Pastry Square 5" Kawan 24x10's x 60g 脆皮- ZKFRFSPUPASQ (Amount: 50.00 SGD, Quantity: 1, : CT)
Total: 145.00 SGD</t>
  </si>
  <si>
    <t>6288626124918804469</t>
  </si>
  <si>
    <t>155957-198132-- Blk 682 Hougang Ave 4</t>
  </si>
  <si>
    <t>Anchor Chefs Classic Whipping Cream 12x1ltr- ZF122389 (Amount: 76.00 SGD, Quantity: 1, : CT)
Total: 76.00 SGD</t>
  </si>
  <si>
    <t>6288626264913762348</t>
  </si>
  <si>
    <t>Puff Pastry Square 5" Kawan 24x10's x 60g 脆皮- ZKFRFSPUPASQ (Amount: 50.00 SGD, Quantity: 2, : CT)
Total: 100.00 SGD</t>
  </si>
  <si>
    <t>6288640274917234164</t>
  </si>
  <si>
    <t>6288965004912443572</t>
  </si>
  <si>
    <t>155957-214864-- Blk 291 Yishun St 22</t>
  </si>
  <si>
    <t>6289011444913929602</t>
  </si>
  <si>
    <t>Thompson Black Raisins Johnnyson's 10kg- JOCHDFBRS1000 (Amount: 50.00 SGD, Quantity: 2, : CT)
Anchor Chefs Classic Whipping Cream 12x1ltr- ZF122389 (Amount: 76.00 SGD, Quantity: 8, : CT)
Dried Cranberries Johnnyson's 10kg- JOCHDFCBR1000 (Amount: 85.00 SGD, Quantity: 2, : CT)
Puff Pastry Square 5" Kawan 24x10's x 60g 脆皮- ZKFRFSPUPASQ (Amount: 50.00 SGD, Quantity: 1, : CT)
Shine Dark Drops Master Martini 20kg- UNMMAX000DQ (Amount: 130.00 SGD, Quantity: 1, : CT)
Frozen Chicken Half Breasts Boneless Skinless Sadia 4x2.5kg- FRCHBBLSL2500 (Amount: 50.00 SGD, Quantity: 4, : CT)
Total: 1,258.00 SGD</t>
  </si>
  <si>
    <t>6289852884914677721</t>
  </si>
  <si>
    <t>ANCHOR Cream Cheese 12 x 1kg 芝士- ZF121641 (Amount: 95.00 SGD, Quantity: 1, : CT)
Puff Pastry Square 5" Kawan 24x10's x 60g 脆皮- ZKFRFSPUPASQ (Amount: 50.00 SGD, Quantity: 2, : CT)
Total: 195.00 SGD</t>
  </si>
  <si>
    <t>6290465044913387654</t>
  </si>
  <si>
    <t>6290501574917252600</t>
  </si>
  <si>
    <t>ANCHOR Cream Cheese 12 x 1kg 芝士- ZF121641 (Amount: 95.00 SGD, Quantity: 1, : CT)
Dried Cranberries Johnnyson's 10kg- JOCHDFCBR1000 (Amount: 85.00 SGD, Quantity: 1, : CT)
Total: 180.00 SGD</t>
  </si>
  <si>
    <t>6291238104914073479</t>
  </si>
  <si>
    <t>6291286204916579954</t>
  </si>
  <si>
    <t>ANCHOR Cream Cheese 12 x 1kg 芝士- ZF121641 (Amount: 95.00 SGD, Quantity: 1, : CT)
Total: 95.00 SGD</t>
  </si>
  <si>
    <t>6292140224913370875</t>
  </si>
  <si>
    <t>6292341734912035374</t>
  </si>
  <si>
    <t>7793-94775-- Bugis + #05-08</t>
  </si>
  <si>
    <t>Lipton Fresh Green Tea 12x50x1.5g- XE67053380 (Amount: 6.16 SGD, Quantity: 2, : OUT)
Total: 12.32 SGD</t>
  </si>
  <si>
    <t>6284450724918732539</t>
  </si>
  <si>
    <t>7793-289198-- 1 Harbourfront Walk, Vivo City</t>
  </si>
  <si>
    <t>Tartar Sauce BestFood 4x3ltr- ZBTSABF3000 (Amount: 15.25 SGD, Quantity: 2, : TUB)
Mint Jelly Royal Miller 6x215g- RMSAMINRM0215 (Amount: 18.50 SGD, Quantity: 1, : CT)
Salt Fine 3 Eagle 20x1kg- SSSAFS1000 (Amount: 0.75 SGD, Quantity: 1, : PKT)
Fine Sugar Mitr Phol 10kg- SUSFINEMP10 (Amount: 15.00 SGD, Quantity: 1, : BAG)
Chocolate Syrup Hershey 24x680g- SCSCHHE0680 (Amount: 3.50 SGD, Quantity: 2, : BTL)
(69610488) Lipton Pouch Bag/ Teabag  20(30X14G)- XE69610488 (Amount: 8.00 SGD, Quantity: 3,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3, : PKT)
NESTEA Teh Tarik 16x960g- XN12550095 (Amount: 11.65 SGD, Quantity: 2, : PKT)
MILO Liquid Concentrate BIB 2x5L- XN12569716 (Amount: 78.90 SGD, Quantity: 1, : CT)
Total: 319.94 SGD</t>
  </si>
  <si>
    <t>6284452104917145206</t>
  </si>
  <si>
    <t>7793-140654-- Astons Specialities, 1 Stadium Place</t>
  </si>
  <si>
    <t>testing</t>
  </si>
  <si>
    <t>Tartar Sauce BestFood 4x3ltr- ZBTSABF3000 (Amount: 15.25 SGD, Quantity: 1, : TUB)
Salt Fine 3 Eagle 20x1kg- SSSAFS1000 (Amount: 0.75 SGD, Quantity: 1, : PKT)
Total: 16.00 SGD</t>
  </si>
  <si>
    <t>6284453384913202946</t>
  </si>
  <si>
    <t>7793-357805-- Steak &amp; Salad, Square 2</t>
  </si>
  <si>
    <t>Professional Cream Soup Base Knorr 6x1kg- ZBPCSKN1KG (Amount: 61.65 SGD, Quantity: 1, : CT)
NESCAFE Espresso Whole Roasted Coffee Beans 6x1kg- XN12528785 (Amount: 169.46 SGD, Quantity: 1, : CT)
NESCAFE White Coffee 16x1kg- XN12550094 (Amount: 13.25 SGD, Quantity: 2, : PKT)
Total: 257.61 SGD</t>
  </si>
  <si>
    <t>6284496534919147244</t>
  </si>
  <si>
    <t>7793-58737-- 604 Sembawang</t>
  </si>
  <si>
    <t>Aluminium Foil 300m North Star 3x300mx45cm- NSNFALF300M (Amount: 40.00 SGD, Quantity: 2, : ROL)
Cling Wrap 300m North Star 6x300mx45cm- NSNFCLIW300M (Amount: 8.40 SGD, Quantity: 2, : ROL)
NESCAFE Espresso Whole Roasted Coffee Beans 6x1kg- XN12528785 (Amount: 28.24 SGD, Quantity: 2, : PKT)
NESTLE Milano Semi Skimmed Milk Powder 15.5% 10x500g- XN12162251 (Amount: 12.94 SGD, Quantity: 1, : PKT)
NESTLE Complete Mix Hot Choclate 12x750g- XN102097 (Amount: 13.21 SGD, Quantity: 1, : PKT)
NESTEA Teh Tarik 16x960g- XN12550095 (Amount: 11.65 SGD, Quantity: 1, : PKT)
Total: 191.08 SGD</t>
  </si>
  <si>
    <t>6286138564919940559</t>
  </si>
  <si>
    <t>7793-351314-- Astons Specialities, Westgate</t>
  </si>
  <si>
    <t>Tartar Sauce BestFood 4x3ltr- ZBTSABF3000 (Amount: 15.25 SGD, Quantity: 1, : TUB)
Mint Jelly Royal Miller 6x215g- RMSAMINRM0215 (Amount: 18.50 SGD, Quantity: 1, : CT)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1, : BTL)
(69610488) Lipton Pouch Bag/ Teabag  20(30X14G)- XE69610488 (Amount: 8.00 SGD, Quantity: 2, : EAC)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2, : PKT)
Total: 174.74 SGD</t>
  </si>
  <si>
    <t>6288789204912336940</t>
  </si>
  <si>
    <t>7793-295878-- Andes, Woodsquare</t>
  </si>
  <si>
    <t>Tartar Sauce BestFood 4x3ltr- ZBTSABF3000 (Amount: 15.25 SGD, Quantity: 1, : TUB)
Fine Sugar Mitr Phol 10kg- SUSFINEMP10 (Amount: 15.00 SGD, Quantity: 1, : BAG)
Chocolate Syrup Hershey 24x680g- SCSCHHE0680 (Amount: 3.50 SGD, Quantity: 2, : BTL)
(69610488) Lipton Pouch Bag/ Teabag  20(30X14G)- XE69610488 (Amount: 8.00 SGD, Quantity: 2, : EAC)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3, : PKT)
NESTEA Teh Tarik 16x960g- XN12550095 (Amount: 11.65 SGD, Quantity: 1, : PKT)
Lipton Fresh Green Tea 12x50x1.5g- XE67053380 (Amount: 6.16 SGD, Quantity: 1, : OUT)
Anchor Processed Cheese Pale SOS 84's 10x1040g- ZF114494 (Amount: 11.75 SGD, Quantity: 1, : PKT)
Total: 176.56 SGD</t>
  </si>
  <si>
    <t>6288790024912613559</t>
  </si>
  <si>
    <t>7793-256246-- Andes, IMM</t>
  </si>
  <si>
    <t>K4300982NEW-6pkt</t>
  </si>
  <si>
    <t>Tartar Sauce BestFood 4x3ltr- ZBTSABF3000 (Amount: 15.25 SGD, Quantity: 2, : TUB)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2, : BTL)
(69610488) Lipton Pouch Bag/ Teabag  20(30X14G)- XE69610488 (Amount: 8.00 SGD, Quantity: 3,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3, : PKT)
NESTEA Teh Tarik 16x960g- XN12550095 (Amount: 11.65 SGD, Quantity: 3, : PKT)
MILO Liquid Concentrate BIB 2x5L- XN12569716 (Amount: 78.90 SGD, Quantity: 1, : CT)
Lipton Fresh Green Tea 12x50x1.5g- XE67053380 (Amount: 6.16 SGD, Quantity: 1, : OUT)
Anchor Processed Cheese Pale SOS 84's 10x1040g- ZF114494 (Amount: 11.75 SGD, Quantity: 1, : PKT)
Total: 356.20 SGD</t>
  </si>
  <si>
    <t>6288791524914663631</t>
  </si>
  <si>
    <t>7793-212900-- Andes, Terminal 4 (CT4)</t>
  </si>
  <si>
    <t>Tartar Sauce BestFood 4x3ltr- ZBTSABF3000 (Amount: 15.25 SGD, Quantity: 2, : TUB)
Salt Fine 3 Eagle 20x1kg- SSSAFS1000 (Amount: 0.75 SGD, Quantity: 1, : PKT)
Fine Sugar Mitr Phol 10kg- SUSFINEMP10 (Amount: 15.00 SGD, Quantity: 1, : BAG)
(69610488) Lipton Pouch Bag/ Teabag  20(30X14G)- XE69610488 (Amount: 8.00 SGD, Quantity: 6, : EAC)
Anchor Processed Cheese Pale SOS 84's 10x1040g- ZF114494 (Amount: 11.75 SGD, Quantity: 2, : PKT)
Total: 117.75 SGD</t>
  </si>
  <si>
    <t>6288792454912042820</t>
  </si>
  <si>
    <t>7793-166302--Steak &amp; Salad, Marina Square</t>
  </si>
  <si>
    <t>Tartar Sauce BestFood 4x3ltr- ZBTSABF3000 (Amount: 15.25 SGD, Quantity: 1, : TUB)
Cling Wrap 300m North Star 6x300mx45cm- NSNFCLIW300M (Amount: 8.40 SGD, Quantity: 1, : ROL)
Chocolate Syrup Hershey 24x680g- SCSCHHE0680 (Amount: 3.50 SGD, Quantity: 8, : BTL)
Professional Cream Soup Base Knorr 6x1kg- ZBPCSKN1KG (Amount: 61.65 SGD, Quantity: 1, : CT)
Dressing Thousand Island BF 6x2.5L- ZBDTIBF2500 (Amount: 15.43 SGD, Quantity: 3, : TUB)
Anchor Salted Butter 40x250g- ZF110580 (Amount: 133.19 SGD, Quantity: 1, : CT)
Total: 292.78 SGD</t>
  </si>
  <si>
    <t>6288793124918493031</t>
  </si>
  <si>
    <t>7793-296720-- Andes, Eastpoint Mall (EPM)</t>
  </si>
  <si>
    <t>Tartar Sauce BestFood 4x3ltr- ZBTSABF3000 (Amount: 15.25 SGD, Quantity: 2, : TUB)
Aluminium Foil 300m North Star 3x300mx45cm- NSNFALF300M (Amount: 40.00 SGD, Quantity: 1, : ROL)
Fine Sugar Mitr Phol 10kg- SUSFINEMP10 (Amount: 15.00 SGD, Quantity: 2, : BAG)
(69610488) Lipton Pouch Bag/ Teabag  20(30X14G)- XE69610488 (Amount: 8.00 SGD, Quantity: 2, : EAC)
Earl Grey Dilmah 12x100'sx2gm- EXEARLDIL100S (Amount: 16.25 SGD, Quantity: 1, : OUT)
English Breakfast Dilmah 12x100'sx2gm- EXENGBKDIL100S (Amount: 16.25 SGD, Quantity: 1, : OUT)
NESCAFE Espresso Whole Roasted Coffee Beans 6x1kg- XN12528785 (Amount: 28.24 SGD, Quantity: 1, : PKT)
NESTLE Milano Semi Skimmed Milk Powder 15.5% 10x500g- XN12162251 (Amount: 12.94 SGD, Quantity: 1, : PKT)
MILO Liquid Concentrate BIB 2x5L- XN12569716 (Amount: 78.90 SGD, Quantity: 1, : CT)
Lipton Fresh Green Tea 12x50x1.5g- XE67053380 (Amount: 6.16 SGD, Quantity: 2, : OUT)
Anchor Processed Cheese Pale SOS 84's 10x1040g- ZF114494 (Amount: 11.75 SGD, Quantity: 1, : PKT)
Total: 293.15 SGD</t>
  </si>
  <si>
    <t>6288814374915238949</t>
  </si>
  <si>
    <t>7793-261050-- Andes, Terminal 1 (CT1)</t>
  </si>
  <si>
    <t>Salt Fine 3 Eagle 20x1kg- SSSAFS1000 (Amount: 0.75 SGD, Quantity: 2, : PKT)
Fine Sugar Mitr Phol 10kg- SUSFINEMP10 (Amount: 15.00 SGD, Quantity: 1, : BAG)
Chocolate Syrup Hershey 24x680g- SCSCHHE0680 (Amount: 3.50 SGD, Quantity: 2, : BTL)
(69610488) Lipton Pouch Bag/ Teabag  20(30X14G)- XE69610488 (Amount: 8.00 SGD, Quantity: 4,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6, : PKT)
NESTEA Teh Tarik 16x960g- XN12550095 (Amount: 11.65 SGD, Quantity: 4, : PKT)
MILO Liquid Concentrate BIB 2x5L- XN12569716 (Amount: 78.90 SGD, Quantity: 1, : CT)
Lipton Fresh Green Tea 12x50x1.5g- XE67053380 (Amount: 6.16 SGD, Quantity: 1, : OUT)
Anchor Processed Cheese Pale SOS 84's 10x1040g- ZF114494 (Amount: 11.75 SGD, Quantity: 2, : PKT)
Total: 372.28 SGD</t>
  </si>
  <si>
    <t>6289611274917437914</t>
  </si>
  <si>
    <t>7793-359349-- 88 Punggol Way Digital District</t>
  </si>
  <si>
    <t>Tartar Sauce BestFood 4x3ltr- ZBTSABF3000 (Amount: 15.25 SGD, Quantity: 1, : TUB)
Mint Jelly Royal Miller 6x215g- RMSAMINRM0215 (Amount: 18.50 SGD, Quantity: 1, : CT)
Fine Sugar Mitr Phol 10kg- SUSFINEMP10 (Amount: 15.00 SGD, Quantity: 1, : BAG)
Chocolate Syrup Hershey 24x680g- SCSCHHE0680 (Amount: 3.50 SGD, Quantity: 1, : BTL)
(69610488) Lipton Pouch Bag/ Teabag  20(30X14G)- XE69610488 (Amount: 8.00 SGD, Quantity: 2, : EAC)
English Breakfast Dilmah 12x100'sx2gm- EXENGBKDIL100S (Amount: 16.25 SGD, Quantity: 1, : OUT)
NESTLE Complete Mix Hot Choclate 12x750g- XN102097 (Amount: 13.21 SGD, Quantity: 1, : PKT)
Lipton Fresh Green Tea 12x50x1.5g- XE67053380 (Amount: 6.16 SGD, Quantity: 1, : OUT)
Total: 103.87 SGD</t>
  </si>
  <si>
    <t>6289649914912111308</t>
  </si>
  <si>
    <t>7793-212444-- Astons Specialities, SingPost Centre</t>
  </si>
  <si>
    <t>Salt Fine 3 Eagle 20x1kg- SSSAFS1000 (Amount: 0.75 SGD, Quantity: 2, : PKT)
Aluminium Foil 300m North Star 3x300mx45cm- NSNFALF300M (Amount: 40.00 SGD, Quantity: 1, : ROL)
Cling Wrap 300m North Star 6x300mx45cm- NSNFCLIW300M (Amount: 8.40 SGD, Quantity: 1, : ROL)
Fine Sugar Mitr Phol 10kg- SUSFINEMP10 (Amount: 15.00 SGD, Quantity: 3, : BAG)
(69610488) Lipton Pouch Bag/ Teabag  20(30X14G)- XE69610488 (Amount: 8.00 SGD, Quantity: 8, : EAC)
NESCAFE Espresso Whole Roasted Coffee Beans 6x1kg- XN12528785 (Amount: 28.24 SGD, Quantity: 4, : PKT)
NESTLE Complete Mix Hot Choclate 12x750g- XN102097 (Amount: 13.21 SGD, Quantity: 5, : PKT)
MILO Liquid Concentrate BIB 2x5L- XN12569716 (Amount: 78.90 SGD, Quantity: 1, : CT)
Lipton Fresh Green Tea 12x50x1.5g- XE67053380 (Amount: 6.16 SGD, Quantity: 1, : OUT)
Total: 422.97 SGD</t>
  </si>
  <si>
    <t>6289650594911761578</t>
  </si>
  <si>
    <t>7793-65341-- Steak &amp; Salad, The CentrePoint</t>
  </si>
  <si>
    <t>Tartar Sauce BestFood 4x3ltr- ZBTSABF3000 (Amount: 15.25 SGD, Quantity: 1, : TUB)
Cling Wrap 300m North Star 6x300mx45cm- NSNFCLIW300M (Amount: 8.40 SGD, Quantity: 2, : ROL)
NESCAFE Espresso Whole Roasted Coffee Beans 6x1kg- XN12528785 (Amount: 28.24 SGD, Quantity: 4, : PKT)
NESTLE Milano Semi Skimmed Milk Powder 15.5% 10x500g- XN12162251 (Amount: 12.94 SGD, Quantity: 4, : PKT)
Dressing Thousand Island BF 6x2.5L- ZBDTIBF2500 (Amount: 15.43 SGD, Quantity: 4, : TUB)
Total: 258.49 SGD</t>
  </si>
  <si>
    <t>6289651124914543667</t>
  </si>
  <si>
    <t>7793-193684-- Andes, Downtown East</t>
  </si>
  <si>
    <t>Tartar Sauce BestFood 4x3ltr- ZBTSABF3000 (Amount: 15.25 SGD, Quantity: 1, : TUB)
Salt Fine 3 Eagle 20x1kg- SSSAFS1000 (Amount: 0.75 SGD, Quantity: 1, : PKT)
Chicken Powder Knorr 6x2.25kg- ZBCPOKN2250 (Amount: 25.20 SGD, Quantity: 1, : TUB)
Cling Wrap 300m North Star 6x300mx45cm- NSNFCLIW300M (Amount: 8.40 SGD, Quantity: 1, : ROL)
(69610488) Lipton Pouch Bag/ Teabag  20(30X14G)- XE69610488 (Amount: 8.00 SGD, Quantity: 2, : EAC)
NESTLE Complete Mix Hot Choclate 12x750g- XN102097 (Amount: 13.21 SGD, Quantity: 7, : PKT)
Anchor Processed Cheese Pale SOS 84's 10x1040g- ZF114494 (Amount: 11.75 SGD, Quantity: 1, : PKT)
Total: 169.82 SGD</t>
  </si>
  <si>
    <t>6289651704918510161</t>
  </si>
  <si>
    <t>7793-140654-- Astons Specialities, 1 Stadium Place Sportshub</t>
  </si>
  <si>
    <t>Tartar Sauce BestFood 4x3ltr- ZBTSABF3000 (Amount: 15.25 SGD, Quantity: 2, : TUB)
Mint Jelly Royal Miller 6x215g- RMSAMINRM0215 (Amount: 3.08 SGD, Quantity: 3, : BTL)
Salt Fine 3 Eagle 20x1kg- SSSAFS1000 (Amount: 0.75 SGD, Quantity: 2, : PKT)
Aluminium Foil 300m North Star 3x300mx45cm- NSNFALF300M (Amount: 40.00 SGD, Quantity: 1, : ROL)
Fine Sugar Mitr Phol 10kg- SUSFINEMP10 (Amount: 15.00 SGD, Quantity: 1, : BAG)
(69610488) Lipton Pouch Bag/ Teabag  20(30X14G)- XE69610488 (Amount: 8.00 SGD, Quantity: 2, : EAC)
Total: 112.24 SGD</t>
  </si>
  <si>
    <t>6289652694913934882</t>
  </si>
  <si>
    <t>7793-185864-- Andes, Chai Chee Road</t>
  </si>
  <si>
    <t>Salt Fine 3 Eagle 20x1kg- SSSAFS1000 (Amount: 0.75 SGD, Quantity: 2, : PKT)
Chicken Powder Knorr 6x2.25kg- ZBCPOKN2250 (Amount: 25.20 SGD, Quantity: 1, : TUB)
Cling Wrap 300m North Star 6x300mx45cm- NSNFCLIW300M (Amount: 8.40 SGD, Quantity: 1, : ROL)
Fine Sugar Mitr Phol 10kg- SUSFINEMP10 (Amount: 15.00 SGD, Quantity: 1, : BAG)
(69610488) Lipton Pouch Bag/ Teabag  20(30X14G)- XE69610488 (Amount: 8.00 SGD, Quantity: 2, : EAC)
NESCAFE Espresso Whole Roasted Coffee Beans 6x1kg- XN12528785 (Amount: 28.24 SGD, Quantity: 2, : PKT)
Anchor Processed Cheese Pale SOS 84's 10x1040g- ZF114494 (Amount: 11.75 SGD, Quantity: 1, : PKT)
Total: 134.33 SGD</t>
  </si>
  <si>
    <t>6289727844914845324</t>
  </si>
  <si>
    <t>7793-267664-- Thomson Plaza #01-124</t>
  </si>
  <si>
    <t>Tartar Sauce BestFood 4x3ltr- ZBTSABF3000 (Amount: 15.25 SGD, Quantity: 1, : TUB)
Mint Jelly Royal Miller 6x215g- RMSAMINRM0215 (Amount: 3.08 SGD, Quantity: 6, : BTL)
Fine Sugar Mitr Phol 10kg- SUSFINEMP10 (Amount: 15.00 SGD, Quantity: 1, : BAG)
NESTLE Milano Semi Skimmed Milk Powder 15.5% 10x500g- XN12162251 (Amount: 12.94 SGD, Quantity: 1, : PKT)
Lipton Fresh Green Tea 12x50x1.5g- XE67053380 (Amount: 6.16 SGD, Quantity: 1, : OUT)
Total: 67.83 SGD</t>
  </si>
  <si>
    <t>6290417884917089788</t>
  </si>
  <si>
    <t>Tartar Sauce BestFood 4x3ltr- ZBTSABF3000 (Amount: 15.25 SGD, Quantity: 2, : TUB)
Chicken Powder Knorr 6x2.25kg- ZBCPOKN2250 (Amount: 25.20 SGD, Quantity: 1, : TUB)
Aluminium Foil 300m North Star 3x300mx45cm- NSNFALF300M (Amount: 40.00 SGD, Quantity: 1, : ROL)
Fine Sugar Mitr Phol 10kg- SUSFINEMP10 (Amount: 15.00 SGD, Quantity: 1, : BAG)
(69610488) Lipton Pouch Bag/ Teabag  20(30X14G)- XE69610488 (Amount: 8.00 SGD, Quantity: 4, : EAC)
NESTLE Milano Semi Skimmed Milk Powder 15.5% 10x500g- XN12162251 (Amount: 12.94 SGD, Quantity: 1, : PKT)
NESTLE Complete Mix Hot Choclate 12x750g- XN102097 (Amount: 13.21 SGD, Quantity: 2, : PKT)
Total: 182.06 SGD</t>
  </si>
  <si>
    <t>6290418454913533801</t>
  </si>
  <si>
    <t>7793-339941--Andes, Changi City Point</t>
  </si>
  <si>
    <t>Tartar Sauce BestFood 4x3ltr- ZBTSABF3000 (Amount: 15.25 SGD, Quantity: 3, : TUB)
Salt Fine 3 Eagle 20x1kg- SSSAFS1000 (Amount: 0.75 SGD, Quantity: 2, : PKT)
Chicken Powder Knorr 6x2.25kg- ZBCPOKN2250 (Amount: 25.20 SGD, Quantity: 1, : TUB)
(69610488) Lipton Pouch Bag/ Teabag  20(30X14G)- XE69610488 (Amount: 8.00 SGD, Quantity: 3, : EAC)
NESCAFE Espresso Whole Roasted Coffee Beans 6x1kg- XN12528785 (Amount: 28.24 SGD, Quantity: 1, : PKT)
NESTLE Milano Semi Skimmed Milk Powder 15.5% 10x500g- XN12162251 (Amount: 12.94 SGD, Quantity: 1, : PKT)
NESTLE Complete Mix Hot Choclate 12x750g- XN102097 (Amount: 13.21 SGD, Quantity: 5, : PKT)
NESTEA Teh Tarik 16x960g- XN12550095 (Amount: 11.65 SGD, Quantity: 1, : PKT)
MILO Liquid Concentrate BIB 2x5L- XN12569716 (Amount: 78.90 SGD, Quantity: 1, : CT)
Total: 294.23 SGD</t>
  </si>
  <si>
    <t>6290419204914790202</t>
  </si>
  <si>
    <t>Cling Wrap 300m North Star 6x300mx45cm- NSNFCLIW300M (Amount: 8.40 SGD, Quantity: 1, : ROL)
NESCAFE Espresso Whole Roasted Coffee Beans 6x1kg- XN12528785 (Amount: 28.24 SGD, Quantity: 2, : PKT)
NESTLE Milano Semi Skimmed Milk Powder 15.5% 10x500g- XN12162251 (Amount: 12.94 SGD, Quantity: 3, : PKT)
Dressing Thousand Island BF 6x2.5L- ZBDTIBF2500 (Amount: 15.43 SGD, Quantity: 2, : TUB)
NESCAFE White Coffee 16x1kg- XN12550094 (Amount: 13.25 SGD, Quantity: 2, : PKT)
Total: 161.06 SGD</t>
  </si>
  <si>
    <t>6290506824917849360</t>
  </si>
  <si>
    <t>Tartar Sauce BestFood 4x3ltr- ZBTSABF3000 (Amount: 15.25 SGD, Quantity: 2, : TUB)
Mint Jelly Royal Miller 6x215g- RMSAMINRM0215 (Amount: 3.08 SGD, Quantity: 6, : BTL)
Salt Fine 3 Eagle 20x1kg- SSSAFS1000 (Amount: 0.75 SGD, Quantity: 1, : PKT)
Chicken Powder Knorr 6x2.25kg- ZBCPOKN2250 (Amount: 25.20 SGD, Quantity: 1, : TUB)
Fine Sugar Mitr Phol 10kg- SUSFINEMP10 (Amount: 15.00 SGD, Quantity: 1, : BAG)
MILO Liquid Concentrate BIB 2x5L- XN12569716 (Amount: 78.90 SGD, Quantity: 1, : CT)
Total: 168.83 SGD</t>
  </si>
  <si>
    <t>6290507294912714989</t>
  </si>
  <si>
    <t>7793-242832-- Andes, Bukit Panjang Plaza</t>
  </si>
  <si>
    <t>Tartar Sauce BestFood 4x3ltr- ZBTSABF3000 (Amount: 61.00 SGD, Quantity: 1, : CT)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1, : BTL)
(69610488) Lipton Pouch Bag/ Teabag  20(30X14G)- XE69610488 (Amount: 8.00 SGD, Quantity: 3, : EAC)
Earl Grey Dilmah 12x100'sx2gm- EXEARLDIL100S (Amount: 16.25 SGD, Quantity: 1, : OUT)
English Breakfast Dilmah 12x100'sx2gm- EXENGBKDIL100S (Amount: 16.25 SGD, Quantity: 1, : OUT)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4, : PKT)
NESTEA Teh Tarik 16x960g- XN12550095 (Amount: 11.65 SGD, Quantity: 3, : PKT)
MILO Liquid Concentrate BIB 2x5L- XN12569716 (Amount: 78.90 SGD, Quantity: 1, : CT)
Lipton Fresh Green Tea 12x50x1.5g- XE67053380 (Amount: 6.16 SGD, Quantity: 1, : OUT)
Anchor Processed Cheese Pale SOS 84's 10x1040g- ZF114494 (Amount: 11.75 SGD, Quantity: 1, : PKT)
Total: 400.67 SGD</t>
  </si>
  <si>
    <t>6290626734912985077</t>
  </si>
  <si>
    <t>Tartar Sauce BestFood 4x3ltr- ZBTSABF3000 (Amount: 15.25 SGD, Quantity: 1, : TUB)
Cling Wrap 300m North Star 6x300mx45cm- NSNFCLIW300M (Amount: 8.40 SGD, Quantity: 1, : ROL)
Professional Cream Soup Base Knorr 6x1kg- ZBPCSKN1KG (Amount: 61.65 SGD, Quantity: 1, : CT)
NESCAFE Espresso Whole Roasted Coffee Beans 6x1kg- XN12528785 (Amount: 169.46 SGD, Quantity: 1, : CT)
NESTLE Milano Semi Skimmed Milk Powder 15.5% 10x500g- XN12162251 (Amount: 129.35 SGD, Quantity: 1, : CT)
Dressing Thousand Island BF 6x2.5L- ZBDTIBF2500 (Amount: 15.43 SGD, Quantity: 4, : TUB)
Anchor Salted Butter 40x250g- ZF110580 (Amount: 133.19 SGD, Quantity: 1, : CT)
Total: 579.02 SGD</t>
  </si>
  <si>
    <t>6291368234914669290</t>
  </si>
  <si>
    <t>Tartar Sauce BestFood 4x3ltr- ZBTSABF3000 (Amount: 15.25 SGD, Quantity: 1, : TUB)
Fine Sugar Mitr Phol 10kg- SUSFINEMP10 (Amount: 15.00 SGD, Quantity: 1, : BAG)
Chocolate Syrup Hershey 24x680g- SCSCHHE0680 (Amount: 3.50 SGD, Quantity: 2, : BTL)
(69610488) Lipton Pouch Bag/ Teabag  20(30X14G)- XE69610488 (Amount: 8.00 SGD, Quantity: 4, : EAC)
NESTLE Complete Mix Hot Choclate 12x750g- XN102097 (Amount: 13.21 SGD, Quantity: 2, : PKT)
Total: 95.67 SGD</t>
  </si>
  <si>
    <t>6291368694912623461</t>
  </si>
  <si>
    <t>7793-82721-- Astons Specialities, City Square Mall</t>
  </si>
  <si>
    <t>Tartar Sauce BestFood 4x3ltr- ZBTSABF3000 (Amount: 15.25 SGD, Quantity: 1, : TUB)
Salt Fine 3 Eagle 20x1kg- SSSAFS1000 (Amount: 0.75 SGD, Quantity: 1, : PKT)
Aluminium Foil 300m North Star 3x300mx45cm- NSNFALF300M (Amount: 40.00 SGD, Quantity: 1, : ROL)
Fine Sugar Mitr Phol 10kg- SUSFINEMP10 (Amount: 15.00 SGD, Quantity: 1, : BAG)
(69610488) Lipton Pouch Bag/ Teabag  20(30X14G)- XE69610488 (Amount: 8.00 SGD, Quantity: 1,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2, : PKT)
NESTEA Teh Tarik 16x960g- XN12550095 (Amount: 11.65 SGD, Quantity: 1, : PKT)
MILO Liquid Concentrate BIB 2x5L- XN12569716 (Amount: 78.90 SGD, Quantity: 1, : CT)
Total: 278.33 SGD</t>
  </si>
  <si>
    <t>6291369574911122127</t>
  </si>
  <si>
    <t>7793-201352-- Astons Specialities,  Eu Tong Seng The Central</t>
  </si>
  <si>
    <t>Tartar Sauce BestFood 4x3ltr- ZBTSABF3000 (Amount: 15.25 SGD, Quantity: 1, : TUB)
Salt Fine 3 Eagle 20x1kg- SSSAFS1000 (Amount: 0.75 SGD, Quantity: 1, : PKT)
Chocolate Syrup Hershey 24x680g- SCSCHHE0680 (Amount: 3.50 SGD, Quantity: 1, : BTL)
(69610488) Lipton Pouch Bag/ Teabag  20(30X14G)- XE69610488 (Amount: 8.00 SGD, Quantity: 1, : EAC)
Black Pepper Coarse S18 LSH 500gpkt- PECRBLS0500 (Amount: 8.30 SGD, Quantity: 1, : PKT)
NESCAFE Espresso Whole Roasted Coffee Beans 6x1kg- XN12528785 (Amount: 28.24 SGD, Quantity: 1, : PKT)
NESTLE Complete Mix Hot Choclate 12x750g- XN102097 (Amount: 13.21 SGD, Quantity: 1, : PKT)
NESTEA Teh Tarik 16x960g- XN12550095 (Amount: 11.65 SGD, Quantity: 1, : PKT)
Lipton Fresh Green Tea 12x50x1.5g- XE67053380 (Amount: 6.16 SGD, Quantity: 1, : OUT)
Total: 95.06 SGD</t>
  </si>
  <si>
    <t>6292281394913239208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</si>
</sst>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hh:mm"/>
    <numFmt numFmtId="166" formatCode="dd-mm-yyyy"/>
    <numFmt numFmtId="167" formatCode="yyyy-mm-dd hh:mm:ss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3.0"/>
    <col customWidth="1" min="3" max="3" width="32.5"/>
    <col customWidth="1" min="4" max="4" width="19.75"/>
    <col customWidth="1" min="5" max="5" width="19.63"/>
    <col customWidth="1" min="6" max="6" width="72.75"/>
    <col customWidth="1" min="7" max="7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45832.16716435185</v>
      </c>
      <c r="B2" s="4" t="s">
        <v>7</v>
      </c>
      <c r="C2" s="5" t="s">
        <v>8</v>
      </c>
      <c r="D2" s="6">
        <v>0.16597222222222222</v>
      </c>
      <c r="E2" s="5" t="s">
        <v>9</v>
      </c>
      <c r="F2" s="5" t="s">
        <v>10</v>
      </c>
      <c r="G2" s="7" t="str">
        <f>TEXT("6265180439422739240","0")</f>
        <v>6265180439422739240</v>
      </c>
    </row>
    <row r="3">
      <c r="A3" s="3">
        <v>45840.927395833336</v>
      </c>
      <c r="B3" s="4" t="s">
        <v>11</v>
      </c>
      <c r="C3" s="5" t="s">
        <v>8</v>
      </c>
      <c r="D3" s="6">
        <v>0.9256944444444445</v>
      </c>
      <c r="E3" s="5" t="s">
        <v>9</v>
      </c>
      <c r="F3" s="5" t="s">
        <v>10</v>
      </c>
      <c r="G3" s="7" t="str">
        <f>TEXT("6272749272416223111","0")</f>
        <v>6272749272416223111</v>
      </c>
    </row>
    <row r="4">
      <c r="A4" s="3">
        <v>45845.20329861111</v>
      </c>
      <c r="B4" s="4" t="s">
        <v>12</v>
      </c>
      <c r="C4" s="5" t="s">
        <v>8</v>
      </c>
      <c r="D4" s="6">
        <v>0.20208333333333334</v>
      </c>
      <c r="E4" s="5" t="s">
        <v>13</v>
      </c>
      <c r="F4" s="5" t="s">
        <v>14</v>
      </c>
      <c r="G4" s="7" t="str">
        <f>TEXT("6276443659427505416","0")</f>
        <v>6276443659427505416</v>
      </c>
    </row>
    <row r="5">
      <c r="A5" s="3">
        <v>45847.15636574074</v>
      </c>
      <c r="B5" s="4" t="s">
        <v>15</v>
      </c>
      <c r="C5" s="5" t="s">
        <v>8</v>
      </c>
      <c r="D5" s="6">
        <v>0.15486111111111112</v>
      </c>
      <c r="E5" s="5" t="s">
        <v>9</v>
      </c>
      <c r="F5" s="5" t="s">
        <v>10</v>
      </c>
      <c r="G5" s="7" t="str">
        <f>TEXT("6278131109421570693","0")</f>
        <v>6278131109421570693</v>
      </c>
    </row>
    <row r="6">
      <c r="A6" s="3">
        <v>45854.201689814814</v>
      </c>
      <c r="B6" s="4" t="s">
        <v>16</v>
      </c>
      <c r="C6" s="5" t="s">
        <v>8</v>
      </c>
      <c r="D6" s="6">
        <v>0.20069444444444445</v>
      </c>
      <c r="E6" s="5" t="s">
        <v>9</v>
      </c>
      <c r="F6" s="5" t="s">
        <v>10</v>
      </c>
      <c r="G6" s="7" t="str">
        <f>TEXT("6284218267738810714","0")</f>
        <v>6284218267738810714</v>
      </c>
    </row>
    <row r="7">
      <c r="A7" s="3">
        <v>45855.21398148148</v>
      </c>
      <c r="B7" s="4" t="s">
        <v>17</v>
      </c>
      <c r="C7" s="5" t="s">
        <v>8</v>
      </c>
      <c r="D7" s="6">
        <v>0.21319444444444444</v>
      </c>
      <c r="E7" s="5" t="s">
        <v>9</v>
      </c>
      <c r="F7" s="5" t="s">
        <v>14</v>
      </c>
      <c r="G7" s="7" t="str">
        <f>TEXT("6285092888105552402","0")</f>
        <v>6285092888105552402</v>
      </c>
    </row>
    <row r="8">
      <c r="A8" s="3">
        <v>45862.15866898148</v>
      </c>
      <c r="B8" s="4" t="s">
        <v>18</v>
      </c>
      <c r="C8" s="5" t="s">
        <v>8</v>
      </c>
      <c r="D8" s="6">
        <v>0.15763888888888888</v>
      </c>
      <c r="E8" s="5" t="s">
        <v>9</v>
      </c>
      <c r="F8" s="5" t="s">
        <v>10</v>
      </c>
      <c r="G8" s="7" t="str">
        <f>TEXT("6291093099427544282","0")</f>
        <v>6291093099427544282</v>
      </c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</sheetData>
  <autoFilter ref="$A$1:$Z$88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6.75"/>
    <col customWidth="1" min="4" max="4" width="42.63"/>
    <col customWidth="1" min="5" max="5" width="97.7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10"/>
      <c r="B2" s="8"/>
      <c r="C2" s="9"/>
      <c r="E2" s="9"/>
    </row>
    <row r="3">
      <c r="A3" s="10"/>
      <c r="B3" s="8"/>
      <c r="C3" s="9"/>
      <c r="D3" s="9"/>
      <c r="E3" s="9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51.5"/>
    <col customWidth="1" min="5" max="5" width="79.13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45810.38342592593</v>
      </c>
      <c r="B2" s="4" t="s">
        <v>80</v>
      </c>
      <c r="C2" s="5" t="s">
        <v>372</v>
      </c>
      <c r="E2" s="5" t="s">
        <v>373</v>
      </c>
      <c r="F2" s="5" t="s">
        <v>374</v>
      </c>
    </row>
    <row r="3">
      <c r="A3" s="3">
        <v>45810.57475694444</v>
      </c>
      <c r="B3" s="4" t="s">
        <v>80</v>
      </c>
      <c r="C3" s="5" t="s">
        <v>372</v>
      </c>
      <c r="E3" s="5" t="s">
        <v>375</v>
      </c>
      <c r="F3" s="5" t="s">
        <v>376</v>
      </c>
    </row>
    <row r="4">
      <c r="A4" s="3">
        <v>45813.54740740741</v>
      </c>
      <c r="B4" s="4" t="s">
        <v>106</v>
      </c>
      <c r="C4" s="5" t="s">
        <v>372</v>
      </c>
      <c r="E4" s="5" t="s">
        <v>377</v>
      </c>
      <c r="F4" s="5" t="s">
        <v>378</v>
      </c>
    </row>
    <row r="5">
      <c r="A5" s="3">
        <v>45817.305810185186</v>
      </c>
      <c r="B5" s="4" t="s">
        <v>23</v>
      </c>
      <c r="C5" s="5" t="s">
        <v>372</v>
      </c>
      <c r="E5" s="5" t="s">
        <v>379</v>
      </c>
      <c r="F5" s="5" t="s">
        <v>380</v>
      </c>
    </row>
    <row r="6">
      <c r="A6" s="3">
        <v>45820.38171296296</v>
      </c>
      <c r="B6" s="4" t="s">
        <v>26</v>
      </c>
      <c r="C6" s="5" t="s">
        <v>372</v>
      </c>
      <c r="E6" s="5" t="s">
        <v>381</v>
      </c>
      <c r="F6" s="5" t="s">
        <v>382</v>
      </c>
    </row>
    <row r="7">
      <c r="A7" s="3">
        <v>45820.45962962963</v>
      </c>
      <c r="B7" s="4" t="s">
        <v>26</v>
      </c>
      <c r="C7" s="5" t="s">
        <v>372</v>
      </c>
      <c r="E7" s="5" t="s">
        <v>383</v>
      </c>
      <c r="F7" s="5" t="s">
        <v>384</v>
      </c>
    </row>
    <row r="8">
      <c r="A8" s="3">
        <v>45820.4861574074</v>
      </c>
      <c r="B8" s="4" t="s">
        <v>26</v>
      </c>
      <c r="C8" s="5" t="s">
        <v>372</v>
      </c>
      <c r="E8" s="5" t="s">
        <v>385</v>
      </c>
      <c r="F8" s="5" t="s">
        <v>386</v>
      </c>
    </row>
    <row r="9">
      <c r="A9" s="3">
        <v>45825.36423611111</v>
      </c>
      <c r="B9" s="4" t="s">
        <v>59</v>
      </c>
      <c r="C9" s="5" t="s">
        <v>372</v>
      </c>
      <c r="E9" s="5" t="s">
        <v>387</v>
      </c>
      <c r="F9" s="5" t="s">
        <v>388</v>
      </c>
    </row>
    <row r="10">
      <c r="A10" s="3">
        <v>45826.59631944445</v>
      </c>
      <c r="B10" s="4" t="s">
        <v>62</v>
      </c>
      <c r="C10" s="5" t="s">
        <v>372</v>
      </c>
      <c r="E10" s="5" t="s">
        <v>389</v>
      </c>
      <c r="F10" s="5" t="s">
        <v>390</v>
      </c>
    </row>
    <row r="11">
      <c r="A11" s="3">
        <v>45828.32413194445</v>
      </c>
      <c r="B11" s="4" t="s">
        <v>161</v>
      </c>
      <c r="C11" s="5" t="s">
        <v>372</v>
      </c>
      <c r="E11" s="5" t="s">
        <v>379</v>
      </c>
      <c r="F11" s="5" t="s">
        <v>391</v>
      </c>
    </row>
    <row r="12">
      <c r="A12" s="3">
        <v>45831.65791666666</v>
      </c>
      <c r="B12" s="4" t="s">
        <v>168</v>
      </c>
      <c r="C12" s="5" t="s">
        <v>372</v>
      </c>
      <c r="E12" s="5" t="s">
        <v>392</v>
      </c>
      <c r="F12" s="5" t="s">
        <v>393</v>
      </c>
    </row>
    <row r="13">
      <c r="A13" s="3">
        <v>45832.564675925925</v>
      </c>
      <c r="B13" s="4" t="s">
        <v>35</v>
      </c>
      <c r="C13" s="5" t="s">
        <v>372</v>
      </c>
      <c r="E13" s="5" t="s">
        <v>379</v>
      </c>
      <c r="F13" s="5" t="s">
        <v>394</v>
      </c>
    </row>
    <row r="14">
      <c r="A14" s="3">
        <v>45834.431759259256</v>
      </c>
      <c r="B14" s="4" t="s">
        <v>180</v>
      </c>
      <c r="C14" s="5" t="s">
        <v>372</v>
      </c>
      <c r="D14" s="5" t="s">
        <v>395</v>
      </c>
      <c r="E14" s="5" t="s">
        <v>396</v>
      </c>
      <c r="F14" s="5" t="s">
        <v>397</v>
      </c>
    </row>
    <row r="15">
      <c r="A15" s="3">
        <v>45835.52423611111</v>
      </c>
      <c r="B15" s="4" t="s">
        <v>182</v>
      </c>
      <c r="C15" s="5" t="s">
        <v>372</v>
      </c>
      <c r="E15" s="5" t="s">
        <v>379</v>
      </c>
      <c r="F15" s="7" t="str">
        <f>TEXT("6268080944915255294","0")</f>
        <v>6268080944915255294</v>
      </c>
    </row>
    <row r="16">
      <c r="A16" s="3">
        <v>45838.48572916666</v>
      </c>
      <c r="B16" s="4" t="s">
        <v>185</v>
      </c>
      <c r="C16" s="5" t="s">
        <v>372</v>
      </c>
      <c r="E16" s="5" t="s">
        <v>398</v>
      </c>
      <c r="F16" s="7" t="str">
        <f>TEXT("6270639674911920466","0")</f>
        <v>6270639674911920466</v>
      </c>
    </row>
    <row r="17">
      <c r="A17" s="3">
        <v>45839.33083333333</v>
      </c>
      <c r="B17" s="4" t="s">
        <v>38</v>
      </c>
      <c r="C17" s="5" t="s">
        <v>372</v>
      </c>
      <c r="E17" s="5" t="s">
        <v>379</v>
      </c>
      <c r="F17" s="7" t="str">
        <f>TEXT("6271369844914872393","0")</f>
        <v>6271369844914872393</v>
      </c>
    </row>
    <row r="18">
      <c r="A18" s="3">
        <v>45840.641805555555</v>
      </c>
      <c r="B18" s="4" t="s">
        <v>191</v>
      </c>
      <c r="C18" s="5" t="s">
        <v>372</v>
      </c>
      <c r="E18" s="5" t="s">
        <v>399</v>
      </c>
      <c r="F18" s="7" t="str">
        <f>TEXT("6272502520794197767","0")</f>
        <v>6272502520794197767</v>
      </c>
    </row>
    <row r="19">
      <c r="A19" s="3">
        <v>45841.510104166664</v>
      </c>
      <c r="B19" s="4" t="s">
        <v>11</v>
      </c>
      <c r="C19" s="5" t="s">
        <v>372</v>
      </c>
      <c r="E19" s="5" t="s">
        <v>400</v>
      </c>
      <c r="F19" s="7" t="str">
        <f>TEXT("6273252734915698092","0")</f>
        <v>6273252734915698092</v>
      </c>
    </row>
    <row r="20">
      <c r="A20" s="3">
        <v>45842.66376157408</v>
      </c>
      <c r="B20" s="4" t="s">
        <v>364</v>
      </c>
      <c r="C20" s="5" t="s">
        <v>372</v>
      </c>
      <c r="E20" s="5" t="s">
        <v>381</v>
      </c>
      <c r="F20" s="7" t="str">
        <f>TEXT("6274249494918274070","0")</f>
        <v>6274249494918274070</v>
      </c>
    </row>
    <row r="21">
      <c r="A21" s="3">
        <v>45846.64440972222</v>
      </c>
      <c r="B21" s="4" t="s">
        <v>401</v>
      </c>
      <c r="C21" s="5" t="s">
        <v>372</v>
      </c>
      <c r="E21" s="5" t="s">
        <v>381</v>
      </c>
      <c r="F21" s="7" t="str">
        <f>TEXT("6277688774918524278","0")</f>
        <v>6277688774918524278</v>
      </c>
    </row>
    <row r="22">
      <c r="A22" s="3">
        <v>45853.29353009259</v>
      </c>
      <c r="B22" s="4" t="s">
        <v>277</v>
      </c>
      <c r="C22" s="5" t="s">
        <v>372</v>
      </c>
      <c r="E22" s="5" t="s">
        <v>381</v>
      </c>
      <c r="F22" s="7" t="str">
        <f>TEXT("6283433614918438155","0")</f>
        <v>6283433614918438155</v>
      </c>
    </row>
    <row r="23">
      <c r="A23" s="3">
        <v>45855.479525462964</v>
      </c>
      <c r="B23" s="4" t="s">
        <v>17</v>
      </c>
      <c r="C23" s="5" t="s">
        <v>372</v>
      </c>
      <c r="E23" s="5" t="s">
        <v>402</v>
      </c>
      <c r="F23" s="7" t="str">
        <f>TEXT("6285322314912836472","0")</f>
        <v>6285322314912836472</v>
      </c>
    </row>
    <row r="24">
      <c r="A24" s="3">
        <v>45855.63810185185</v>
      </c>
      <c r="B24" s="4" t="s">
        <v>17</v>
      </c>
      <c r="C24" s="5" t="s">
        <v>372</v>
      </c>
      <c r="E24" s="5" t="s">
        <v>403</v>
      </c>
      <c r="F24" s="7" t="str">
        <f>TEXT("6285459324916396496","0")</f>
        <v>6285459324916396496</v>
      </c>
    </row>
    <row r="25">
      <c r="A25" s="3">
        <v>45859.34706018519</v>
      </c>
      <c r="B25" s="4" t="s">
        <v>78</v>
      </c>
      <c r="C25" s="5" t="s">
        <v>372</v>
      </c>
      <c r="E25" s="5" t="s">
        <v>404</v>
      </c>
      <c r="F25" s="7" t="str">
        <f>TEXT("6288663864913408234","0")</f>
        <v>6288663864913408234</v>
      </c>
    </row>
    <row r="26">
      <c r="A26" s="3">
        <v>45860.57585648148</v>
      </c>
      <c r="B26" s="4" t="s">
        <v>44</v>
      </c>
      <c r="C26" s="5" t="s">
        <v>372</v>
      </c>
      <c r="E26" s="5" t="s">
        <v>379</v>
      </c>
      <c r="F26" s="7" t="str">
        <f>TEXT("6289725544913897308","0")</f>
        <v>6289725544913897308</v>
      </c>
    </row>
    <row r="27">
      <c r="A27" s="3">
        <v>45860.62181712963</v>
      </c>
      <c r="B27" s="4" t="s">
        <v>44</v>
      </c>
      <c r="C27" s="5" t="s">
        <v>372</v>
      </c>
      <c r="E27" s="5" t="s">
        <v>405</v>
      </c>
      <c r="F27" s="7" t="str">
        <f>TEXT("6289765254919710648","0")</f>
        <v>6289765254919710648</v>
      </c>
    </row>
    <row r="28">
      <c r="A28" s="3">
        <v>45862.50309027778</v>
      </c>
      <c r="B28" s="4" t="s">
        <v>18</v>
      </c>
      <c r="C28" s="5" t="s">
        <v>372</v>
      </c>
      <c r="E28" s="5" t="s">
        <v>406</v>
      </c>
      <c r="F28" s="7" t="str">
        <f>TEXT("6291390674916282244","0")</f>
        <v>6291390674916282244</v>
      </c>
    </row>
    <row r="29">
      <c r="A29" s="3">
        <v>45863.32150462963</v>
      </c>
      <c r="B29" s="4" t="s">
        <v>228</v>
      </c>
      <c r="C29" s="5" t="s">
        <v>372</v>
      </c>
      <c r="E29" s="5" t="s">
        <v>381</v>
      </c>
      <c r="F29" s="7" t="str">
        <f>TEXT("6292097784919333628","0")</f>
        <v>6292097784919333628</v>
      </c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A48" s="10"/>
      <c r="B48" s="8"/>
      <c r="C48" s="9"/>
      <c r="E48" s="9"/>
    </row>
    <row r="49">
      <c r="A49" s="10"/>
      <c r="B49" s="8"/>
      <c r="C49" s="9"/>
      <c r="E49" s="9"/>
    </row>
    <row r="50">
      <c r="A50" s="10"/>
      <c r="B50" s="8"/>
      <c r="C50" s="9"/>
      <c r="E50" s="9"/>
    </row>
    <row r="51">
      <c r="A51" s="10"/>
      <c r="B51" s="8"/>
      <c r="C51" s="9"/>
      <c r="E51" s="9"/>
    </row>
    <row r="52">
      <c r="A52" s="10"/>
      <c r="B52" s="8"/>
      <c r="C52" s="9"/>
      <c r="E52" s="9"/>
    </row>
    <row r="53">
      <c r="A53" s="10"/>
      <c r="B53" s="8"/>
      <c r="C53" s="9"/>
      <c r="E53" s="9"/>
    </row>
    <row r="54">
      <c r="A54" s="10"/>
      <c r="B54" s="8"/>
      <c r="C54" s="9"/>
      <c r="D54" s="9"/>
      <c r="E54" s="9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0"/>
    <col customWidth="1" min="4" max="4" width="8.13"/>
    <col customWidth="1" min="5" max="5" width="87.63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45811.580312499995</v>
      </c>
      <c r="B2" s="4" t="s">
        <v>46</v>
      </c>
      <c r="C2" s="5" t="s">
        <v>407</v>
      </c>
      <c r="E2" s="5" t="s">
        <v>408</v>
      </c>
      <c r="F2" s="5" t="s">
        <v>409</v>
      </c>
    </row>
    <row r="3">
      <c r="A3" s="3">
        <v>45813.53837962963</v>
      </c>
      <c r="B3" s="4" t="s">
        <v>106</v>
      </c>
      <c r="C3" s="5" t="s">
        <v>407</v>
      </c>
      <c r="E3" s="5" t="s">
        <v>410</v>
      </c>
      <c r="F3" s="5" t="s">
        <v>411</v>
      </c>
    </row>
    <row r="4">
      <c r="A4" s="3">
        <v>45817.548842592594</v>
      </c>
      <c r="B4" s="4" t="s">
        <v>23</v>
      </c>
      <c r="C4" s="5" t="s">
        <v>407</v>
      </c>
      <c r="E4" s="5" t="s">
        <v>412</v>
      </c>
      <c r="F4" s="5" t="s">
        <v>413</v>
      </c>
    </row>
    <row r="5">
      <c r="A5" s="3">
        <v>45820.72695601852</v>
      </c>
      <c r="B5" s="4" t="s">
        <v>26</v>
      </c>
      <c r="C5" s="5" t="s">
        <v>407</v>
      </c>
      <c r="E5" s="5" t="s">
        <v>414</v>
      </c>
      <c r="F5" s="5" t="s">
        <v>415</v>
      </c>
    </row>
    <row r="6">
      <c r="A6" s="3">
        <v>45820.74221064815</v>
      </c>
      <c r="B6" s="4" t="s">
        <v>26</v>
      </c>
      <c r="C6" s="5" t="s">
        <v>407</v>
      </c>
      <c r="E6" s="5" t="s">
        <v>416</v>
      </c>
      <c r="F6" s="5" t="s">
        <v>417</v>
      </c>
    </row>
    <row r="7">
      <c r="A7" s="3">
        <v>45821.72703703704</v>
      </c>
      <c r="B7" s="4" t="s">
        <v>137</v>
      </c>
      <c r="C7" s="5" t="s">
        <v>407</v>
      </c>
      <c r="E7" s="5" t="s">
        <v>418</v>
      </c>
      <c r="F7" s="5" t="s">
        <v>419</v>
      </c>
    </row>
    <row r="8">
      <c r="A8" s="3">
        <v>45826.66819444444</v>
      </c>
      <c r="B8" s="4" t="s">
        <v>62</v>
      </c>
      <c r="C8" s="5" t="s">
        <v>407</v>
      </c>
      <c r="E8" s="5" t="s">
        <v>420</v>
      </c>
      <c r="F8" s="5" t="s">
        <v>421</v>
      </c>
    </row>
    <row r="9">
      <c r="A9" s="3">
        <v>45828.73053240741</v>
      </c>
      <c r="B9" s="4" t="s">
        <v>161</v>
      </c>
      <c r="C9" s="5" t="s">
        <v>407</v>
      </c>
      <c r="E9" s="5" t="s">
        <v>422</v>
      </c>
      <c r="F9" s="5" t="s">
        <v>423</v>
      </c>
    </row>
    <row r="10">
      <c r="A10" s="3">
        <v>45828.74582175926</v>
      </c>
      <c r="B10" s="4" t="s">
        <v>161</v>
      </c>
      <c r="C10" s="5" t="s">
        <v>407</v>
      </c>
      <c r="E10" s="5" t="s">
        <v>424</v>
      </c>
      <c r="F10" s="5" t="s">
        <v>425</v>
      </c>
    </row>
    <row r="11">
      <c r="A11" s="3">
        <v>45831.66193287037</v>
      </c>
      <c r="B11" s="4" t="s">
        <v>168</v>
      </c>
      <c r="C11" s="5" t="s">
        <v>407</v>
      </c>
      <c r="E11" s="5" t="s">
        <v>426</v>
      </c>
      <c r="F11" s="5" t="s">
        <v>427</v>
      </c>
    </row>
    <row r="12">
      <c r="A12" s="3">
        <v>45834.70284722222</v>
      </c>
      <c r="B12" s="4" t="s">
        <v>180</v>
      </c>
      <c r="C12" s="5" t="s">
        <v>407</v>
      </c>
      <c r="E12" s="5" t="s">
        <v>428</v>
      </c>
      <c r="F12" s="7" t="str">
        <f>TEXT("6267371261816890447","0")</f>
        <v>6267371261816890447</v>
      </c>
    </row>
    <row r="13">
      <c r="A13" s="3">
        <v>45835.64505787037</v>
      </c>
      <c r="B13" s="4" t="s">
        <v>182</v>
      </c>
      <c r="C13" s="5" t="s">
        <v>407</v>
      </c>
      <c r="E13" s="5" t="s">
        <v>429</v>
      </c>
      <c r="F13" s="7" t="str">
        <f>TEXT("6268185330912550200","0")</f>
        <v>6268185330912550200</v>
      </c>
    </row>
    <row r="14">
      <c r="A14" s="3">
        <v>45839.666030092594</v>
      </c>
      <c r="B14" s="4" t="s">
        <v>38</v>
      </c>
      <c r="C14" s="5" t="s">
        <v>407</v>
      </c>
      <c r="E14" s="5" t="s">
        <v>430</v>
      </c>
      <c r="F14" s="7" t="str">
        <f>TEXT("6271659455889740060","0")</f>
        <v>6271659455889740060</v>
      </c>
    </row>
    <row r="15">
      <c r="A15" s="3">
        <v>45839.68929398148</v>
      </c>
      <c r="B15" s="4" t="s">
        <v>38</v>
      </c>
      <c r="C15" s="5" t="s">
        <v>407</v>
      </c>
      <c r="E15" s="5" t="s">
        <v>431</v>
      </c>
      <c r="F15" s="7" t="str">
        <f>TEXT("6271679555511882473","0")</f>
        <v>6271679555511882473</v>
      </c>
    </row>
    <row r="16">
      <c r="A16" s="3">
        <v>45842.614594907405</v>
      </c>
      <c r="B16" s="4" t="s">
        <v>70</v>
      </c>
      <c r="C16" s="5" t="s">
        <v>407</v>
      </c>
      <c r="E16" s="5" t="s">
        <v>432</v>
      </c>
      <c r="F16" s="7" t="str">
        <f>TEXT("6274207010924665887","0")</f>
        <v>6274207010924665887</v>
      </c>
    </row>
    <row r="17">
      <c r="A17" s="3">
        <v>45848.68309027778</v>
      </c>
      <c r="B17" s="4" t="s">
        <v>273</v>
      </c>
      <c r="C17" s="5" t="s">
        <v>407</v>
      </c>
      <c r="E17" s="5" t="s">
        <v>433</v>
      </c>
      <c r="F17" s="7" t="str">
        <f>TEXT("6279450195513361911","0")</f>
        <v>6279450195513361911</v>
      </c>
    </row>
    <row r="18">
      <c r="A18" s="3">
        <v>45848.753854166665</v>
      </c>
      <c r="B18" s="4" t="s">
        <v>273</v>
      </c>
      <c r="C18" s="5" t="s">
        <v>407</v>
      </c>
      <c r="E18" s="5" t="s">
        <v>434</v>
      </c>
      <c r="F18" s="7" t="str">
        <f>TEXT("6279511334917607580","0")</f>
        <v>6279511334917607580</v>
      </c>
    </row>
    <row r="19">
      <c r="A19" s="3">
        <v>45853.68990740741</v>
      </c>
      <c r="B19" s="4" t="s">
        <v>277</v>
      </c>
      <c r="C19" s="5" t="s">
        <v>407</v>
      </c>
      <c r="E19" s="5" t="s">
        <v>435</v>
      </c>
      <c r="F19" s="7" t="str">
        <f>TEXT("6283776084447052862","0")</f>
        <v>6283776084447052862</v>
      </c>
    </row>
    <row r="20">
      <c r="A20" s="3">
        <v>45855.571747685186</v>
      </c>
      <c r="B20" s="4" t="s">
        <v>17</v>
      </c>
      <c r="C20" s="5" t="s">
        <v>407</v>
      </c>
      <c r="E20" s="5" t="s">
        <v>436</v>
      </c>
      <c r="F20" s="7" t="str">
        <f>TEXT("6285401993817924672","0")</f>
        <v>6285401993817924672</v>
      </c>
    </row>
    <row r="21">
      <c r="A21" s="3">
        <v>45859.61599537037</v>
      </c>
      <c r="B21" s="4" t="s">
        <v>78</v>
      </c>
      <c r="C21" s="5" t="s">
        <v>407</v>
      </c>
      <c r="E21" s="5" t="s">
        <v>437</v>
      </c>
      <c r="F21" s="7" t="str">
        <f>TEXT("6288896228819102951","0")</f>
        <v>6288896228819102951</v>
      </c>
    </row>
    <row r="22">
      <c r="A22" s="3">
        <v>45862.81246527778</v>
      </c>
      <c r="B22" s="4" t="s">
        <v>18</v>
      </c>
      <c r="C22" s="5" t="s">
        <v>407</v>
      </c>
      <c r="E22" s="5" t="s">
        <v>438</v>
      </c>
      <c r="F22" s="7" t="str">
        <f>TEXT("6291657973493528673","0")</f>
        <v>6291657973493528673</v>
      </c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72.75"/>
    <col customWidth="1" hidden="1" min="6" max="6" width="12.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45809.487905092596</v>
      </c>
      <c r="B2" s="4" t="s">
        <v>80</v>
      </c>
      <c r="C2" s="5" t="s">
        <v>439</v>
      </c>
      <c r="E2" s="5" t="s">
        <v>440</v>
      </c>
      <c r="F2" s="5" t="s">
        <v>441</v>
      </c>
    </row>
    <row r="3">
      <c r="A3" s="3">
        <v>45826.43950231481</v>
      </c>
      <c r="B3" s="4" t="s">
        <v>32</v>
      </c>
      <c r="C3" s="5" t="s">
        <v>442</v>
      </c>
      <c r="E3" s="5" t="s">
        <v>443</v>
      </c>
      <c r="F3" s="5" t="s">
        <v>444</v>
      </c>
    </row>
    <row r="4">
      <c r="A4" s="3">
        <v>45835.739074074074</v>
      </c>
      <c r="B4" s="4" t="s">
        <v>185</v>
      </c>
      <c r="C4" s="5" t="s">
        <v>445</v>
      </c>
      <c r="E4" s="5" t="s">
        <v>440</v>
      </c>
      <c r="F4" s="7" t="str">
        <f>TEXT("6268266568117314709","0")</f>
        <v>6268266568117314709</v>
      </c>
    </row>
    <row r="5">
      <c r="A5" s="3">
        <v>45846.45311342592</v>
      </c>
      <c r="B5" s="4" t="s">
        <v>401</v>
      </c>
      <c r="C5" s="5" t="s">
        <v>446</v>
      </c>
      <c r="E5" s="5" t="s">
        <v>440</v>
      </c>
      <c r="F5" s="7" t="str">
        <f>TEXT("6277523493541446921","0")</f>
        <v>6277523493541446921</v>
      </c>
    </row>
    <row r="6">
      <c r="A6" s="3">
        <v>45852.48434027778</v>
      </c>
      <c r="B6" s="4" t="s">
        <v>210</v>
      </c>
      <c r="C6" s="5" t="s">
        <v>442</v>
      </c>
      <c r="E6" s="5" t="s">
        <v>443</v>
      </c>
      <c r="F6" s="7" t="str">
        <f>TEXT("6282734472326386669","0")</f>
        <v>6282734472326386669</v>
      </c>
    </row>
    <row r="7">
      <c r="A7" s="10"/>
      <c r="B7" s="8"/>
      <c r="C7" s="9"/>
      <c r="E7" s="9"/>
    </row>
    <row r="8">
      <c r="A8" s="10"/>
      <c r="B8" s="8"/>
      <c r="C8" s="9"/>
      <c r="E8" s="9"/>
    </row>
    <row r="9">
      <c r="A9" s="10"/>
      <c r="B9" s="8"/>
      <c r="C9" s="9"/>
      <c r="E9" s="9"/>
    </row>
    <row r="10">
      <c r="A10" s="10"/>
      <c r="B10" s="8"/>
      <c r="C10" s="9"/>
      <c r="E10" s="9"/>
    </row>
    <row r="11">
      <c r="A11" s="10"/>
      <c r="B11" s="8"/>
      <c r="C11" s="9"/>
      <c r="E11" s="9"/>
    </row>
    <row r="12">
      <c r="A12" s="10"/>
      <c r="B12" s="8"/>
      <c r="C12" s="9"/>
      <c r="E12" s="9"/>
    </row>
    <row r="13">
      <c r="A13" s="10"/>
      <c r="B13" s="8"/>
      <c r="C13" s="9"/>
      <c r="E13" s="9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81.25"/>
    <col customWidth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45809.73805555556</v>
      </c>
      <c r="B2" s="11">
        <v>45811.0</v>
      </c>
      <c r="C2" s="5" t="s">
        <v>447</v>
      </c>
      <c r="E2" s="5" t="s">
        <v>448</v>
      </c>
      <c r="F2" s="5" t="s">
        <v>449</v>
      </c>
    </row>
    <row r="3">
      <c r="A3" s="3">
        <v>45811.323969907404</v>
      </c>
      <c r="B3" s="11">
        <v>45812.0</v>
      </c>
      <c r="C3" s="5" t="s">
        <v>447</v>
      </c>
      <c r="E3" s="5" t="s">
        <v>450</v>
      </c>
      <c r="F3" s="5" t="s">
        <v>451</v>
      </c>
    </row>
    <row r="4">
      <c r="A4" s="3">
        <v>45812.719375</v>
      </c>
      <c r="B4" s="11">
        <v>45813.0</v>
      </c>
      <c r="C4" s="5" t="s">
        <v>452</v>
      </c>
      <c r="E4" s="5" t="s">
        <v>453</v>
      </c>
      <c r="F4" s="5" t="s">
        <v>454</v>
      </c>
    </row>
    <row r="5">
      <c r="A5" s="3">
        <v>45814.30798611111</v>
      </c>
      <c r="B5" s="11">
        <v>45817.0</v>
      </c>
      <c r="C5" s="5" t="s">
        <v>452</v>
      </c>
      <c r="E5" s="5" t="s">
        <v>455</v>
      </c>
      <c r="F5" s="5" t="s">
        <v>456</v>
      </c>
    </row>
    <row r="6">
      <c r="A6" s="3">
        <v>45817.00877314815</v>
      </c>
      <c r="B6" s="11">
        <v>45819.0</v>
      </c>
      <c r="C6" s="5" t="s">
        <v>447</v>
      </c>
      <c r="E6" s="5" t="s">
        <v>457</v>
      </c>
      <c r="F6" s="5" t="s">
        <v>458</v>
      </c>
    </row>
    <row r="7">
      <c r="A7" s="3">
        <v>45817.83157407407</v>
      </c>
      <c r="B7" s="11">
        <v>45820.0</v>
      </c>
      <c r="C7" s="5" t="s">
        <v>459</v>
      </c>
      <c r="E7" s="5" t="s">
        <v>460</v>
      </c>
      <c r="F7" s="5" t="s">
        <v>461</v>
      </c>
    </row>
    <row r="8">
      <c r="A8" s="3">
        <v>45818.72472222222</v>
      </c>
      <c r="B8" s="11">
        <v>45819.0</v>
      </c>
      <c r="C8" s="5" t="s">
        <v>462</v>
      </c>
      <c r="E8" s="5" t="s">
        <v>463</v>
      </c>
      <c r="F8" s="5" t="s">
        <v>464</v>
      </c>
    </row>
    <row r="9">
      <c r="A9" s="3">
        <v>45824.78484953704</v>
      </c>
      <c r="B9" s="11">
        <v>45825.0</v>
      </c>
      <c r="C9" s="5" t="s">
        <v>452</v>
      </c>
      <c r="E9" s="5" t="s">
        <v>465</v>
      </c>
      <c r="F9" s="5" t="s">
        <v>466</v>
      </c>
    </row>
    <row r="10">
      <c r="A10" s="3">
        <v>45826.31209490741</v>
      </c>
      <c r="B10" s="11">
        <v>45827.0</v>
      </c>
      <c r="C10" s="5" t="s">
        <v>452</v>
      </c>
      <c r="E10" s="5" t="s">
        <v>467</v>
      </c>
      <c r="F10" s="5" t="s">
        <v>468</v>
      </c>
    </row>
    <row r="11">
      <c r="A11" s="3">
        <v>45827.71359953703</v>
      </c>
      <c r="B11" s="11">
        <v>45828.0</v>
      </c>
      <c r="C11" s="5" t="s">
        <v>447</v>
      </c>
      <c r="E11" s="5" t="s">
        <v>469</v>
      </c>
      <c r="F11" s="5" t="s">
        <v>470</v>
      </c>
    </row>
    <row r="12">
      <c r="A12" s="3">
        <v>45838.028287037036</v>
      </c>
      <c r="B12" s="11">
        <v>45840.0</v>
      </c>
      <c r="C12" s="5" t="s">
        <v>447</v>
      </c>
      <c r="E12" s="5" t="s">
        <v>471</v>
      </c>
      <c r="F12" s="7" t="str">
        <f>TEXT("6270244447811287127","0")</f>
        <v>6270244447811287127</v>
      </c>
    </row>
    <row r="13">
      <c r="A13" s="3">
        <v>45839.662094907406</v>
      </c>
      <c r="B13" s="11">
        <v>45840.0</v>
      </c>
      <c r="C13" s="5" t="s">
        <v>452</v>
      </c>
      <c r="E13" s="5" t="s">
        <v>472</v>
      </c>
      <c r="F13" s="7" t="str">
        <f>TEXT("6271656057614724645","0")</f>
        <v>6271656057614724645</v>
      </c>
    </row>
    <row r="14">
      <c r="A14" s="3">
        <v>45845.04070601852</v>
      </c>
      <c r="B14" s="11">
        <v>45847.0</v>
      </c>
      <c r="C14" s="5" t="s">
        <v>447</v>
      </c>
      <c r="E14" s="5" t="s">
        <v>473</v>
      </c>
      <c r="F14" s="7" t="str">
        <f>TEXT("6276303177818630739","0")</f>
        <v>6276303177818630739</v>
      </c>
    </row>
    <row r="15">
      <c r="A15" s="3">
        <v>45845.720925925925</v>
      </c>
      <c r="B15" s="11">
        <v>45846.0</v>
      </c>
      <c r="C15" s="5" t="s">
        <v>462</v>
      </c>
      <c r="E15" s="5" t="s">
        <v>474</v>
      </c>
      <c r="F15" s="7" t="str">
        <f>TEXT("6276890881653229041","0")</f>
        <v>6276890881653229041</v>
      </c>
    </row>
    <row r="16">
      <c r="A16" s="3">
        <v>45846.76923611111</v>
      </c>
      <c r="B16" s="11">
        <v>45847.0</v>
      </c>
      <c r="C16" s="5" t="s">
        <v>452</v>
      </c>
      <c r="E16" s="5" t="s">
        <v>475</v>
      </c>
      <c r="F16" s="7" t="str">
        <f>TEXT("6277796627618062802","0")</f>
        <v>6277796627618062802</v>
      </c>
    </row>
    <row r="17">
      <c r="A17" s="3">
        <v>45851.980405092596</v>
      </c>
      <c r="B17" s="11">
        <v>45854.0</v>
      </c>
      <c r="C17" s="5" t="s">
        <v>447</v>
      </c>
      <c r="E17" s="5" t="s">
        <v>476</v>
      </c>
      <c r="F17" s="7" t="str">
        <f>TEXT("6282299071321164737","0")</f>
        <v>6282299071321164737</v>
      </c>
    </row>
    <row r="18">
      <c r="A18" s="3">
        <v>45852.63391203704</v>
      </c>
      <c r="B18" s="11">
        <v>45854.0</v>
      </c>
      <c r="C18" s="5" t="s">
        <v>459</v>
      </c>
      <c r="E18" s="5" t="s">
        <v>477</v>
      </c>
      <c r="F18" s="7" t="str">
        <f>TEXT("6282863704217578085","0")</f>
        <v>6282863704217578085</v>
      </c>
    </row>
    <row r="19">
      <c r="A19" s="3">
        <v>45855.54834490741</v>
      </c>
      <c r="B19" s="11">
        <v>45856.0</v>
      </c>
      <c r="C19" s="5" t="s">
        <v>462</v>
      </c>
      <c r="E19" s="5" t="s">
        <v>478</v>
      </c>
      <c r="F19" s="7" t="str">
        <f>TEXT("6285381771654075938","0")</f>
        <v>6285381771654075938</v>
      </c>
    </row>
    <row r="20">
      <c r="A20" s="3">
        <v>45859.01630787037</v>
      </c>
      <c r="B20" s="11">
        <v>45861.0</v>
      </c>
      <c r="C20" s="5" t="s">
        <v>447</v>
      </c>
      <c r="E20" s="5" t="s">
        <v>479</v>
      </c>
      <c r="F20" s="7" t="str">
        <f>TEXT("6288378091324460137","0")</f>
        <v>6288378091324460137</v>
      </c>
    </row>
    <row r="21">
      <c r="A21" s="3">
        <v>45859.951469907406</v>
      </c>
      <c r="B21" s="11">
        <v>45860.0</v>
      </c>
      <c r="C21" s="5" t="s">
        <v>452</v>
      </c>
      <c r="E21" s="5" t="s">
        <v>480</v>
      </c>
      <c r="F21" s="7" t="str">
        <f>TEXT("6289186072591289703","0")</f>
        <v>6289186072591289703</v>
      </c>
    </row>
    <row r="22">
      <c r="A22" s="10"/>
      <c r="B22" s="12"/>
      <c r="C22" s="9"/>
      <c r="E22" s="9"/>
    </row>
    <row r="23">
      <c r="A23" s="10"/>
      <c r="B23" s="12"/>
      <c r="C23" s="9"/>
      <c r="E23" s="9"/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  <row r="27">
      <c r="A27" s="10"/>
      <c r="B27" s="12"/>
      <c r="C27" s="9"/>
      <c r="E27" s="9"/>
    </row>
    <row r="28">
      <c r="A28" s="10"/>
      <c r="B28" s="12"/>
      <c r="C28" s="9"/>
      <c r="E28" s="9"/>
    </row>
    <row r="29">
      <c r="A29" s="10"/>
      <c r="B29" s="12"/>
      <c r="C29" s="9"/>
      <c r="E29" s="9"/>
    </row>
    <row r="30">
      <c r="A30" s="10"/>
      <c r="B30" s="12"/>
      <c r="C30" s="9"/>
      <c r="E30" s="9"/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3.75"/>
    <col customWidth="1" min="5" max="5" width="92.63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45811.65119212963</v>
      </c>
      <c r="B2" s="11">
        <v>45812.0</v>
      </c>
      <c r="C2" s="5" t="s">
        <v>481</v>
      </c>
      <c r="E2" s="5" t="s">
        <v>482</v>
      </c>
      <c r="F2" s="5" t="s">
        <v>483</v>
      </c>
    </row>
    <row r="3">
      <c r="A3" s="3">
        <v>45820.48149305556</v>
      </c>
      <c r="B3" s="11">
        <v>45821.0</v>
      </c>
      <c r="C3" s="5" t="s">
        <v>481</v>
      </c>
      <c r="E3" s="5" t="s">
        <v>484</v>
      </c>
      <c r="F3" s="5" t="s">
        <v>485</v>
      </c>
    </row>
    <row r="4">
      <c r="A4" s="3">
        <v>45827.65375</v>
      </c>
      <c r="B4" s="11">
        <v>45828.0</v>
      </c>
      <c r="C4" s="5" t="s">
        <v>481</v>
      </c>
      <c r="E4" s="5" t="s">
        <v>486</v>
      </c>
      <c r="F4" s="5" t="s">
        <v>487</v>
      </c>
    </row>
    <row r="5">
      <c r="A5" s="3">
        <v>45833.306435185186</v>
      </c>
      <c r="B5" s="11">
        <v>45834.0</v>
      </c>
      <c r="C5" s="5" t="s">
        <v>488</v>
      </c>
      <c r="E5" s="5" t="s">
        <v>489</v>
      </c>
      <c r="F5" s="5" t="s">
        <v>490</v>
      </c>
    </row>
    <row r="6">
      <c r="A6" s="3">
        <v>45833.30703703704</v>
      </c>
      <c r="B6" s="11">
        <v>45834.0</v>
      </c>
      <c r="C6" s="5" t="s">
        <v>491</v>
      </c>
      <c r="E6" s="5" t="s">
        <v>492</v>
      </c>
      <c r="F6" s="5" t="s">
        <v>493</v>
      </c>
    </row>
    <row r="7">
      <c r="A7" s="3">
        <v>45833.307604166665</v>
      </c>
      <c r="B7" s="11">
        <v>45834.0</v>
      </c>
      <c r="C7" s="5" t="s">
        <v>494</v>
      </c>
      <c r="E7" s="5" t="s">
        <v>495</v>
      </c>
      <c r="F7" s="5" t="s">
        <v>496</v>
      </c>
    </row>
    <row r="8">
      <c r="A8" s="3">
        <v>45835.43859953704</v>
      </c>
      <c r="B8" s="11">
        <v>45836.0</v>
      </c>
      <c r="C8" s="5" t="s">
        <v>488</v>
      </c>
      <c r="E8" s="5" t="s">
        <v>497</v>
      </c>
      <c r="F8" s="7" t="str">
        <f>TEXT("6268006954914412551","0")</f>
        <v>6268006954914412551</v>
      </c>
    </row>
    <row r="9">
      <c r="A9" s="3">
        <v>45836.72975694444</v>
      </c>
      <c r="B9" s="11">
        <v>45838.0</v>
      </c>
      <c r="C9" s="5" t="s">
        <v>481</v>
      </c>
      <c r="E9" s="5" t="s">
        <v>498</v>
      </c>
      <c r="F9" s="7" t="str">
        <f>TEXT("6269122515129630300","0")</f>
        <v>6269122515129630300</v>
      </c>
    </row>
    <row r="10">
      <c r="A10" s="3">
        <v>45838.383101851854</v>
      </c>
      <c r="B10" s="11">
        <v>45839.0</v>
      </c>
      <c r="C10" s="5" t="s">
        <v>499</v>
      </c>
      <c r="E10" s="5" t="s">
        <v>500</v>
      </c>
      <c r="F10" s="7" t="str">
        <f>TEXT("6270551004918726146","0")</f>
        <v>6270551004918726146</v>
      </c>
    </row>
    <row r="11">
      <c r="A11" s="3">
        <v>45839.328888888886</v>
      </c>
      <c r="B11" s="11">
        <v>45840.0</v>
      </c>
      <c r="C11" s="5" t="s">
        <v>488</v>
      </c>
      <c r="E11" s="5" t="s">
        <v>501</v>
      </c>
      <c r="F11" s="7" t="str">
        <f>TEXT("6271368164919299562","0")</f>
        <v>6271368164919299562</v>
      </c>
    </row>
    <row r="12">
      <c r="A12" s="3">
        <v>45839.329780092594</v>
      </c>
      <c r="B12" s="11">
        <v>45840.0</v>
      </c>
      <c r="C12" s="5" t="s">
        <v>494</v>
      </c>
      <c r="E12" s="5" t="s">
        <v>502</v>
      </c>
      <c r="F12" s="7" t="str">
        <f>TEXT("6271368934917142756","0")</f>
        <v>6271368934917142756</v>
      </c>
    </row>
    <row r="13">
      <c r="A13" s="3">
        <v>45839.33032407407</v>
      </c>
      <c r="B13" s="11">
        <v>45840.0</v>
      </c>
      <c r="C13" s="5" t="s">
        <v>491</v>
      </c>
      <c r="E13" s="5" t="s">
        <v>503</v>
      </c>
      <c r="F13" s="7" t="str">
        <f>TEXT("6271369404912562877","0")</f>
        <v>6271369404912562877</v>
      </c>
    </row>
    <row r="14">
      <c r="A14" s="3">
        <v>45839.5705787037</v>
      </c>
      <c r="B14" s="11">
        <v>45841.0</v>
      </c>
      <c r="C14" s="5" t="s">
        <v>499</v>
      </c>
      <c r="D14" s="5" t="s">
        <v>504</v>
      </c>
      <c r="E14" s="5" t="s">
        <v>505</v>
      </c>
      <c r="F14" s="7" t="str">
        <f>TEXT("6271576984913918044","0")</f>
        <v>6271576984913918044</v>
      </c>
    </row>
    <row r="15">
      <c r="A15" s="3">
        <v>45841.55606481482</v>
      </c>
      <c r="B15" s="11">
        <v>45842.0</v>
      </c>
      <c r="C15" s="5" t="s">
        <v>488</v>
      </c>
      <c r="E15" s="5" t="s">
        <v>506</v>
      </c>
      <c r="F15" s="7" t="str">
        <f>TEXT("6273292444915954038","0")</f>
        <v>6273292444915954038</v>
      </c>
    </row>
    <row r="16">
      <c r="A16" s="3">
        <v>45841.629525462966</v>
      </c>
      <c r="B16" s="11">
        <v>45842.0</v>
      </c>
      <c r="C16" s="5" t="s">
        <v>481</v>
      </c>
      <c r="E16" s="5" t="s">
        <v>507</v>
      </c>
      <c r="F16" s="7" t="str">
        <f>TEXT("6273355915128680358","0")</f>
        <v>6273355915128680358</v>
      </c>
    </row>
    <row r="17">
      <c r="A17" s="3">
        <v>45845.54131944444</v>
      </c>
      <c r="B17" s="11">
        <v>45846.0</v>
      </c>
      <c r="C17" s="5" t="s">
        <v>491</v>
      </c>
      <c r="E17" s="5" t="s">
        <v>508</v>
      </c>
      <c r="F17" s="7" t="str">
        <f>TEXT("6276735704913547535","0")</f>
        <v>6276735704913547535</v>
      </c>
    </row>
    <row r="18">
      <c r="A18" s="3">
        <v>45845.628287037034</v>
      </c>
      <c r="B18" s="11">
        <v>45846.0</v>
      </c>
      <c r="C18" s="5" t="s">
        <v>494</v>
      </c>
      <c r="E18" s="5" t="s">
        <v>509</v>
      </c>
      <c r="F18" s="7" t="str">
        <f>TEXT("6276810844911118850","0")</f>
        <v>6276810844911118850</v>
      </c>
    </row>
    <row r="19">
      <c r="A19" s="3">
        <v>45845.62866898148</v>
      </c>
      <c r="B19" s="11">
        <v>45846.0</v>
      </c>
      <c r="C19" s="5" t="s">
        <v>488</v>
      </c>
      <c r="E19" s="5" t="s">
        <v>510</v>
      </c>
      <c r="F19" s="7" t="str">
        <f>TEXT("6276811174915715800","0")</f>
        <v>6276811174915715800</v>
      </c>
    </row>
    <row r="20">
      <c r="A20" s="3">
        <v>45846.48537037037</v>
      </c>
      <c r="B20" s="11">
        <v>45847.0</v>
      </c>
      <c r="C20" s="5" t="s">
        <v>499</v>
      </c>
      <c r="E20" s="5" t="s">
        <v>511</v>
      </c>
      <c r="F20" s="7" t="str">
        <f>TEXT("6277551364913287864","0")</f>
        <v>6277551364913287864</v>
      </c>
    </row>
    <row r="21">
      <c r="A21" s="3">
        <v>45848.547002314815</v>
      </c>
      <c r="B21" s="11">
        <v>45849.0</v>
      </c>
      <c r="C21" s="5" t="s">
        <v>481</v>
      </c>
      <c r="E21" s="5" t="s">
        <v>512</v>
      </c>
      <c r="F21" s="7" t="str">
        <f>TEXT("6279332619996698364","0")</f>
        <v>6279332619996698364</v>
      </c>
    </row>
    <row r="22">
      <c r="A22" s="3">
        <v>45849.5915625</v>
      </c>
      <c r="B22" s="11">
        <v>45850.0</v>
      </c>
      <c r="C22" s="5" t="s">
        <v>491</v>
      </c>
      <c r="E22" s="5" t="s">
        <v>513</v>
      </c>
      <c r="F22" s="7" t="str">
        <f>TEXT("6280235114916655013","0")</f>
        <v>6280235114916655013</v>
      </c>
    </row>
    <row r="23">
      <c r="A23" s="3">
        <v>45852.29256944444</v>
      </c>
      <c r="B23" s="11">
        <v>45853.0</v>
      </c>
      <c r="C23" s="5" t="s">
        <v>488</v>
      </c>
      <c r="E23" s="5" t="s">
        <v>514</v>
      </c>
      <c r="F23" s="7" t="str">
        <f>TEXT("6282568784917889956","0")</f>
        <v>6282568784917889956</v>
      </c>
    </row>
    <row r="24">
      <c r="A24" s="3">
        <v>45852.29331018519</v>
      </c>
      <c r="B24" s="11">
        <v>45853.0</v>
      </c>
      <c r="C24" s="5" t="s">
        <v>488</v>
      </c>
      <c r="E24" s="5" t="s">
        <v>515</v>
      </c>
      <c r="F24" s="7" t="str">
        <f>TEXT("6282569424914593737","0")</f>
        <v>6282569424914593737</v>
      </c>
    </row>
    <row r="25">
      <c r="A25" s="3">
        <v>45852.466574074075</v>
      </c>
      <c r="B25" s="11">
        <v>45853.0</v>
      </c>
      <c r="C25" s="5" t="s">
        <v>491</v>
      </c>
      <c r="E25" s="5" t="s">
        <v>516</v>
      </c>
      <c r="F25" s="7" t="str">
        <f>TEXT("6282719124918517842","0")</f>
        <v>6282719124918517842</v>
      </c>
    </row>
    <row r="26">
      <c r="A26" s="3">
        <v>45852.59755787037</v>
      </c>
      <c r="B26" s="11">
        <v>45853.0</v>
      </c>
      <c r="C26" s="5" t="s">
        <v>494</v>
      </c>
      <c r="E26" s="5" t="s">
        <v>517</v>
      </c>
      <c r="F26" s="7" t="str">
        <f>TEXT("6282832294914689137","0")</f>
        <v>6282832294914689137</v>
      </c>
    </row>
    <row r="27">
      <c r="A27" s="3">
        <v>45853.440300925926</v>
      </c>
      <c r="B27" s="11">
        <v>45854.0</v>
      </c>
      <c r="C27" s="5" t="s">
        <v>499</v>
      </c>
      <c r="E27" s="5" t="s">
        <v>518</v>
      </c>
      <c r="F27" s="7" t="str">
        <f>TEXT("6283560424915937951","0")</f>
        <v>6283560424915937951</v>
      </c>
    </row>
    <row r="28">
      <c r="A28" s="3">
        <v>45855.288402777776</v>
      </c>
      <c r="B28" s="11">
        <v>45857.0</v>
      </c>
      <c r="C28" s="5" t="s">
        <v>488</v>
      </c>
      <c r="E28" s="5" t="s">
        <v>519</v>
      </c>
      <c r="F28" s="7" t="str">
        <f>TEXT("6285157184911321221","0")</f>
        <v>6285157184911321221</v>
      </c>
    </row>
    <row r="29">
      <c r="A29" s="3">
        <v>45856.2946875</v>
      </c>
      <c r="B29" s="11">
        <v>45857.0</v>
      </c>
      <c r="C29" s="5" t="s">
        <v>491</v>
      </c>
      <c r="E29" s="5" t="s">
        <v>513</v>
      </c>
      <c r="F29" s="7" t="str">
        <f>TEXT("6286026614911220734","0")</f>
        <v>6286026614911220734</v>
      </c>
    </row>
    <row r="30">
      <c r="A30" s="3">
        <v>45859.55024305556</v>
      </c>
      <c r="B30" s="11">
        <v>45860.0</v>
      </c>
      <c r="C30" s="5" t="s">
        <v>494</v>
      </c>
      <c r="E30" s="5" t="s">
        <v>520</v>
      </c>
      <c r="F30" s="7" t="str">
        <f>TEXT("6288839414912301159","0")</f>
        <v>6288839414912301159</v>
      </c>
    </row>
    <row r="31">
      <c r="A31" s="3">
        <v>45859.64488425926</v>
      </c>
      <c r="B31" s="11">
        <v>45860.0</v>
      </c>
      <c r="C31" s="5" t="s">
        <v>488</v>
      </c>
      <c r="E31" s="5" t="s">
        <v>521</v>
      </c>
      <c r="F31" s="7" t="str">
        <f>TEXT("6288921184914613444","0")</f>
        <v>6288921184914613444</v>
      </c>
    </row>
    <row r="32">
      <c r="A32" s="3">
        <v>45859.69121527778</v>
      </c>
      <c r="B32" s="11">
        <v>45860.0</v>
      </c>
      <c r="C32" s="5" t="s">
        <v>481</v>
      </c>
      <c r="E32" s="5" t="s">
        <v>522</v>
      </c>
      <c r="F32" s="7" t="str">
        <f>TEXT("6288961213517715582","0")</f>
        <v>6288961213517715582</v>
      </c>
    </row>
    <row r="33">
      <c r="A33" s="3">
        <v>45860.28707175926</v>
      </c>
      <c r="B33" s="11">
        <v>45861.0</v>
      </c>
      <c r="C33" s="5" t="s">
        <v>491</v>
      </c>
      <c r="E33" s="5" t="s">
        <v>523</v>
      </c>
      <c r="F33" s="7" t="str">
        <f>TEXT("6289476034911841019","0")</f>
        <v>6289476034911841019</v>
      </c>
    </row>
    <row r="34">
      <c r="A34" s="3">
        <v>45860.481087962966</v>
      </c>
      <c r="B34" s="11">
        <v>45861.0</v>
      </c>
      <c r="C34" s="5" t="s">
        <v>499</v>
      </c>
      <c r="E34" s="5" t="s">
        <v>524</v>
      </c>
      <c r="F34" s="7" t="str">
        <f>TEXT("6289643664916906295","0")</f>
        <v>6289643664916906295</v>
      </c>
    </row>
    <row r="35">
      <c r="A35" s="3">
        <v>45862.38295138889</v>
      </c>
      <c r="B35" s="11">
        <v>45863.0</v>
      </c>
      <c r="C35" s="5" t="s">
        <v>488</v>
      </c>
      <c r="E35" s="5" t="s">
        <v>525</v>
      </c>
      <c r="F35" s="7" t="str">
        <f>TEXT("6291286874912672766","0")</f>
        <v>6291286874912672766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8.13"/>
    <col customWidth="1" min="5" max="5" width="83.5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45814.4624537037</v>
      </c>
      <c r="B2" s="11">
        <v>45817.0</v>
      </c>
      <c r="C2" s="5" t="s">
        <v>526</v>
      </c>
      <c r="E2" s="5" t="s">
        <v>527</v>
      </c>
      <c r="F2" s="5" t="s">
        <v>528</v>
      </c>
    </row>
    <row r="3">
      <c r="A3" s="3">
        <v>45821.377800925926</v>
      </c>
      <c r="B3" s="11">
        <v>45824.0</v>
      </c>
      <c r="C3" s="5" t="s">
        <v>526</v>
      </c>
      <c r="E3" s="5" t="s">
        <v>529</v>
      </c>
      <c r="F3" s="5" t="s">
        <v>530</v>
      </c>
    </row>
    <row r="4">
      <c r="A4" s="3">
        <v>45832.34050925926</v>
      </c>
      <c r="B4" s="11">
        <v>45833.0</v>
      </c>
      <c r="C4" s="5" t="s">
        <v>526</v>
      </c>
      <c r="E4" s="5" t="s">
        <v>531</v>
      </c>
      <c r="F4" s="5" t="s">
        <v>532</v>
      </c>
    </row>
    <row r="5">
      <c r="A5" s="3">
        <v>45834.46752314815</v>
      </c>
      <c r="B5" s="11">
        <v>45835.0</v>
      </c>
      <c r="C5" s="5" t="s">
        <v>526</v>
      </c>
      <c r="E5" s="5" t="s">
        <v>533</v>
      </c>
      <c r="F5" s="5" t="s">
        <v>534</v>
      </c>
    </row>
    <row r="6">
      <c r="A6" s="3">
        <v>45839.699907407405</v>
      </c>
      <c r="B6" s="11">
        <v>45841.0</v>
      </c>
      <c r="C6" s="5" t="s">
        <v>526</v>
      </c>
      <c r="D6" s="9"/>
      <c r="E6" s="5" t="s">
        <v>535</v>
      </c>
      <c r="F6" s="7" t="str">
        <f>TEXT("6271688724915532869","0")</f>
        <v>6271688724915532869</v>
      </c>
    </row>
    <row r="7">
      <c r="A7" s="3">
        <v>45841.78125</v>
      </c>
      <c r="B7" s="11">
        <v>45845.0</v>
      </c>
      <c r="C7" s="5" t="s">
        <v>526</v>
      </c>
      <c r="E7" s="5" t="s">
        <v>536</v>
      </c>
      <c r="F7" s="7" t="str">
        <f>TEXT("6273487006611625074","0")</f>
        <v>6273487006611625074</v>
      </c>
    </row>
    <row r="8">
      <c r="A8" s="3">
        <v>45842.30490740741</v>
      </c>
      <c r="B8" s="11">
        <v>45845.0</v>
      </c>
      <c r="C8" s="5" t="s">
        <v>526</v>
      </c>
      <c r="E8" s="5" t="s">
        <v>537</v>
      </c>
      <c r="F8" s="7" t="str">
        <f>TEXT("6273939444912898524","0")</f>
        <v>6273939444912898524</v>
      </c>
    </row>
    <row r="9">
      <c r="A9" s="3">
        <v>45842.312372685185</v>
      </c>
      <c r="B9" s="11">
        <v>45845.0</v>
      </c>
      <c r="C9" s="5" t="s">
        <v>526</v>
      </c>
      <c r="E9" s="5" t="s">
        <v>537</v>
      </c>
      <c r="F9" s="7" t="str">
        <f>TEXT("6273945896123719985","0")</f>
        <v>6273945896123719985</v>
      </c>
    </row>
    <row r="10">
      <c r="A10" s="3">
        <v>45848.42530092593</v>
      </c>
      <c r="B10" s="11">
        <v>45849.0</v>
      </c>
      <c r="C10" s="5" t="s">
        <v>526</v>
      </c>
      <c r="E10" s="5" t="s">
        <v>538</v>
      </c>
      <c r="F10" s="7" t="str">
        <f>TEXT("6279227464919298406","0")</f>
        <v>6279227464919298406</v>
      </c>
    </row>
    <row r="11">
      <c r="A11" s="3">
        <v>45854.57325231482</v>
      </c>
      <c r="B11" s="11">
        <v>45855.0</v>
      </c>
      <c r="C11" s="5" t="s">
        <v>526</v>
      </c>
      <c r="E11" s="5" t="s">
        <v>539</v>
      </c>
      <c r="F11" s="7" t="str">
        <f>TEXT("6284539294918998810","0")</f>
        <v>6284539294918998810</v>
      </c>
    </row>
    <row r="12">
      <c r="A12" s="3">
        <v>45863.421168981484</v>
      </c>
      <c r="B12" s="11">
        <v>45866.0</v>
      </c>
      <c r="C12" s="5" t="s">
        <v>526</v>
      </c>
      <c r="E12" s="5" t="s">
        <v>540</v>
      </c>
      <c r="F12" s="7" t="str">
        <f>TEXT("6292183894919722542","0")</f>
        <v>6292183894919722542</v>
      </c>
    </row>
    <row r="13">
      <c r="A13" s="10"/>
      <c r="B13" s="12"/>
      <c r="C13" s="9"/>
      <c r="E13" s="9"/>
    </row>
    <row r="14">
      <c r="A14" s="10"/>
      <c r="B14" s="12"/>
      <c r="C14" s="9"/>
      <c r="E14" s="9"/>
    </row>
    <row r="15">
      <c r="A15" s="10"/>
      <c r="B15" s="12"/>
      <c r="C15" s="9"/>
      <c r="E15" s="9"/>
    </row>
    <row r="16">
      <c r="A16" s="10"/>
      <c r="B16" s="12"/>
      <c r="C16" s="9"/>
      <c r="D16" s="9"/>
      <c r="E16" s="9"/>
    </row>
    <row r="17">
      <c r="A17" s="10"/>
      <c r="B17" s="12"/>
      <c r="C17" s="9"/>
      <c r="E17" s="9"/>
    </row>
    <row r="18">
      <c r="A18" s="10"/>
      <c r="B18" s="12"/>
      <c r="C18" s="9"/>
      <c r="E18" s="9"/>
    </row>
    <row r="19">
      <c r="A19" s="10"/>
      <c r="B19" s="12"/>
      <c r="C19" s="9"/>
      <c r="E19" s="9"/>
    </row>
    <row r="20">
      <c r="A20" s="10"/>
      <c r="B20" s="12"/>
      <c r="C20" s="9"/>
      <c r="E20" s="9"/>
    </row>
    <row r="21">
      <c r="A21" s="10"/>
      <c r="B21" s="12"/>
      <c r="C21" s="9"/>
      <c r="E21" s="9"/>
    </row>
    <row r="22">
      <c r="A22" s="10"/>
      <c r="B22" s="12"/>
      <c r="C22" s="9"/>
      <c r="E22" s="9"/>
    </row>
    <row r="23">
      <c r="A23" s="10"/>
      <c r="B23" s="12"/>
      <c r="C23" s="9"/>
      <c r="E23" s="9"/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9.13"/>
    <col customWidth="1" min="5" max="5" width="79.63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45810.48936342592</v>
      </c>
      <c r="B2" s="11">
        <v>45811.0</v>
      </c>
      <c r="C2" s="5" t="s">
        <v>541</v>
      </c>
      <c r="E2" s="5" t="s">
        <v>542</v>
      </c>
      <c r="F2" s="5" t="s">
        <v>543</v>
      </c>
    </row>
    <row r="3">
      <c r="A3" s="3">
        <v>45810.49122685185</v>
      </c>
      <c r="B3" s="11">
        <v>45811.0</v>
      </c>
      <c r="C3" s="5" t="s">
        <v>544</v>
      </c>
      <c r="E3" s="5" t="s">
        <v>545</v>
      </c>
      <c r="F3" s="5" t="s">
        <v>546</v>
      </c>
    </row>
    <row r="4">
      <c r="A4" s="3">
        <v>45810.58678240741</v>
      </c>
      <c r="B4" s="11">
        <v>45811.0</v>
      </c>
      <c r="C4" s="5" t="s">
        <v>547</v>
      </c>
      <c r="E4" s="5" t="s">
        <v>548</v>
      </c>
      <c r="F4" s="5" t="s">
        <v>549</v>
      </c>
    </row>
    <row r="5">
      <c r="A5" s="3">
        <v>45810.59313657407</v>
      </c>
      <c r="B5" s="11">
        <v>45811.0</v>
      </c>
      <c r="C5" s="5" t="s">
        <v>550</v>
      </c>
      <c r="E5" s="5" t="s">
        <v>551</v>
      </c>
      <c r="F5" s="5" t="s">
        <v>552</v>
      </c>
    </row>
    <row r="6">
      <c r="A6" s="3">
        <v>45810.62304398148</v>
      </c>
      <c r="B6" s="11">
        <v>45811.0</v>
      </c>
      <c r="C6" s="5" t="s">
        <v>553</v>
      </c>
      <c r="E6" s="5" t="s">
        <v>554</v>
      </c>
      <c r="F6" s="5" t="s">
        <v>555</v>
      </c>
    </row>
    <row r="7">
      <c r="A7" s="3">
        <v>45810.647361111114</v>
      </c>
      <c r="B7" s="11">
        <v>45811.0</v>
      </c>
      <c r="C7" s="5" t="s">
        <v>556</v>
      </c>
      <c r="E7" s="5" t="s">
        <v>557</v>
      </c>
      <c r="F7" s="5" t="s">
        <v>558</v>
      </c>
    </row>
    <row r="8">
      <c r="A8" s="3">
        <v>45811.49085648148</v>
      </c>
      <c r="B8" s="11">
        <v>45813.0</v>
      </c>
      <c r="C8" s="5" t="s">
        <v>559</v>
      </c>
      <c r="E8" s="5" t="s">
        <v>560</v>
      </c>
      <c r="F8" s="5" t="s">
        <v>561</v>
      </c>
    </row>
    <row r="9">
      <c r="A9" s="3">
        <v>45811.539143518516</v>
      </c>
      <c r="B9" s="11">
        <v>45813.0</v>
      </c>
      <c r="C9" s="5" t="s">
        <v>562</v>
      </c>
      <c r="E9" s="5" t="s">
        <v>563</v>
      </c>
      <c r="F9" s="5" t="s">
        <v>564</v>
      </c>
    </row>
    <row r="10">
      <c r="A10" s="3">
        <v>45811.73299768519</v>
      </c>
      <c r="B10" s="11">
        <v>45812.0</v>
      </c>
      <c r="C10" s="5" t="s">
        <v>565</v>
      </c>
      <c r="E10" s="5" t="s">
        <v>566</v>
      </c>
      <c r="F10" s="5" t="s">
        <v>567</v>
      </c>
    </row>
    <row r="11">
      <c r="A11" s="3">
        <v>45812.61195601852</v>
      </c>
      <c r="B11" s="11">
        <v>45814.0</v>
      </c>
      <c r="C11" s="5" t="s">
        <v>568</v>
      </c>
      <c r="E11" s="5" t="s">
        <v>569</v>
      </c>
      <c r="F11" s="5" t="s">
        <v>570</v>
      </c>
    </row>
    <row r="12">
      <c r="A12" s="3">
        <v>45813.49596064815</v>
      </c>
      <c r="B12" s="11">
        <v>45814.0</v>
      </c>
      <c r="C12" s="5" t="s">
        <v>571</v>
      </c>
      <c r="E12" s="5" t="s">
        <v>572</v>
      </c>
      <c r="F12" s="5" t="s">
        <v>573</v>
      </c>
    </row>
    <row r="13">
      <c r="A13" s="3">
        <v>45813.534375</v>
      </c>
      <c r="B13" s="11">
        <v>45817.0</v>
      </c>
      <c r="C13" s="5" t="s">
        <v>541</v>
      </c>
      <c r="E13" s="5" t="s">
        <v>574</v>
      </c>
      <c r="F13" s="5" t="s">
        <v>575</v>
      </c>
    </row>
    <row r="14">
      <c r="A14" s="3">
        <v>45813.54751157407</v>
      </c>
      <c r="B14" s="11">
        <v>45814.0</v>
      </c>
      <c r="C14" s="5" t="s">
        <v>576</v>
      </c>
      <c r="E14" s="5" t="s">
        <v>577</v>
      </c>
      <c r="F14" s="5" t="s">
        <v>578</v>
      </c>
    </row>
    <row r="15">
      <c r="A15" s="3">
        <v>45813.54787037037</v>
      </c>
      <c r="B15" s="11">
        <v>45814.0</v>
      </c>
      <c r="C15" s="5" t="s">
        <v>568</v>
      </c>
      <c r="E15" s="5" t="s">
        <v>579</v>
      </c>
      <c r="F15" s="5" t="s">
        <v>580</v>
      </c>
    </row>
    <row r="16">
      <c r="A16" s="3">
        <v>45813.56140046296</v>
      </c>
      <c r="B16" s="11">
        <v>45814.0</v>
      </c>
      <c r="C16" s="5" t="s">
        <v>547</v>
      </c>
      <c r="E16" s="5" t="s">
        <v>581</v>
      </c>
      <c r="F16" s="5" t="s">
        <v>582</v>
      </c>
    </row>
    <row r="17">
      <c r="A17" s="3">
        <v>45813.577314814815</v>
      </c>
      <c r="B17" s="11">
        <v>45814.0</v>
      </c>
      <c r="C17" s="5" t="s">
        <v>583</v>
      </c>
      <c r="E17" s="5" t="s">
        <v>584</v>
      </c>
      <c r="F17" s="5" t="s">
        <v>585</v>
      </c>
    </row>
    <row r="18">
      <c r="A18" s="3">
        <v>45813.58782407407</v>
      </c>
      <c r="B18" s="11">
        <v>45814.0</v>
      </c>
      <c r="C18" s="5" t="s">
        <v>544</v>
      </c>
      <c r="E18" s="5" t="s">
        <v>586</v>
      </c>
      <c r="F18" s="5" t="s">
        <v>587</v>
      </c>
    </row>
    <row r="19">
      <c r="A19" s="3">
        <v>45813.8165625</v>
      </c>
      <c r="B19" s="11">
        <v>45814.0</v>
      </c>
      <c r="C19" s="5" t="s">
        <v>568</v>
      </c>
      <c r="E19" s="5" t="s">
        <v>588</v>
      </c>
      <c r="F19" s="5" t="s">
        <v>589</v>
      </c>
    </row>
    <row r="20">
      <c r="A20" s="3">
        <v>45814.445856481485</v>
      </c>
      <c r="B20" s="11">
        <v>45817.0</v>
      </c>
      <c r="C20" s="5" t="s">
        <v>556</v>
      </c>
      <c r="E20" s="5" t="s">
        <v>590</v>
      </c>
      <c r="F20" s="5" t="s">
        <v>591</v>
      </c>
    </row>
    <row r="21">
      <c r="A21" s="3">
        <v>45814.65975694444</v>
      </c>
      <c r="B21" s="11">
        <v>45817.0</v>
      </c>
      <c r="C21" s="5" t="s">
        <v>553</v>
      </c>
      <c r="E21" s="5" t="s">
        <v>592</v>
      </c>
      <c r="F21" s="5" t="s">
        <v>593</v>
      </c>
    </row>
    <row r="22">
      <c r="A22" s="3">
        <v>45814.722025462965</v>
      </c>
      <c r="B22" s="11">
        <v>45817.0</v>
      </c>
      <c r="C22" s="5" t="s">
        <v>565</v>
      </c>
      <c r="E22" s="5" t="s">
        <v>594</v>
      </c>
      <c r="F22" s="5" t="s">
        <v>595</v>
      </c>
    </row>
    <row r="23">
      <c r="A23" s="3">
        <v>45815.55142361111</v>
      </c>
      <c r="B23" s="11">
        <v>45818.0</v>
      </c>
      <c r="C23" s="5" t="s">
        <v>562</v>
      </c>
      <c r="E23" s="5" t="s">
        <v>596</v>
      </c>
      <c r="F23" s="5" t="s">
        <v>597</v>
      </c>
    </row>
    <row r="24">
      <c r="A24" s="3">
        <v>45817.545752314814</v>
      </c>
      <c r="B24" s="11">
        <v>45818.0</v>
      </c>
      <c r="C24" s="5" t="s">
        <v>571</v>
      </c>
      <c r="E24" s="5" t="s">
        <v>598</v>
      </c>
      <c r="F24" s="5" t="s">
        <v>599</v>
      </c>
    </row>
    <row r="25">
      <c r="A25" s="3">
        <v>45817.54876157407</v>
      </c>
      <c r="B25" s="11">
        <v>45818.0</v>
      </c>
      <c r="C25" s="5" t="s">
        <v>550</v>
      </c>
      <c r="E25" s="5" t="s">
        <v>600</v>
      </c>
      <c r="F25" s="5" t="s">
        <v>601</v>
      </c>
    </row>
    <row r="26">
      <c r="A26" s="3">
        <v>45817.55146990741</v>
      </c>
      <c r="B26" s="11">
        <v>45818.0</v>
      </c>
      <c r="C26" s="5" t="s">
        <v>547</v>
      </c>
      <c r="E26" s="5" t="s">
        <v>602</v>
      </c>
      <c r="F26" s="5" t="s">
        <v>603</v>
      </c>
    </row>
    <row r="27">
      <c r="A27" s="3">
        <v>45817.61461805555</v>
      </c>
      <c r="B27" s="11">
        <v>45819.0</v>
      </c>
      <c r="C27" s="5" t="s">
        <v>559</v>
      </c>
      <c r="E27" s="5" t="s">
        <v>604</v>
      </c>
      <c r="F27" s="5" t="s">
        <v>605</v>
      </c>
    </row>
    <row r="28">
      <c r="A28" s="3">
        <v>45817.63277777778</v>
      </c>
      <c r="B28" s="11">
        <v>45818.0</v>
      </c>
      <c r="C28" s="5" t="s">
        <v>606</v>
      </c>
      <c r="E28" s="5" t="s">
        <v>607</v>
      </c>
      <c r="F28" s="5" t="s">
        <v>608</v>
      </c>
    </row>
    <row r="29">
      <c r="A29" s="3">
        <v>45818.56605324074</v>
      </c>
      <c r="B29" s="11">
        <v>45819.0</v>
      </c>
      <c r="C29" s="5" t="s">
        <v>544</v>
      </c>
      <c r="E29" s="5" t="s">
        <v>609</v>
      </c>
      <c r="F29" s="5" t="s">
        <v>610</v>
      </c>
    </row>
    <row r="30">
      <c r="A30" s="3">
        <v>45818.611817129626</v>
      </c>
      <c r="B30" s="11">
        <v>45821.0</v>
      </c>
      <c r="C30" s="5" t="s">
        <v>550</v>
      </c>
      <c r="E30" s="5" t="s">
        <v>611</v>
      </c>
      <c r="F30" s="5" t="s">
        <v>612</v>
      </c>
    </row>
    <row r="31">
      <c r="A31" s="3">
        <v>45819.51635416667</v>
      </c>
      <c r="B31" s="11">
        <v>45820.0</v>
      </c>
      <c r="C31" s="5" t="s">
        <v>583</v>
      </c>
      <c r="E31" s="5" t="s">
        <v>613</v>
      </c>
      <c r="F31" s="5" t="s">
        <v>614</v>
      </c>
    </row>
    <row r="32">
      <c r="A32" s="3">
        <v>45820.38537037037</v>
      </c>
      <c r="B32" s="11">
        <v>45822.0</v>
      </c>
      <c r="C32" s="5" t="s">
        <v>562</v>
      </c>
      <c r="E32" s="5" t="s">
        <v>615</v>
      </c>
      <c r="F32" s="5" t="s">
        <v>616</v>
      </c>
    </row>
    <row r="33">
      <c r="A33" s="3">
        <v>45820.51100694445</v>
      </c>
      <c r="B33" s="11">
        <v>45821.0</v>
      </c>
      <c r="C33" s="5" t="s">
        <v>541</v>
      </c>
      <c r="E33" s="5" t="s">
        <v>617</v>
      </c>
      <c r="F33" s="5" t="s">
        <v>618</v>
      </c>
    </row>
    <row r="34">
      <c r="A34" s="3">
        <v>45820.53282407408</v>
      </c>
      <c r="B34" s="11">
        <v>45821.0</v>
      </c>
      <c r="C34" s="5" t="s">
        <v>544</v>
      </c>
      <c r="E34" s="5" t="s">
        <v>619</v>
      </c>
      <c r="F34" s="5" t="s">
        <v>620</v>
      </c>
    </row>
    <row r="35">
      <c r="A35" s="3">
        <v>45820.568402777775</v>
      </c>
      <c r="B35" s="11">
        <v>45821.0</v>
      </c>
      <c r="C35" s="5" t="s">
        <v>576</v>
      </c>
      <c r="E35" s="5" t="s">
        <v>621</v>
      </c>
      <c r="F35" s="5" t="s">
        <v>622</v>
      </c>
    </row>
    <row r="36">
      <c r="A36" s="3">
        <v>45820.62103009259</v>
      </c>
      <c r="B36" s="11">
        <v>45821.0</v>
      </c>
      <c r="C36" s="5" t="s">
        <v>571</v>
      </c>
      <c r="E36" s="5" t="s">
        <v>623</v>
      </c>
      <c r="F36" s="5" t="s">
        <v>624</v>
      </c>
    </row>
    <row r="37">
      <c r="A37" s="3">
        <v>45820.628645833334</v>
      </c>
      <c r="B37" s="11">
        <v>45821.0</v>
      </c>
      <c r="C37" s="5" t="s">
        <v>565</v>
      </c>
      <c r="E37" s="5" t="s">
        <v>625</v>
      </c>
      <c r="F37" s="5" t="s">
        <v>626</v>
      </c>
    </row>
    <row r="38">
      <c r="A38" s="3">
        <v>45820.63165509259</v>
      </c>
      <c r="B38" s="11">
        <v>45821.0</v>
      </c>
      <c r="C38" s="5" t="s">
        <v>553</v>
      </c>
      <c r="E38" s="5" t="s">
        <v>627</v>
      </c>
      <c r="F38" s="5" t="s">
        <v>628</v>
      </c>
    </row>
    <row r="39">
      <c r="A39" s="3">
        <v>45820.845196759255</v>
      </c>
      <c r="B39" s="11">
        <v>45821.0</v>
      </c>
      <c r="C39" s="5" t="s">
        <v>606</v>
      </c>
      <c r="E39" s="5" t="s">
        <v>629</v>
      </c>
      <c r="F39" s="5" t="s">
        <v>630</v>
      </c>
    </row>
    <row r="40">
      <c r="A40" s="3">
        <v>45821.540300925924</v>
      </c>
      <c r="B40" s="11">
        <v>45822.0</v>
      </c>
      <c r="C40" s="5" t="s">
        <v>547</v>
      </c>
      <c r="E40" s="5" t="s">
        <v>631</v>
      </c>
      <c r="F40" s="5" t="s">
        <v>632</v>
      </c>
    </row>
    <row r="41">
      <c r="A41" s="3">
        <v>45821.64402777777</v>
      </c>
      <c r="B41" s="11">
        <v>45822.0</v>
      </c>
      <c r="C41" s="5" t="s">
        <v>568</v>
      </c>
      <c r="E41" s="5" t="s">
        <v>633</v>
      </c>
      <c r="F41" s="5" t="s">
        <v>634</v>
      </c>
    </row>
    <row r="42">
      <c r="A42" s="3">
        <v>45821.644525462965</v>
      </c>
      <c r="B42" s="11">
        <v>45824.0</v>
      </c>
      <c r="C42" s="5" t="s">
        <v>568</v>
      </c>
      <c r="E42" s="5" t="s">
        <v>635</v>
      </c>
      <c r="F42" s="5" t="s">
        <v>636</v>
      </c>
    </row>
    <row r="43">
      <c r="A43" s="3">
        <v>45822.64634259259</v>
      </c>
      <c r="B43" s="11">
        <v>45826.0</v>
      </c>
      <c r="C43" s="5" t="s">
        <v>562</v>
      </c>
      <c r="E43" s="5" t="s">
        <v>637</v>
      </c>
      <c r="F43" s="5" t="s">
        <v>638</v>
      </c>
    </row>
    <row r="44">
      <c r="A44" s="3">
        <v>45823.49030092593</v>
      </c>
      <c r="B44" s="11">
        <v>45825.0</v>
      </c>
      <c r="C44" s="5" t="s">
        <v>559</v>
      </c>
      <c r="E44" s="5" t="s">
        <v>639</v>
      </c>
      <c r="F44" s="5" t="s">
        <v>640</v>
      </c>
    </row>
    <row r="45">
      <c r="A45" s="3">
        <v>45824.54892361111</v>
      </c>
      <c r="B45" s="11">
        <v>45825.0</v>
      </c>
      <c r="C45" s="5" t="s">
        <v>544</v>
      </c>
      <c r="E45" s="5" t="s">
        <v>641</v>
      </c>
      <c r="F45" s="5" t="s">
        <v>642</v>
      </c>
    </row>
    <row r="46">
      <c r="A46" s="3">
        <v>45824.559710648144</v>
      </c>
      <c r="B46" s="11">
        <v>45825.0</v>
      </c>
      <c r="C46" s="5" t="s">
        <v>550</v>
      </c>
      <c r="E46" s="5" t="s">
        <v>643</v>
      </c>
      <c r="F46" s="5" t="s">
        <v>644</v>
      </c>
    </row>
    <row r="47">
      <c r="A47" s="3">
        <v>45824.58258101852</v>
      </c>
      <c r="B47" s="11">
        <v>45826.0</v>
      </c>
      <c r="C47" s="5" t="s">
        <v>571</v>
      </c>
      <c r="E47" s="5" t="s">
        <v>572</v>
      </c>
      <c r="F47" s="5" t="s">
        <v>645</v>
      </c>
    </row>
    <row r="48">
      <c r="A48" s="3">
        <v>45824.6312037037</v>
      </c>
      <c r="B48" s="11">
        <v>45825.0</v>
      </c>
      <c r="C48" s="5" t="s">
        <v>547</v>
      </c>
      <c r="E48" s="5" t="s">
        <v>646</v>
      </c>
      <c r="F48" s="5" t="s">
        <v>647</v>
      </c>
    </row>
    <row r="49">
      <c r="A49" s="3">
        <v>45825.57105324074</v>
      </c>
      <c r="B49" s="11">
        <v>45826.0</v>
      </c>
      <c r="C49" s="5" t="s">
        <v>565</v>
      </c>
      <c r="E49" s="5" t="s">
        <v>629</v>
      </c>
      <c r="F49" s="5" t="s">
        <v>648</v>
      </c>
    </row>
    <row r="50">
      <c r="A50" s="3">
        <v>45825.59432870371</v>
      </c>
      <c r="B50" s="11">
        <v>45826.0</v>
      </c>
      <c r="C50" s="5" t="s">
        <v>565</v>
      </c>
      <c r="E50" s="5" t="s">
        <v>649</v>
      </c>
      <c r="F50" s="5" t="s">
        <v>650</v>
      </c>
    </row>
    <row r="51">
      <c r="A51" s="3">
        <v>45825.60978009259</v>
      </c>
      <c r="B51" s="11">
        <v>45826.0</v>
      </c>
      <c r="C51" s="5" t="s">
        <v>553</v>
      </c>
      <c r="E51" s="5" t="s">
        <v>651</v>
      </c>
      <c r="F51" s="5" t="s">
        <v>652</v>
      </c>
    </row>
    <row r="52">
      <c r="A52" s="3">
        <v>45826.44824074074</v>
      </c>
      <c r="B52" s="11">
        <v>45831.0</v>
      </c>
      <c r="C52" s="5" t="s">
        <v>550</v>
      </c>
      <c r="E52" s="5" t="s">
        <v>600</v>
      </c>
      <c r="F52" s="5" t="s">
        <v>653</v>
      </c>
    </row>
    <row r="53">
      <c r="A53" s="3">
        <v>45826.45762731481</v>
      </c>
      <c r="B53" s="11">
        <v>45831.0</v>
      </c>
      <c r="C53" s="5" t="s">
        <v>556</v>
      </c>
      <c r="E53" s="5" t="s">
        <v>590</v>
      </c>
      <c r="F53" s="5" t="s">
        <v>654</v>
      </c>
    </row>
    <row r="54">
      <c r="A54" s="3">
        <v>45826.5033912037</v>
      </c>
      <c r="B54" s="11">
        <v>45827.0</v>
      </c>
      <c r="C54" s="5" t="s">
        <v>568</v>
      </c>
      <c r="E54" s="5" t="s">
        <v>655</v>
      </c>
      <c r="F54" s="5" t="s">
        <v>656</v>
      </c>
    </row>
    <row r="55">
      <c r="A55" s="3">
        <v>45826.72116898149</v>
      </c>
      <c r="B55" s="11">
        <v>45829.0</v>
      </c>
      <c r="C55" s="5" t="s">
        <v>583</v>
      </c>
      <c r="E55" s="5" t="s">
        <v>657</v>
      </c>
      <c r="F55" s="5" t="s">
        <v>658</v>
      </c>
    </row>
    <row r="56">
      <c r="A56" s="3">
        <v>45827.42052083333</v>
      </c>
      <c r="B56" s="11">
        <v>45829.0</v>
      </c>
      <c r="C56" s="5" t="s">
        <v>559</v>
      </c>
      <c r="E56" s="5" t="s">
        <v>604</v>
      </c>
      <c r="F56" s="5" t="s">
        <v>659</v>
      </c>
    </row>
    <row r="57">
      <c r="A57" s="3">
        <v>45827.553611111114</v>
      </c>
      <c r="B57" s="11">
        <v>45829.0</v>
      </c>
      <c r="C57" s="5" t="s">
        <v>571</v>
      </c>
      <c r="E57" s="5" t="s">
        <v>581</v>
      </c>
      <c r="F57" s="5" t="s">
        <v>660</v>
      </c>
    </row>
    <row r="58">
      <c r="A58" s="3">
        <v>45827.57390046296</v>
      </c>
      <c r="B58" s="11">
        <v>45828.0</v>
      </c>
      <c r="C58" s="5" t="s">
        <v>547</v>
      </c>
      <c r="E58" s="5" t="s">
        <v>602</v>
      </c>
      <c r="F58" s="5" t="s">
        <v>661</v>
      </c>
    </row>
    <row r="59">
      <c r="A59" s="3">
        <v>45827.58888888889</v>
      </c>
      <c r="B59" s="11">
        <v>45828.0</v>
      </c>
      <c r="C59" s="5" t="s">
        <v>576</v>
      </c>
      <c r="E59" s="5" t="s">
        <v>662</v>
      </c>
      <c r="F59" s="5" t="s">
        <v>663</v>
      </c>
    </row>
    <row r="60">
      <c r="A60" s="3">
        <v>45827.67390046296</v>
      </c>
      <c r="B60" s="11">
        <v>45828.0</v>
      </c>
      <c r="C60" s="5" t="s">
        <v>606</v>
      </c>
      <c r="E60" s="5" t="s">
        <v>664</v>
      </c>
      <c r="F60" s="5" t="s">
        <v>665</v>
      </c>
    </row>
    <row r="61">
      <c r="A61" s="3">
        <v>45828.514386574076</v>
      </c>
      <c r="B61" s="11">
        <v>45829.0</v>
      </c>
      <c r="C61" s="5" t="s">
        <v>541</v>
      </c>
      <c r="E61" s="5" t="s">
        <v>666</v>
      </c>
      <c r="F61" s="5" t="s">
        <v>667</v>
      </c>
    </row>
    <row r="62">
      <c r="A62" s="3">
        <v>45828.527337962965</v>
      </c>
      <c r="B62" s="11">
        <v>45831.0</v>
      </c>
      <c r="C62" s="5" t="s">
        <v>547</v>
      </c>
      <c r="E62" s="5" t="s">
        <v>668</v>
      </c>
      <c r="F62" s="5" t="s">
        <v>669</v>
      </c>
    </row>
    <row r="63">
      <c r="A63" s="3">
        <v>45828.5490162037</v>
      </c>
      <c r="B63" s="11">
        <v>45829.0</v>
      </c>
      <c r="C63" s="5" t="s">
        <v>544</v>
      </c>
      <c r="E63" s="5" t="s">
        <v>670</v>
      </c>
      <c r="F63" s="5" t="s">
        <v>671</v>
      </c>
    </row>
    <row r="64">
      <c r="A64" s="3">
        <v>45828.63512731482</v>
      </c>
      <c r="B64" s="11">
        <v>45829.0</v>
      </c>
      <c r="C64" s="5" t="s">
        <v>568</v>
      </c>
      <c r="E64" s="5" t="s">
        <v>672</v>
      </c>
      <c r="F64" s="5" t="s">
        <v>673</v>
      </c>
    </row>
    <row r="65">
      <c r="A65" s="3">
        <v>45828.63542824074</v>
      </c>
      <c r="B65" s="11">
        <v>45831.0</v>
      </c>
      <c r="C65" s="5" t="s">
        <v>568</v>
      </c>
      <c r="E65" s="5" t="s">
        <v>635</v>
      </c>
      <c r="F65" s="5" t="s">
        <v>674</v>
      </c>
    </row>
    <row r="66">
      <c r="A66" s="3">
        <v>45828.64990740741</v>
      </c>
      <c r="B66" s="11">
        <v>45831.0</v>
      </c>
      <c r="C66" s="5" t="s">
        <v>553</v>
      </c>
      <c r="E66" s="5" t="s">
        <v>675</v>
      </c>
      <c r="F66" s="5" t="s">
        <v>676</v>
      </c>
    </row>
    <row r="67">
      <c r="A67" s="3">
        <v>45828.684386574074</v>
      </c>
      <c r="B67" s="11">
        <v>45829.0</v>
      </c>
      <c r="C67" s="5" t="s">
        <v>606</v>
      </c>
      <c r="E67" s="5" t="s">
        <v>677</v>
      </c>
      <c r="F67" s="5" t="s">
        <v>678</v>
      </c>
    </row>
    <row r="68">
      <c r="A68" s="3">
        <v>45828.68451388889</v>
      </c>
      <c r="B68" s="11">
        <v>45831.0</v>
      </c>
      <c r="C68" s="5" t="s">
        <v>565</v>
      </c>
      <c r="E68" s="5" t="s">
        <v>679</v>
      </c>
      <c r="F68" s="5" t="s">
        <v>680</v>
      </c>
    </row>
    <row r="69">
      <c r="A69" s="3">
        <v>45828.73834490741</v>
      </c>
      <c r="B69" s="11">
        <v>45831.0</v>
      </c>
      <c r="C69" s="5" t="s">
        <v>562</v>
      </c>
      <c r="E69" s="5" t="s">
        <v>681</v>
      </c>
      <c r="F69" s="5" t="s">
        <v>682</v>
      </c>
    </row>
    <row r="70">
      <c r="A70" s="3">
        <v>45831.49663194444</v>
      </c>
      <c r="B70" s="11">
        <v>45833.0</v>
      </c>
      <c r="C70" s="5" t="s">
        <v>544</v>
      </c>
      <c r="E70" s="5" t="s">
        <v>683</v>
      </c>
      <c r="F70" s="5" t="s">
        <v>684</v>
      </c>
    </row>
    <row r="71">
      <c r="A71" s="3">
        <v>45831.52752314815</v>
      </c>
      <c r="B71" s="11">
        <v>45832.0</v>
      </c>
      <c r="C71" s="5" t="s">
        <v>541</v>
      </c>
      <c r="E71" s="5" t="s">
        <v>685</v>
      </c>
      <c r="F71" s="5" t="s">
        <v>686</v>
      </c>
    </row>
    <row r="72">
      <c r="A72" s="3">
        <v>45831.61777777778</v>
      </c>
      <c r="B72" s="11">
        <v>45832.0</v>
      </c>
      <c r="C72" s="5" t="s">
        <v>547</v>
      </c>
      <c r="E72" s="5" t="s">
        <v>687</v>
      </c>
      <c r="F72" s="5" t="s">
        <v>688</v>
      </c>
    </row>
    <row r="73">
      <c r="A73" s="3">
        <v>45831.69265046297</v>
      </c>
      <c r="B73" s="11">
        <v>45832.0</v>
      </c>
      <c r="C73" s="5" t="s">
        <v>606</v>
      </c>
      <c r="E73" s="5" t="s">
        <v>629</v>
      </c>
      <c r="F73" s="5" t="s">
        <v>689</v>
      </c>
    </row>
    <row r="74">
      <c r="A74" s="3">
        <v>45832.517071759255</v>
      </c>
      <c r="B74" s="11">
        <v>45833.0</v>
      </c>
      <c r="C74" s="5" t="s">
        <v>565</v>
      </c>
      <c r="E74" s="5" t="s">
        <v>690</v>
      </c>
      <c r="F74" s="5" t="s">
        <v>691</v>
      </c>
    </row>
    <row r="75">
      <c r="A75" s="3">
        <v>45833.511516203704</v>
      </c>
      <c r="B75" s="11">
        <v>45834.0</v>
      </c>
      <c r="C75" s="5" t="s">
        <v>692</v>
      </c>
      <c r="E75" s="5" t="s">
        <v>693</v>
      </c>
      <c r="F75" s="5" t="s">
        <v>694</v>
      </c>
    </row>
    <row r="76">
      <c r="A76" s="3">
        <v>45833.51310185185</v>
      </c>
      <c r="B76" s="11">
        <v>45835.0</v>
      </c>
      <c r="C76" s="5" t="s">
        <v>571</v>
      </c>
      <c r="E76" s="5" t="s">
        <v>623</v>
      </c>
      <c r="F76" s="5" t="s">
        <v>695</v>
      </c>
    </row>
    <row r="77">
      <c r="A77" s="3">
        <v>45833.72241898148</v>
      </c>
      <c r="B77" s="11">
        <v>45835.0</v>
      </c>
      <c r="C77" s="5" t="s">
        <v>562</v>
      </c>
      <c r="E77" s="5" t="s">
        <v>696</v>
      </c>
      <c r="F77" s="5" t="s">
        <v>697</v>
      </c>
    </row>
    <row r="78">
      <c r="A78" s="3">
        <v>45833.73370370371</v>
      </c>
      <c r="B78" s="11">
        <v>45835.0</v>
      </c>
      <c r="C78" s="5" t="s">
        <v>559</v>
      </c>
      <c r="E78" s="5" t="s">
        <v>698</v>
      </c>
      <c r="F78" s="5" t="s">
        <v>699</v>
      </c>
    </row>
    <row r="79">
      <c r="A79" s="3">
        <v>45833.74295138889</v>
      </c>
      <c r="B79" s="11">
        <v>45834.0</v>
      </c>
      <c r="C79" s="5" t="s">
        <v>583</v>
      </c>
      <c r="E79" s="5" t="s">
        <v>584</v>
      </c>
      <c r="F79" s="5" t="s">
        <v>700</v>
      </c>
    </row>
    <row r="80">
      <c r="A80" s="3">
        <v>45834.31018518518</v>
      </c>
      <c r="B80" s="11">
        <v>45835.0</v>
      </c>
      <c r="C80" s="5" t="s">
        <v>556</v>
      </c>
      <c r="E80" s="5" t="s">
        <v>590</v>
      </c>
      <c r="F80" s="5" t="s">
        <v>701</v>
      </c>
    </row>
    <row r="81">
      <c r="A81" s="3">
        <v>45834.44778935185</v>
      </c>
      <c r="B81" s="11">
        <v>45836.0</v>
      </c>
      <c r="C81" s="5" t="s">
        <v>550</v>
      </c>
      <c r="E81" s="5" t="s">
        <v>611</v>
      </c>
      <c r="F81" s="5" t="s">
        <v>702</v>
      </c>
    </row>
    <row r="82">
      <c r="A82" s="3">
        <v>45834.561585648145</v>
      </c>
      <c r="B82" s="11">
        <v>45835.0</v>
      </c>
      <c r="C82" s="5" t="s">
        <v>576</v>
      </c>
      <c r="E82" s="5" t="s">
        <v>703</v>
      </c>
      <c r="F82" s="7" t="str">
        <f>TEXT("6267249213529661969","0")</f>
        <v>6267249213529661969</v>
      </c>
    </row>
    <row r="83">
      <c r="A83" s="3">
        <v>45834.56762731481</v>
      </c>
      <c r="B83" s="11">
        <v>45835.0</v>
      </c>
      <c r="C83" s="5" t="s">
        <v>565</v>
      </c>
      <c r="E83" s="5" t="s">
        <v>704</v>
      </c>
      <c r="F83" s="7" t="str">
        <f>TEXT("6267254432224026099","0")</f>
        <v>6267254432224026099</v>
      </c>
    </row>
    <row r="84">
      <c r="A84" s="3">
        <v>45834.626493055555</v>
      </c>
      <c r="B84" s="11">
        <v>45835.0</v>
      </c>
      <c r="C84" s="5" t="s">
        <v>568</v>
      </c>
      <c r="E84" s="5" t="s">
        <v>672</v>
      </c>
      <c r="F84" s="7" t="str">
        <f>TEXT("6267305294916907189","0")</f>
        <v>6267305294916907189</v>
      </c>
    </row>
    <row r="85">
      <c r="A85" s="3">
        <v>45834.66069444444</v>
      </c>
      <c r="B85" s="11">
        <v>45835.0</v>
      </c>
      <c r="C85" s="5" t="s">
        <v>565</v>
      </c>
      <c r="E85" s="5" t="s">
        <v>705</v>
      </c>
      <c r="F85" s="7" t="str">
        <f>TEXT("6267334842227974267","0")</f>
        <v>6267334842227974267</v>
      </c>
    </row>
    <row r="86">
      <c r="A86" s="3">
        <v>45835.44792824074</v>
      </c>
      <c r="B86" s="11">
        <v>45836.0</v>
      </c>
      <c r="C86" s="5" t="s">
        <v>550</v>
      </c>
      <c r="E86" s="5" t="s">
        <v>629</v>
      </c>
      <c r="F86" s="7" t="str">
        <f>TEXT("6268015010213748453","0")</f>
        <v>6268015010213748453</v>
      </c>
    </row>
    <row r="87">
      <c r="A87" s="3">
        <v>45835.45046296297</v>
      </c>
      <c r="B87" s="11">
        <v>45836.0</v>
      </c>
      <c r="C87" s="5" t="s">
        <v>550</v>
      </c>
      <c r="E87" s="5" t="s">
        <v>706</v>
      </c>
      <c r="F87" s="7" t="str">
        <f>TEXT("6268017200215347778","0")</f>
        <v>6268017200215347778</v>
      </c>
    </row>
    <row r="88">
      <c r="A88" s="3">
        <v>45835.53184027778</v>
      </c>
      <c r="B88" s="11">
        <v>45836.0</v>
      </c>
      <c r="C88" s="5" t="s">
        <v>547</v>
      </c>
      <c r="E88" s="5" t="s">
        <v>707</v>
      </c>
      <c r="F88" s="7" t="str">
        <f>TEXT("6268087510714465184","0")</f>
        <v>6268087510714465184</v>
      </c>
    </row>
    <row r="89">
      <c r="A89" s="3">
        <v>45835.53275462963</v>
      </c>
      <c r="B89" s="11">
        <v>45838.0</v>
      </c>
      <c r="C89" s="5" t="s">
        <v>547</v>
      </c>
      <c r="E89" s="5" t="s">
        <v>708</v>
      </c>
      <c r="F89" s="7" t="str">
        <f>TEXT("6268088300713395341","0")</f>
        <v>6268088300713395341</v>
      </c>
    </row>
    <row r="90">
      <c r="A90" s="3">
        <v>45835.53771990741</v>
      </c>
      <c r="B90" s="11">
        <v>45836.0</v>
      </c>
      <c r="C90" s="5" t="s">
        <v>541</v>
      </c>
      <c r="E90" s="5" t="s">
        <v>709</v>
      </c>
      <c r="F90" s="7" t="str">
        <f>TEXT("6268092590517244340","0")</f>
        <v>6268092590517244340</v>
      </c>
    </row>
    <row r="91">
      <c r="A91" s="3">
        <v>45835.5390162037</v>
      </c>
      <c r="B91" s="11">
        <v>45838.0</v>
      </c>
      <c r="C91" s="5" t="s">
        <v>541</v>
      </c>
      <c r="E91" s="5" t="s">
        <v>710</v>
      </c>
      <c r="F91" s="7" t="str">
        <f>TEXT("6268093710511613617","0")</f>
        <v>6268093710511613617</v>
      </c>
    </row>
    <row r="92">
      <c r="A92" s="3">
        <v>45835.56167824074</v>
      </c>
      <c r="B92" s="11">
        <v>45836.0</v>
      </c>
      <c r="C92" s="5" t="s">
        <v>541</v>
      </c>
      <c r="E92" s="5" t="s">
        <v>711</v>
      </c>
      <c r="F92" s="7" t="str">
        <f>TEXT("6268113294915034752","0")</f>
        <v>6268113294915034752</v>
      </c>
    </row>
    <row r="93">
      <c r="A93" s="3">
        <v>45835.57356481482</v>
      </c>
      <c r="B93" s="11">
        <v>45836.0</v>
      </c>
      <c r="C93" s="5" t="s">
        <v>553</v>
      </c>
      <c r="E93" s="5" t="s">
        <v>712</v>
      </c>
      <c r="F93" s="7" t="str">
        <f>TEXT("6268123565411895244","0")</f>
        <v>6268123565411895244</v>
      </c>
    </row>
    <row r="94">
      <c r="A94" s="3">
        <v>45835.57864583333</v>
      </c>
      <c r="B94" s="11">
        <v>45838.0</v>
      </c>
      <c r="C94" s="5" t="s">
        <v>568</v>
      </c>
      <c r="E94" s="5" t="s">
        <v>672</v>
      </c>
      <c r="F94" s="7" t="str">
        <f>TEXT("6268127954914911663","0")</f>
        <v>6268127954914911663</v>
      </c>
    </row>
    <row r="95">
      <c r="A95" s="3">
        <v>45835.579201388886</v>
      </c>
      <c r="B95" s="11">
        <v>45836.0</v>
      </c>
      <c r="C95" s="5" t="s">
        <v>544</v>
      </c>
      <c r="E95" s="5" t="s">
        <v>713</v>
      </c>
      <c r="F95" s="7" t="str">
        <f>TEXT("6268128439388919387","0")</f>
        <v>6268128439388919387</v>
      </c>
    </row>
    <row r="96">
      <c r="A96" s="3">
        <v>45836.560740740744</v>
      </c>
      <c r="B96" s="11">
        <v>45839.0</v>
      </c>
      <c r="C96" s="5" t="s">
        <v>562</v>
      </c>
      <c r="E96" s="5" t="s">
        <v>714</v>
      </c>
      <c r="F96" s="7" t="str">
        <f>TEXT("6268976481885074647","0")</f>
        <v>6268976481885074647</v>
      </c>
    </row>
    <row r="97">
      <c r="A97" s="3">
        <v>45838.44844907407</v>
      </c>
      <c r="B97" s="11">
        <v>45839.0</v>
      </c>
      <c r="C97" s="5" t="s">
        <v>550</v>
      </c>
      <c r="E97" s="5" t="s">
        <v>715</v>
      </c>
      <c r="F97" s="7" t="str">
        <f>TEXT("6270607460212938216","0")</f>
        <v>6270607460212938216</v>
      </c>
    </row>
    <row r="98">
      <c r="A98" s="3">
        <v>45838.44931712963</v>
      </c>
      <c r="B98" s="11">
        <v>45840.0</v>
      </c>
      <c r="C98" s="5" t="s">
        <v>550</v>
      </c>
      <c r="E98" s="5" t="s">
        <v>716</v>
      </c>
      <c r="F98" s="7" t="str">
        <f>TEXT("6270608210215678242","0")</f>
        <v>6270608210215678242</v>
      </c>
    </row>
    <row r="99">
      <c r="A99" s="3">
        <v>45838.48452546296</v>
      </c>
      <c r="B99" s="11">
        <v>45839.0</v>
      </c>
      <c r="C99" s="5" t="s">
        <v>541</v>
      </c>
      <c r="E99" s="5" t="s">
        <v>717</v>
      </c>
      <c r="F99" s="7" t="str">
        <f>TEXT("6270638638148028996","0")</f>
        <v>6270638638148028996</v>
      </c>
    </row>
    <row r="100">
      <c r="A100" s="3">
        <v>45838.48638888889</v>
      </c>
      <c r="B100" s="11">
        <v>45840.0</v>
      </c>
      <c r="C100" s="5" t="s">
        <v>571</v>
      </c>
      <c r="E100" s="5" t="s">
        <v>602</v>
      </c>
      <c r="F100" s="7" t="str">
        <f>TEXT("6270640241193870788","0")</f>
        <v>6270640241193870788</v>
      </c>
    </row>
    <row r="101">
      <c r="A101" s="3">
        <v>45838.52442129629</v>
      </c>
      <c r="B101" s="11">
        <v>45839.0</v>
      </c>
      <c r="C101" s="5" t="s">
        <v>583</v>
      </c>
      <c r="E101" s="5" t="s">
        <v>718</v>
      </c>
      <c r="F101" s="7" t="str">
        <f>TEXT("6270673107917035981","0")</f>
        <v>6270673107917035981</v>
      </c>
    </row>
    <row r="102">
      <c r="A102" s="3">
        <v>45838.58918981482</v>
      </c>
      <c r="B102" s="11">
        <v>45839.0</v>
      </c>
      <c r="C102" s="5" t="s">
        <v>692</v>
      </c>
      <c r="E102" s="5" t="s">
        <v>719</v>
      </c>
      <c r="F102" s="7" t="str">
        <f>TEXT("6270729061572683053","0")</f>
        <v>6270729061572683053</v>
      </c>
    </row>
    <row r="103">
      <c r="A103" s="3">
        <v>45838.59407407408</v>
      </c>
      <c r="B103" s="11">
        <v>45839.0</v>
      </c>
      <c r="C103" s="5" t="s">
        <v>553</v>
      </c>
      <c r="E103" s="5" t="s">
        <v>720</v>
      </c>
      <c r="F103" s="7" t="str">
        <f>TEXT("6270733289818178104","0")</f>
        <v>6270733289818178104</v>
      </c>
    </row>
    <row r="104">
      <c r="A104" s="3">
        <v>45839.44503472222</v>
      </c>
      <c r="B104" s="11">
        <v>45840.0</v>
      </c>
      <c r="C104" s="5" t="s">
        <v>559</v>
      </c>
      <c r="E104" s="5" t="s">
        <v>639</v>
      </c>
      <c r="F104" s="7" t="str">
        <f>TEXT("6271468513716913332","0")</f>
        <v>6271468513716913332</v>
      </c>
    </row>
    <row r="105">
      <c r="A105" s="3">
        <v>45839.550092592595</v>
      </c>
      <c r="B105" s="11">
        <v>45840.0</v>
      </c>
      <c r="C105" s="5" t="s">
        <v>544</v>
      </c>
      <c r="E105" s="5" t="s">
        <v>721</v>
      </c>
      <c r="F105" s="7" t="str">
        <f>TEXT("6271559280944714924","0")</f>
        <v>6271559280944714924</v>
      </c>
    </row>
    <row r="106">
      <c r="A106" s="3">
        <v>45839.569375</v>
      </c>
      <c r="B106" s="11">
        <v>45840.0</v>
      </c>
      <c r="C106" s="5" t="s">
        <v>568</v>
      </c>
      <c r="E106" s="5" t="s">
        <v>722</v>
      </c>
      <c r="F106" s="7" t="str">
        <f>TEXT("6271575944911896041","0")</f>
        <v>6271575944911896041</v>
      </c>
    </row>
    <row r="107">
      <c r="A107" s="3">
        <v>45839.58709490741</v>
      </c>
      <c r="B107" s="11">
        <v>45840.0</v>
      </c>
      <c r="C107" s="5" t="s">
        <v>565</v>
      </c>
      <c r="E107" s="5" t="s">
        <v>723</v>
      </c>
      <c r="F107" s="7" t="str">
        <f>TEXT("6271591259551962107","0")</f>
        <v>6271591259551962107</v>
      </c>
    </row>
    <row r="108">
      <c r="A108" s="3">
        <v>45839.700740740744</v>
      </c>
      <c r="B108" s="11">
        <v>45840.0</v>
      </c>
      <c r="C108" s="5" t="s">
        <v>550</v>
      </c>
      <c r="E108" s="5" t="s">
        <v>724</v>
      </c>
      <c r="F108" s="7" t="str">
        <f>TEXT("6271689442407721814","0")</f>
        <v>6271689442407721814</v>
      </c>
    </row>
    <row r="109">
      <c r="A109" s="3">
        <v>45839.8800462963</v>
      </c>
      <c r="B109" s="11">
        <v>45840.0</v>
      </c>
      <c r="C109" s="5" t="s">
        <v>606</v>
      </c>
      <c r="E109" s="5" t="s">
        <v>664</v>
      </c>
      <c r="F109" s="7" t="str">
        <f>TEXT("6271844366229588595","0")</f>
        <v>6271844366229588595</v>
      </c>
    </row>
    <row r="110">
      <c r="A110" s="3">
        <v>45840.43436342593</v>
      </c>
      <c r="B110" s="11">
        <v>45841.0</v>
      </c>
      <c r="C110" s="5" t="s">
        <v>556</v>
      </c>
      <c r="E110" s="5" t="s">
        <v>590</v>
      </c>
      <c r="F110" s="7" t="str">
        <f>TEXT("6272323294912083452","0")</f>
        <v>6272323294912083452</v>
      </c>
    </row>
    <row r="111">
      <c r="A111" s="3">
        <v>45841.49741898148</v>
      </c>
      <c r="B111" s="11">
        <v>45843.0</v>
      </c>
      <c r="C111" s="5" t="s">
        <v>571</v>
      </c>
      <c r="E111" s="5" t="s">
        <v>725</v>
      </c>
      <c r="F111" s="7" t="str">
        <f>TEXT("6273241779054808796","0")</f>
        <v>6273241779054808796</v>
      </c>
    </row>
    <row r="112">
      <c r="A112" s="3">
        <v>45841.506006944444</v>
      </c>
      <c r="B112" s="11">
        <v>45843.0</v>
      </c>
      <c r="C112" s="5" t="s">
        <v>562</v>
      </c>
      <c r="E112" s="5" t="s">
        <v>726</v>
      </c>
      <c r="F112" s="7" t="str">
        <f>TEXT("6273249195512908544","0")</f>
        <v>6273249195512908544</v>
      </c>
    </row>
    <row r="113">
      <c r="A113" s="3">
        <v>45841.51734953704</v>
      </c>
      <c r="B113" s="11">
        <v>45842.0</v>
      </c>
      <c r="C113" s="5" t="s">
        <v>576</v>
      </c>
      <c r="E113" s="5" t="s">
        <v>727</v>
      </c>
      <c r="F113" s="7" t="str">
        <f>TEXT("6273258996213119858","0")</f>
        <v>6273258996213119858</v>
      </c>
    </row>
    <row r="114">
      <c r="A114" s="3">
        <v>45841.54329861111</v>
      </c>
      <c r="B114" s="11">
        <v>45843.0</v>
      </c>
      <c r="C114" s="5" t="s">
        <v>541</v>
      </c>
      <c r="E114" s="5" t="s">
        <v>728</v>
      </c>
      <c r="F114" s="7" t="str">
        <f>TEXT("6273281416272046123","0")</f>
        <v>6273281416272046123</v>
      </c>
    </row>
    <row r="115">
      <c r="A115" s="3">
        <v>45841.57365740741</v>
      </c>
      <c r="B115" s="11">
        <v>45842.0</v>
      </c>
      <c r="C115" s="5" t="s">
        <v>547</v>
      </c>
      <c r="E115" s="5" t="s">
        <v>581</v>
      </c>
      <c r="F115" s="7" t="str">
        <f>TEXT("6273307642797715176","0")</f>
        <v>6273307642797715176</v>
      </c>
    </row>
    <row r="116">
      <c r="A116" s="3">
        <v>45841.63025462963</v>
      </c>
      <c r="B116" s="11">
        <v>45846.0</v>
      </c>
      <c r="C116" s="5" t="s">
        <v>562</v>
      </c>
      <c r="E116" s="5" t="s">
        <v>729</v>
      </c>
      <c r="F116" s="7" t="str">
        <f>TEXT("6273356545519065246","0")</f>
        <v>6273356545519065246</v>
      </c>
    </row>
    <row r="117">
      <c r="A117" s="3">
        <v>45841.642858796295</v>
      </c>
      <c r="B117" s="11">
        <v>45842.0</v>
      </c>
      <c r="C117" s="5" t="s">
        <v>553</v>
      </c>
      <c r="E117" s="5" t="s">
        <v>730</v>
      </c>
      <c r="F117" s="7" t="str">
        <f>TEXT("6273367436222421498","0")</f>
        <v>6273367436222421498</v>
      </c>
    </row>
    <row r="118">
      <c r="A118" s="3">
        <v>45842.4383912037</v>
      </c>
      <c r="B118" s="11">
        <v>45843.0</v>
      </c>
      <c r="C118" s="5" t="s">
        <v>550</v>
      </c>
      <c r="E118" s="5" t="s">
        <v>611</v>
      </c>
      <c r="F118" s="7" t="str">
        <f>TEXT("6274054770216110922","0")</f>
        <v>6274054770216110922</v>
      </c>
    </row>
    <row r="119">
      <c r="A119" s="3">
        <v>45842.44065972222</v>
      </c>
      <c r="B119" s="11">
        <v>45845.0</v>
      </c>
      <c r="C119" s="5" t="s">
        <v>550</v>
      </c>
      <c r="E119" s="5" t="s">
        <v>731</v>
      </c>
      <c r="F119" s="7" t="str">
        <f>TEXT("6274056730217828966","0")</f>
        <v>6274056730217828966</v>
      </c>
    </row>
    <row r="120">
      <c r="A120" s="3">
        <v>45842.44123842593</v>
      </c>
      <c r="B120" s="11">
        <v>45846.0</v>
      </c>
      <c r="C120" s="5" t="s">
        <v>550</v>
      </c>
      <c r="E120" s="5" t="s">
        <v>732</v>
      </c>
      <c r="F120" s="7" t="str">
        <f>TEXT("6274057230218978567","0")</f>
        <v>6274057230218978567</v>
      </c>
    </row>
    <row r="121">
      <c r="A121" s="3">
        <v>45842.5059837963</v>
      </c>
      <c r="B121" s="11">
        <v>45845.0</v>
      </c>
      <c r="C121" s="5" t="s">
        <v>559</v>
      </c>
      <c r="E121" s="5" t="s">
        <v>733</v>
      </c>
      <c r="F121" s="7" t="str">
        <f>TEXT("6274113172322169701","0")</f>
        <v>6274113172322169701</v>
      </c>
    </row>
    <row r="122">
      <c r="A122" s="3">
        <v>45842.54585648148</v>
      </c>
      <c r="B122" s="11">
        <v>45843.0</v>
      </c>
      <c r="C122" s="5" t="s">
        <v>541</v>
      </c>
      <c r="E122" s="5" t="s">
        <v>705</v>
      </c>
      <c r="F122" s="7" t="str">
        <f>TEXT("6274147624913912514","0")</f>
        <v>6274147624913912514</v>
      </c>
    </row>
    <row r="123">
      <c r="A123" s="3">
        <v>45842.59678240741</v>
      </c>
      <c r="B123" s="11">
        <v>45843.0</v>
      </c>
      <c r="C123" s="5" t="s">
        <v>547</v>
      </c>
      <c r="E123" s="5" t="s">
        <v>734</v>
      </c>
      <c r="F123" s="7" t="str">
        <f>TEXT("6274191622791434723","0")</f>
        <v>6274191622791434723</v>
      </c>
    </row>
    <row r="124">
      <c r="A124" s="3">
        <v>45842.597719907404</v>
      </c>
      <c r="B124" s="11">
        <v>45845.0</v>
      </c>
      <c r="C124" s="5" t="s">
        <v>547</v>
      </c>
      <c r="E124" s="5" t="s">
        <v>735</v>
      </c>
      <c r="F124" s="7" t="str">
        <f>TEXT("6274192432792530802","0")</f>
        <v>6274192432792530802</v>
      </c>
    </row>
    <row r="125">
      <c r="A125" s="3">
        <v>45842.62625</v>
      </c>
      <c r="B125" s="11">
        <v>45843.0</v>
      </c>
      <c r="C125" s="5" t="s">
        <v>565</v>
      </c>
      <c r="E125" s="5" t="s">
        <v>736</v>
      </c>
      <c r="F125" s="7" t="str">
        <f>TEXT("6274217087355191676","0")</f>
        <v>6274217087355191676</v>
      </c>
    </row>
    <row r="126">
      <c r="A126" s="3">
        <v>45842.69384259259</v>
      </c>
      <c r="B126" s="11">
        <v>45843.0</v>
      </c>
      <c r="C126" s="5" t="s">
        <v>568</v>
      </c>
      <c r="E126" s="5" t="s">
        <v>569</v>
      </c>
      <c r="F126" s="7" t="str">
        <f>TEXT("6274275484915855749","0")</f>
        <v>6274275484915855749</v>
      </c>
    </row>
    <row r="127">
      <c r="A127" s="3">
        <v>45844.70611111111</v>
      </c>
      <c r="B127" s="11">
        <v>45845.0</v>
      </c>
      <c r="C127" s="5" t="s">
        <v>544</v>
      </c>
      <c r="E127" s="5" t="s">
        <v>737</v>
      </c>
      <c r="F127" s="7" t="str">
        <f>TEXT("6276014081441596849","0")</f>
        <v>6276014081441596849</v>
      </c>
    </row>
    <row r="128">
      <c r="A128" s="3">
        <v>45845.62873842593</v>
      </c>
      <c r="B128" s="11">
        <v>45846.0</v>
      </c>
      <c r="C128" s="5" t="s">
        <v>553</v>
      </c>
      <c r="E128" s="5" t="s">
        <v>738</v>
      </c>
      <c r="F128" s="7" t="str">
        <f>TEXT("6276811236122372466","0")</f>
        <v>6276811236122372466</v>
      </c>
    </row>
    <row r="129">
      <c r="A129" s="3">
        <v>45845.65109953703</v>
      </c>
      <c r="B129" s="11">
        <v>45846.0</v>
      </c>
      <c r="C129" s="5" t="s">
        <v>565</v>
      </c>
      <c r="E129" s="5" t="s">
        <v>739</v>
      </c>
      <c r="F129" s="7" t="str">
        <f>TEXT("6276830552418882885","0")</f>
        <v>6276830552418882885</v>
      </c>
    </row>
    <row r="130">
      <c r="A130" s="3">
        <v>45846.450324074074</v>
      </c>
      <c r="B130" s="11">
        <v>45847.0</v>
      </c>
      <c r="C130" s="5" t="s">
        <v>556</v>
      </c>
      <c r="E130" s="5" t="s">
        <v>590</v>
      </c>
      <c r="F130" s="7" t="str">
        <f>TEXT("6277521084914967549","0")</f>
        <v>6277521084914967549</v>
      </c>
    </row>
    <row r="131">
      <c r="A131" s="3">
        <v>45846.50537037037</v>
      </c>
      <c r="B131" s="11">
        <v>45847.0</v>
      </c>
      <c r="C131" s="5" t="s">
        <v>571</v>
      </c>
      <c r="E131" s="5" t="s">
        <v>572</v>
      </c>
      <c r="F131" s="7" t="str">
        <f>TEXT("6277568644345855266","0")</f>
        <v>6277568644345855266</v>
      </c>
    </row>
    <row r="132">
      <c r="A132" s="3">
        <v>45846.555868055555</v>
      </c>
      <c r="B132" s="11">
        <v>45847.0</v>
      </c>
      <c r="C132" s="5" t="s">
        <v>576</v>
      </c>
      <c r="E132" s="5" t="s">
        <v>662</v>
      </c>
      <c r="F132" s="7" t="str">
        <f>TEXT("6277612276215531702","0")</f>
        <v>6277612276215531702</v>
      </c>
    </row>
    <row r="133">
      <c r="A133" s="3">
        <v>45846.56586805556</v>
      </c>
      <c r="B133" s="11">
        <v>45849.0</v>
      </c>
      <c r="C133" s="5" t="s">
        <v>562</v>
      </c>
      <c r="E133" s="5" t="s">
        <v>740</v>
      </c>
      <c r="F133" s="7" t="str">
        <f>TEXT("6277620917579532761","0")</f>
        <v>6277620917579532761</v>
      </c>
    </row>
    <row r="134">
      <c r="A134" s="3">
        <v>45846.56925925926</v>
      </c>
      <c r="B134" s="11">
        <v>45847.0</v>
      </c>
      <c r="C134" s="5" t="s">
        <v>541</v>
      </c>
      <c r="E134" s="5" t="s">
        <v>741</v>
      </c>
      <c r="F134" s="7" t="str">
        <f>TEXT("6277623841811863796","0")</f>
        <v>6277623841811863796</v>
      </c>
    </row>
    <row r="135">
      <c r="A135" s="3">
        <v>45846.62049768519</v>
      </c>
      <c r="B135" s="11">
        <v>45847.0</v>
      </c>
      <c r="C135" s="5" t="s">
        <v>550</v>
      </c>
      <c r="E135" s="5" t="s">
        <v>742</v>
      </c>
      <c r="F135" s="7" t="str">
        <f>TEXT("6277668119943589052","0")</f>
        <v>6277668119943589052</v>
      </c>
    </row>
    <row r="136">
      <c r="A136" s="3">
        <v>45846.62155092593</v>
      </c>
      <c r="B136" s="11">
        <v>45850.0</v>
      </c>
      <c r="C136" s="5" t="s">
        <v>550</v>
      </c>
      <c r="E136" s="5" t="s">
        <v>743</v>
      </c>
      <c r="F136" s="7" t="str">
        <f>TEXT("6277669029944310126","0")</f>
        <v>6277669029944310126</v>
      </c>
    </row>
    <row r="137">
      <c r="A137" s="3">
        <v>45846.622037037036</v>
      </c>
      <c r="B137" s="11">
        <v>45847.0</v>
      </c>
      <c r="C137" s="5" t="s">
        <v>583</v>
      </c>
      <c r="E137" s="5" t="s">
        <v>744</v>
      </c>
      <c r="F137" s="7" t="str">
        <f>TEXT("6277669444712471118","0")</f>
        <v>6277669444712471118</v>
      </c>
    </row>
    <row r="138">
      <c r="A138" s="3">
        <v>45846.65268518519</v>
      </c>
      <c r="B138" s="11">
        <v>45847.0</v>
      </c>
      <c r="C138" s="5" t="s">
        <v>568</v>
      </c>
      <c r="E138" s="5" t="s">
        <v>672</v>
      </c>
      <c r="F138" s="7" t="str">
        <f>TEXT("6277695924912273518","0")</f>
        <v>6277695924912273518</v>
      </c>
    </row>
    <row r="139">
      <c r="A139" s="3">
        <v>45847.53728009259</v>
      </c>
      <c r="B139" s="11">
        <v>45848.0</v>
      </c>
      <c r="C139" s="5" t="s">
        <v>692</v>
      </c>
      <c r="E139" s="5" t="s">
        <v>745</v>
      </c>
      <c r="F139" s="7" t="str">
        <f>TEXT("6278460219813721735","0")</f>
        <v>6278460219813721735</v>
      </c>
    </row>
    <row r="140">
      <c r="A140" s="3">
        <v>45847.61965277778</v>
      </c>
      <c r="B140" s="11">
        <v>45848.0</v>
      </c>
      <c r="C140" s="5" t="s">
        <v>547</v>
      </c>
      <c r="E140" s="5" t="s">
        <v>746</v>
      </c>
      <c r="F140" s="7" t="str">
        <f>TEXT("6278531381125541386","0")</f>
        <v>6278531381125541386</v>
      </c>
    </row>
    <row r="141">
      <c r="A141" s="3">
        <v>45847.870833333334</v>
      </c>
      <c r="B141" s="11">
        <v>45848.0</v>
      </c>
      <c r="C141" s="5" t="s">
        <v>606</v>
      </c>
      <c r="E141" s="5" t="s">
        <v>747</v>
      </c>
      <c r="F141" s="7" t="str">
        <f>TEXT("6278748405676215178","0")</f>
        <v>6278748405676215178</v>
      </c>
    </row>
    <row r="142">
      <c r="A142" s="3">
        <v>45848.48535879629</v>
      </c>
      <c r="B142" s="11">
        <v>45849.0</v>
      </c>
      <c r="C142" s="5" t="s">
        <v>553</v>
      </c>
      <c r="E142" s="5" t="s">
        <v>748</v>
      </c>
      <c r="F142" s="7" t="str">
        <f>TEXT("6279279357717415691","0")</f>
        <v>6279279357717415691</v>
      </c>
    </row>
    <row r="143">
      <c r="A143" s="3">
        <v>45848.490439814814</v>
      </c>
      <c r="B143" s="11">
        <v>45849.0</v>
      </c>
      <c r="C143" s="5" t="s">
        <v>541</v>
      </c>
      <c r="E143" s="5" t="s">
        <v>749</v>
      </c>
      <c r="F143" s="7" t="str">
        <f>TEXT("6279283743601666156","0")</f>
        <v>6279283743601666156</v>
      </c>
    </row>
    <row r="144">
      <c r="A144" s="3">
        <v>45848.51006944444</v>
      </c>
      <c r="B144" s="11">
        <v>45849.0</v>
      </c>
      <c r="C144" s="5" t="s">
        <v>606</v>
      </c>
      <c r="E144" s="5" t="s">
        <v>750</v>
      </c>
      <c r="F144" s="7" t="str">
        <f>TEXT("6279300706957834442","0")</f>
        <v>6279300706957834442</v>
      </c>
    </row>
    <row r="145">
      <c r="A145" s="3">
        <v>45848.52929398148</v>
      </c>
      <c r="B145" s="11">
        <v>45850.0</v>
      </c>
      <c r="C145" s="5" t="s">
        <v>559</v>
      </c>
      <c r="E145" s="5" t="s">
        <v>751</v>
      </c>
      <c r="F145" s="7" t="str">
        <f>TEXT("6279317312321992495","0")</f>
        <v>6279317312321992495</v>
      </c>
    </row>
    <row r="146">
      <c r="A146" s="3">
        <v>45848.530324074076</v>
      </c>
      <c r="B146" s="11">
        <v>45850.0</v>
      </c>
      <c r="C146" s="5" t="s">
        <v>559</v>
      </c>
      <c r="E146" s="5" t="s">
        <v>752</v>
      </c>
      <c r="F146" s="7" t="str">
        <f>TEXT("6279318202326399557","0")</f>
        <v>6279318202326399557</v>
      </c>
    </row>
    <row r="147">
      <c r="A147" s="3">
        <v>45848.53613425926</v>
      </c>
      <c r="B147" s="11">
        <v>45849.0</v>
      </c>
      <c r="C147" s="5" t="s">
        <v>544</v>
      </c>
      <c r="E147" s="5" t="s">
        <v>753</v>
      </c>
      <c r="F147" s="7" t="str">
        <f>TEXT("6279323226425099153","0")</f>
        <v>6279323226425099153</v>
      </c>
    </row>
    <row r="148">
      <c r="A148" s="3">
        <v>45848.708553240744</v>
      </c>
      <c r="B148" s="11">
        <v>45849.0</v>
      </c>
      <c r="C148" s="5" t="s">
        <v>571</v>
      </c>
      <c r="E148" s="5" t="s">
        <v>754</v>
      </c>
      <c r="F148" s="7" t="str">
        <f>TEXT("6279472190298966762","0")</f>
        <v>6279472190298966762</v>
      </c>
    </row>
    <row r="149">
      <c r="A149" s="3">
        <v>45849.53689814815</v>
      </c>
      <c r="B149" s="11">
        <v>45852.0</v>
      </c>
      <c r="C149" s="5" t="s">
        <v>562</v>
      </c>
      <c r="E149" s="5" t="s">
        <v>755</v>
      </c>
      <c r="F149" s="7" t="str">
        <f>TEXT("6280187881963110418","0")</f>
        <v>6280187881963110418</v>
      </c>
    </row>
    <row r="150">
      <c r="A150" s="3">
        <v>45849.6271412037</v>
      </c>
      <c r="B150" s="11">
        <v>45850.0</v>
      </c>
      <c r="C150" s="5" t="s">
        <v>568</v>
      </c>
      <c r="E150" s="5" t="s">
        <v>756</v>
      </c>
      <c r="F150" s="7" t="str">
        <f>TEXT("6280265854916109723","0")</f>
        <v>6280265854916109723</v>
      </c>
    </row>
    <row r="151">
      <c r="A151" s="3">
        <v>45849.65094907407</v>
      </c>
      <c r="B151" s="11">
        <v>45850.0</v>
      </c>
      <c r="C151" s="5" t="s">
        <v>547</v>
      </c>
      <c r="E151" s="5" t="s">
        <v>668</v>
      </c>
      <c r="F151" s="7" t="str">
        <f>TEXT("6280286429014605209","0")</f>
        <v>6280286429014605209</v>
      </c>
    </row>
    <row r="152">
      <c r="A152" s="3">
        <v>45849.7278125</v>
      </c>
      <c r="B152" s="11">
        <v>45850.0</v>
      </c>
      <c r="C152" s="5" t="s">
        <v>565</v>
      </c>
      <c r="E152" s="5" t="s">
        <v>757</v>
      </c>
      <c r="F152" s="7" t="str">
        <f>TEXT("6280352834814600196","0")</f>
        <v>6280352834814600196</v>
      </c>
    </row>
    <row r="153">
      <c r="A153" s="3">
        <v>45852.42228009259</v>
      </c>
      <c r="B153" s="11">
        <v>45853.0</v>
      </c>
      <c r="C153" s="5" t="s">
        <v>556</v>
      </c>
      <c r="E153" s="5" t="s">
        <v>758</v>
      </c>
      <c r="F153" s="7" t="str">
        <f>TEXT("6282680854913464934","0")</f>
        <v>6282680854913464934</v>
      </c>
    </row>
    <row r="154">
      <c r="A154" s="3">
        <v>45852.49428240741</v>
      </c>
      <c r="B154" s="11">
        <v>45853.0</v>
      </c>
      <c r="C154" s="5" t="s">
        <v>544</v>
      </c>
      <c r="E154" s="5" t="s">
        <v>759</v>
      </c>
      <c r="F154" s="7" t="str">
        <f>TEXT("6282743061113668709","0")</f>
        <v>6282743061113668709</v>
      </c>
    </row>
    <row r="155">
      <c r="A155" s="3">
        <v>45852.50034722222</v>
      </c>
      <c r="B155" s="11">
        <v>45853.0</v>
      </c>
      <c r="C155" s="5" t="s">
        <v>547</v>
      </c>
      <c r="E155" s="5" t="s">
        <v>602</v>
      </c>
      <c r="F155" s="7" t="str">
        <f>TEXT("6282748300383810290","0")</f>
        <v>6282748300383810290</v>
      </c>
    </row>
    <row r="156">
      <c r="A156" s="3">
        <v>45852.54157407407</v>
      </c>
      <c r="B156" s="11">
        <v>45854.0</v>
      </c>
      <c r="C156" s="5" t="s">
        <v>571</v>
      </c>
      <c r="E156" s="5" t="s">
        <v>760</v>
      </c>
      <c r="F156" s="7" t="str">
        <f>TEXT("6282783929868217083","0")</f>
        <v>6282783929868217083</v>
      </c>
    </row>
    <row r="157">
      <c r="A157" s="3">
        <v>45852.590266203704</v>
      </c>
      <c r="B157" s="11">
        <v>45853.0</v>
      </c>
      <c r="C157" s="5" t="s">
        <v>553</v>
      </c>
      <c r="E157" s="5" t="s">
        <v>761</v>
      </c>
      <c r="F157" s="7" t="str">
        <f>TEXT("6282825995425613542","0")</f>
        <v>6282825995425613542</v>
      </c>
    </row>
    <row r="158">
      <c r="A158" s="3">
        <v>45852.59137731481</v>
      </c>
      <c r="B158" s="11">
        <v>45853.0</v>
      </c>
      <c r="C158" s="5" t="s">
        <v>576</v>
      </c>
      <c r="E158" s="5" t="s">
        <v>703</v>
      </c>
      <c r="F158" s="7" t="str">
        <f>TEXT("6282826957328972976","0")</f>
        <v>6282826957328972976</v>
      </c>
    </row>
    <row r="159">
      <c r="A159" s="3">
        <v>45852.59675925926</v>
      </c>
      <c r="B159" s="11">
        <v>45853.0</v>
      </c>
      <c r="C159" s="5" t="s">
        <v>568</v>
      </c>
      <c r="E159" s="5" t="s">
        <v>762</v>
      </c>
      <c r="F159" s="7" t="str">
        <f>TEXT("6282831604919645543","0")</f>
        <v>6282831604919645543</v>
      </c>
    </row>
    <row r="160">
      <c r="A160" s="3">
        <v>45852.61184027778</v>
      </c>
      <c r="B160" s="11">
        <v>45853.0</v>
      </c>
      <c r="C160" s="5" t="s">
        <v>541</v>
      </c>
      <c r="E160" s="5" t="s">
        <v>763</v>
      </c>
      <c r="F160" s="7" t="str">
        <f>TEXT("6282844631853877765","0")</f>
        <v>6282844631853877765</v>
      </c>
    </row>
    <row r="161">
      <c r="A161" s="3">
        <v>45852.623136574075</v>
      </c>
      <c r="B161" s="11">
        <v>45855.0</v>
      </c>
      <c r="C161" s="5" t="s">
        <v>550</v>
      </c>
      <c r="E161" s="5" t="s">
        <v>764</v>
      </c>
      <c r="F161" s="7" t="str">
        <f>TEXT("6282854397918375986","0")</f>
        <v>6282854397918375986</v>
      </c>
    </row>
    <row r="162">
      <c r="A162" s="3">
        <v>45852.74984953704</v>
      </c>
      <c r="B162" s="11">
        <v>45853.0</v>
      </c>
      <c r="C162" s="5" t="s">
        <v>556</v>
      </c>
      <c r="E162" s="5" t="s">
        <v>765</v>
      </c>
      <c r="F162" s="7" t="str">
        <f>TEXT("6282963874919374917","0")</f>
        <v>6282963874919374917</v>
      </c>
    </row>
    <row r="163">
      <c r="A163" s="3">
        <v>45853.46351851852</v>
      </c>
      <c r="B163" s="11">
        <v>45854.0</v>
      </c>
      <c r="C163" s="5" t="s">
        <v>565</v>
      </c>
      <c r="E163" s="5" t="s">
        <v>766</v>
      </c>
      <c r="F163" s="7" t="str">
        <f>TEXT("6283580486951054440","0")</f>
        <v>6283580486951054440</v>
      </c>
    </row>
    <row r="164">
      <c r="A164" s="3">
        <v>45853.69709490741</v>
      </c>
      <c r="B164" s="11">
        <v>45854.0</v>
      </c>
      <c r="C164" s="5" t="s">
        <v>606</v>
      </c>
      <c r="E164" s="5" t="s">
        <v>767</v>
      </c>
      <c r="F164" s="7" t="str">
        <f>TEXT("6283782296787427529","0")</f>
        <v>6283782296787427529</v>
      </c>
    </row>
    <row r="165">
      <c r="A165" s="3">
        <v>45854.56559027778</v>
      </c>
      <c r="B165" s="11">
        <v>45855.0</v>
      </c>
      <c r="C165" s="5" t="s">
        <v>576</v>
      </c>
      <c r="E165" s="5" t="s">
        <v>768</v>
      </c>
      <c r="F165" s="7" t="str">
        <f>TEXT("6284532673212930715","0")</f>
        <v>6284532673212930715</v>
      </c>
    </row>
    <row r="166">
      <c r="A166" s="3">
        <v>45854.56658564815</v>
      </c>
      <c r="B166" s="11">
        <v>45856.0</v>
      </c>
      <c r="C166" s="5" t="s">
        <v>562</v>
      </c>
      <c r="E166" s="5" t="s">
        <v>769</v>
      </c>
      <c r="F166" s="7" t="str">
        <f>TEXT("6284533539419715491","0")</f>
        <v>6284533539419715491</v>
      </c>
    </row>
    <row r="167">
      <c r="A167" s="3">
        <v>45854.64439814815</v>
      </c>
      <c r="B167" s="11">
        <v>45855.0</v>
      </c>
      <c r="C167" s="5" t="s">
        <v>583</v>
      </c>
      <c r="E167" s="5" t="s">
        <v>770</v>
      </c>
      <c r="F167" s="7" t="str">
        <f>TEXT("6284600769812492748","0")</f>
        <v>6284600769812492748</v>
      </c>
    </row>
    <row r="168">
      <c r="A168" s="3">
        <v>45854.685428240744</v>
      </c>
      <c r="B168" s="11">
        <v>45856.0</v>
      </c>
      <c r="C168" s="5" t="s">
        <v>559</v>
      </c>
      <c r="E168" s="5" t="s">
        <v>771</v>
      </c>
      <c r="F168" s="7" t="str">
        <f>TEXT("6284636212325570785","0")</f>
        <v>6284636212325570785</v>
      </c>
    </row>
    <row r="169">
      <c r="A169" s="3">
        <v>45855.48902777778</v>
      </c>
      <c r="B169" s="11">
        <v>45856.0</v>
      </c>
      <c r="C169" s="5" t="s">
        <v>565</v>
      </c>
      <c r="E169" s="5" t="s">
        <v>772</v>
      </c>
      <c r="F169" s="7" t="str">
        <f>TEXT("6285330526953687510","0")</f>
        <v>6285330526953687510</v>
      </c>
    </row>
    <row r="170">
      <c r="A170" s="3">
        <v>45855.56298611111</v>
      </c>
      <c r="B170" s="11">
        <v>45856.0</v>
      </c>
      <c r="C170" s="5" t="s">
        <v>541</v>
      </c>
      <c r="E170" s="5" t="s">
        <v>773</v>
      </c>
      <c r="F170" s="7" t="str">
        <f>TEXT("6285394421911541744","0")</f>
        <v>6285394421911541744</v>
      </c>
    </row>
    <row r="171">
      <c r="A171" s="3">
        <v>45855.6108912037</v>
      </c>
      <c r="B171" s="11">
        <v>45856.0</v>
      </c>
      <c r="C171" s="5" t="s">
        <v>547</v>
      </c>
      <c r="E171" s="5" t="s">
        <v>774</v>
      </c>
      <c r="F171" s="7" t="str">
        <f>TEXT("6285435814618392608","0")</f>
        <v>6285435814618392608</v>
      </c>
    </row>
    <row r="172">
      <c r="A172" s="3">
        <v>45855.612395833334</v>
      </c>
      <c r="B172" s="11">
        <v>45859.0</v>
      </c>
      <c r="C172" s="5" t="s">
        <v>547</v>
      </c>
      <c r="E172" s="5" t="s">
        <v>602</v>
      </c>
      <c r="F172" s="7" t="str">
        <f>TEXT("6285437114613134617","0")</f>
        <v>6285437114613134617</v>
      </c>
    </row>
    <row r="173">
      <c r="A173" s="3">
        <v>45855.631840277776</v>
      </c>
      <c r="B173" s="11">
        <v>45856.0</v>
      </c>
      <c r="C173" s="5" t="s">
        <v>568</v>
      </c>
      <c r="E173" s="5" t="s">
        <v>775</v>
      </c>
      <c r="F173" s="7" t="str">
        <f>TEXT("6285453914915360654","0")</f>
        <v>6285453914915360654</v>
      </c>
    </row>
    <row r="174">
      <c r="A174" s="3">
        <v>45855.66631944444</v>
      </c>
      <c r="B174" s="11">
        <v>45859.0</v>
      </c>
      <c r="C174" s="5" t="s">
        <v>556</v>
      </c>
      <c r="E174" s="5" t="s">
        <v>590</v>
      </c>
      <c r="F174" s="7" t="str">
        <f>TEXT("6285483704911243510","0")</f>
        <v>6285483704911243510</v>
      </c>
    </row>
    <row r="175">
      <c r="A175" s="3">
        <v>45856.52458333333</v>
      </c>
      <c r="B175" s="11">
        <v>45857.0</v>
      </c>
      <c r="C175" s="5" t="s">
        <v>571</v>
      </c>
      <c r="E175" s="5" t="s">
        <v>776</v>
      </c>
      <c r="F175" s="7" t="str">
        <f>TEXT("6286225241226177476","0")</f>
        <v>6286225241226177476</v>
      </c>
    </row>
    <row r="176">
      <c r="A176" s="3">
        <v>45856.58844907407</v>
      </c>
      <c r="B176" s="11">
        <v>45859.0</v>
      </c>
      <c r="C176" s="5" t="s">
        <v>544</v>
      </c>
      <c r="E176" s="5" t="s">
        <v>777</v>
      </c>
      <c r="F176" s="7" t="str">
        <f>TEXT("6286280424223534518","0")</f>
        <v>6286280424223534518</v>
      </c>
    </row>
    <row r="177">
      <c r="A177" s="3">
        <v>45856.62380787037</v>
      </c>
      <c r="B177" s="11">
        <v>45857.0</v>
      </c>
      <c r="C177" s="5" t="s">
        <v>553</v>
      </c>
      <c r="E177" s="5" t="s">
        <v>778</v>
      </c>
      <c r="F177" s="7" t="str">
        <f>TEXT("6286310978155315252","0")</f>
        <v>6286310978155315252</v>
      </c>
    </row>
    <row r="178">
      <c r="A178" s="3">
        <v>45856.76936342593</v>
      </c>
      <c r="B178" s="11">
        <v>45857.0</v>
      </c>
      <c r="C178" s="5" t="s">
        <v>550</v>
      </c>
      <c r="E178" s="5" t="s">
        <v>743</v>
      </c>
      <c r="F178" s="7" t="str">
        <f>TEXT("6286436739817293172","0")</f>
        <v>6286436739817293172</v>
      </c>
    </row>
    <row r="179">
      <c r="A179" s="3">
        <v>45857.586597222224</v>
      </c>
      <c r="B179" s="11">
        <v>45860.0</v>
      </c>
      <c r="C179" s="5" t="s">
        <v>562</v>
      </c>
      <c r="E179" s="5" t="s">
        <v>779</v>
      </c>
      <c r="F179" s="7" t="str">
        <f>TEXT("6287142828018472411","0")</f>
        <v>6287142828018472411</v>
      </c>
    </row>
    <row r="180">
      <c r="A180" s="3">
        <v>45857.69100694444</v>
      </c>
      <c r="B180" s="11">
        <v>45859.0</v>
      </c>
      <c r="C180" s="5" t="s">
        <v>692</v>
      </c>
      <c r="E180" s="5" t="s">
        <v>780</v>
      </c>
      <c r="F180" s="7" t="str">
        <f>TEXT("6287233039815818063","0")</f>
        <v>6287233039815818063</v>
      </c>
    </row>
    <row r="181">
      <c r="A181" s="3">
        <v>45858.93866898148</v>
      </c>
      <c r="B181" s="11">
        <v>45859.0</v>
      </c>
      <c r="C181" s="5" t="s">
        <v>550</v>
      </c>
      <c r="E181" s="5" t="s">
        <v>781</v>
      </c>
      <c r="F181" s="7" t="str">
        <f>TEXT("6288311018519171345","0")</f>
        <v>6288311018519171345</v>
      </c>
    </row>
    <row r="182">
      <c r="A182" s="3">
        <v>45859.30297453704</v>
      </c>
      <c r="B182" s="11">
        <v>45860.0</v>
      </c>
      <c r="C182" s="5" t="s">
        <v>568</v>
      </c>
      <c r="E182" s="5" t="s">
        <v>569</v>
      </c>
      <c r="F182" s="7" t="str">
        <f>TEXT("6288625774911527924","0")</f>
        <v>6288625774911527924</v>
      </c>
    </row>
    <row r="183">
      <c r="A183" s="3">
        <v>45859.59107638889</v>
      </c>
      <c r="B183" s="11">
        <v>45860.0</v>
      </c>
      <c r="C183" s="5" t="s">
        <v>553</v>
      </c>
      <c r="E183" s="5" t="s">
        <v>782</v>
      </c>
      <c r="F183" s="7" t="str">
        <f>TEXT("6288874697815330312","0")</f>
        <v>6288874697815330312</v>
      </c>
    </row>
    <row r="184">
      <c r="A184" s="3">
        <v>45859.603368055556</v>
      </c>
      <c r="B184" s="11">
        <v>45860.0</v>
      </c>
      <c r="C184" s="5" t="s">
        <v>541</v>
      </c>
      <c r="E184" s="5" t="s">
        <v>783</v>
      </c>
      <c r="F184" s="7" t="str">
        <f>TEXT("6288885316551130292","0")</f>
        <v>6288885316551130292</v>
      </c>
    </row>
    <row r="185">
      <c r="A185" s="3">
        <v>45859.959178240744</v>
      </c>
      <c r="B185" s="11">
        <v>45860.0</v>
      </c>
      <c r="C185" s="5" t="s">
        <v>550</v>
      </c>
      <c r="E185" s="5" t="s">
        <v>784</v>
      </c>
      <c r="F185" s="7" t="str">
        <f>TEXT("6289192738719606266","0")</f>
        <v>6289192738719606266</v>
      </c>
    </row>
    <row r="186">
      <c r="A186" s="3">
        <v>45860.589270833334</v>
      </c>
      <c r="B186" s="11">
        <v>45861.0</v>
      </c>
      <c r="C186" s="5" t="s">
        <v>576</v>
      </c>
      <c r="E186" s="5" t="s">
        <v>785</v>
      </c>
      <c r="F186" s="7" t="str">
        <f>TEXT("6289737135345027640","0")</f>
        <v>6289737135345027640</v>
      </c>
    </row>
    <row r="187">
      <c r="A187" s="3">
        <v>45860.60381944444</v>
      </c>
      <c r="B187" s="11">
        <v>45861.0</v>
      </c>
      <c r="C187" s="5" t="s">
        <v>565</v>
      </c>
      <c r="E187" s="5" t="s">
        <v>786</v>
      </c>
      <c r="F187" s="7" t="str">
        <f>TEXT("6289749706774679280","0")</f>
        <v>6289749706774679280</v>
      </c>
    </row>
    <row r="188">
      <c r="A188" s="3">
        <v>45860.63993055555</v>
      </c>
      <c r="B188" s="11">
        <v>45862.0</v>
      </c>
      <c r="C188" s="5" t="s">
        <v>559</v>
      </c>
      <c r="E188" s="5" t="s">
        <v>787</v>
      </c>
      <c r="F188" s="7" t="str">
        <f>TEXT("6289780906612529057","0")</f>
        <v>6289780906612529057</v>
      </c>
    </row>
    <row r="189">
      <c r="A189" s="3">
        <v>45860.66668981482</v>
      </c>
      <c r="B189" s="11">
        <v>45861.0</v>
      </c>
      <c r="C189" s="5" t="s">
        <v>606</v>
      </c>
      <c r="E189" s="5" t="s">
        <v>607</v>
      </c>
      <c r="F189" s="7" t="str">
        <f>TEXT("6289804028917105357","0")</f>
        <v>6289804028917105357</v>
      </c>
    </row>
    <row r="190">
      <c r="A190" s="3">
        <v>45860.73401620371</v>
      </c>
      <c r="B190" s="11">
        <v>45862.0</v>
      </c>
      <c r="C190" s="5" t="s">
        <v>562</v>
      </c>
      <c r="E190" s="5" t="s">
        <v>726</v>
      </c>
      <c r="F190" s="7" t="str">
        <f>TEXT("6289862194224491375","0")</f>
        <v>6289862194224491375</v>
      </c>
    </row>
    <row r="191">
      <c r="A191" s="3">
        <v>45861.43834490741</v>
      </c>
      <c r="B191" s="11">
        <v>45862.0</v>
      </c>
      <c r="C191" s="5" t="s">
        <v>562</v>
      </c>
      <c r="E191" s="5" t="s">
        <v>788</v>
      </c>
      <c r="F191" s="7" t="str">
        <f>TEXT("6290470734223983428","0")</f>
        <v>6290470734223983428</v>
      </c>
    </row>
    <row r="192">
      <c r="A192" s="3">
        <v>45861.44136574074</v>
      </c>
      <c r="B192" s="11">
        <v>45862.0</v>
      </c>
      <c r="C192" s="5" t="s">
        <v>571</v>
      </c>
      <c r="E192" s="5" t="s">
        <v>751</v>
      </c>
      <c r="F192" s="7" t="str">
        <f>TEXT("6290473340014702576","0")</f>
        <v>6290473340014702576</v>
      </c>
    </row>
    <row r="193">
      <c r="A193" s="3">
        <v>45861.65353009259</v>
      </c>
      <c r="B193" s="11">
        <v>45863.0</v>
      </c>
      <c r="C193" s="5" t="s">
        <v>544</v>
      </c>
      <c r="E193" s="5" t="s">
        <v>789</v>
      </c>
      <c r="F193" s="7" t="str">
        <f>TEXT("6290656656618159373","0")</f>
        <v>6290656656618159373</v>
      </c>
    </row>
    <row r="194">
      <c r="A194" s="3">
        <v>45862.50607638889</v>
      </c>
      <c r="B194" s="11">
        <v>45863.0</v>
      </c>
      <c r="C194" s="5" t="s">
        <v>553</v>
      </c>
      <c r="E194" s="5" t="s">
        <v>790</v>
      </c>
      <c r="F194" s="7" t="str">
        <f>TEXT("6291393254811986530","0")</f>
        <v>6291393254811986530</v>
      </c>
    </row>
    <row r="195">
      <c r="A195" s="3">
        <v>45862.56358796296</v>
      </c>
      <c r="B195" s="11">
        <v>45864.0</v>
      </c>
      <c r="C195" s="5" t="s">
        <v>541</v>
      </c>
      <c r="E195" s="5" t="s">
        <v>791</v>
      </c>
      <c r="F195" s="7" t="str">
        <f>TEXT("6291442947915887145","0")</f>
        <v>6291442947915887145</v>
      </c>
    </row>
    <row r="196">
      <c r="A196" s="3">
        <v>45862.5778587963</v>
      </c>
      <c r="B196" s="11">
        <v>45863.0</v>
      </c>
      <c r="C196" s="5" t="s">
        <v>568</v>
      </c>
      <c r="E196" s="5" t="s">
        <v>792</v>
      </c>
      <c r="F196" s="7" t="str">
        <f>TEXT("6291455274916890357","0")</f>
        <v>6291455274916890357</v>
      </c>
    </row>
    <row r="197">
      <c r="A197" s="3">
        <v>45862.61114583333</v>
      </c>
      <c r="B197" s="11">
        <v>45863.0</v>
      </c>
      <c r="C197" s="5" t="s">
        <v>547</v>
      </c>
      <c r="E197" s="5" t="s">
        <v>793</v>
      </c>
      <c r="F197" s="7" t="str">
        <f>TEXT("6291484037018966278","0")</f>
        <v>6291484037018966278</v>
      </c>
    </row>
    <row r="198">
      <c r="A198" s="3">
        <v>45862.87736111111</v>
      </c>
      <c r="B198" s="11">
        <v>45863.0</v>
      </c>
      <c r="C198" s="5" t="s">
        <v>583</v>
      </c>
      <c r="E198" s="5" t="s">
        <v>613</v>
      </c>
      <c r="F198" s="7" t="str">
        <f>TEXT("6291714048919589341","0")</f>
        <v>6291714048919589341</v>
      </c>
    </row>
    <row r="199">
      <c r="A199" s="3">
        <v>45863.46076388889</v>
      </c>
      <c r="B199" s="11">
        <v>45866.0</v>
      </c>
      <c r="C199" s="5" t="s">
        <v>568</v>
      </c>
      <c r="E199" s="5" t="s">
        <v>794</v>
      </c>
      <c r="F199" s="7" t="str">
        <f>TEXT("6292218104917118503","0")</f>
        <v>6292218104917118503</v>
      </c>
    </row>
    <row r="200">
      <c r="A200" s="3">
        <v>45863.54576388889</v>
      </c>
      <c r="B200" s="11">
        <v>45864.0</v>
      </c>
      <c r="C200" s="5" t="s">
        <v>550</v>
      </c>
      <c r="E200" s="5" t="s">
        <v>795</v>
      </c>
      <c r="F200" s="7" t="str">
        <f>TEXT("6292291541513148416","0")</f>
        <v>6292291541513148416</v>
      </c>
    </row>
    <row r="201">
      <c r="A201" s="10"/>
      <c r="B201" s="12"/>
      <c r="C201" s="9"/>
      <c r="E201" s="9"/>
    </row>
    <row r="202">
      <c r="A202" s="10"/>
      <c r="B202" s="12"/>
      <c r="C202" s="9"/>
      <c r="E202" s="9"/>
    </row>
    <row r="203">
      <c r="A203" s="10"/>
      <c r="B203" s="12"/>
      <c r="C203" s="9"/>
      <c r="E203" s="9"/>
    </row>
    <row r="204">
      <c r="A204" s="10"/>
      <c r="B204" s="12"/>
      <c r="C204" s="9"/>
      <c r="E204" s="9"/>
    </row>
    <row r="205">
      <c r="A205" s="10"/>
      <c r="B205" s="12"/>
      <c r="C205" s="9"/>
      <c r="E205" s="9"/>
    </row>
    <row r="206">
      <c r="A206" s="10"/>
      <c r="B206" s="12"/>
      <c r="C206" s="9"/>
      <c r="E206" s="9"/>
    </row>
    <row r="207">
      <c r="A207" s="10"/>
      <c r="B207" s="12"/>
      <c r="C207" s="9"/>
      <c r="E207" s="9"/>
    </row>
    <row r="208">
      <c r="A208" s="10"/>
      <c r="B208" s="12"/>
      <c r="C208" s="9"/>
      <c r="E208" s="9"/>
    </row>
    <row r="209">
      <c r="A209" s="10"/>
      <c r="B209" s="12"/>
      <c r="C209" s="9"/>
      <c r="E209" s="9"/>
    </row>
    <row r="210">
      <c r="A210" s="10"/>
      <c r="B210" s="12"/>
      <c r="C210" s="9"/>
      <c r="E210" s="9"/>
    </row>
    <row r="211">
      <c r="A211" s="10"/>
      <c r="B211" s="12"/>
      <c r="C211" s="9"/>
      <c r="E211" s="9"/>
    </row>
    <row r="212">
      <c r="A212" s="10"/>
      <c r="B212" s="12"/>
      <c r="C212" s="9"/>
      <c r="E212" s="9"/>
    </row>
    <row r="213">
      <c r="A213" s="10"/>
      <c r="B213" s="12"/>
      <c r="C213" s="9"/>
      <c r="E213" s="9"/>
    </row>
    <row r="214">
      <c r="A214" s="10"/>
      <c r="B214" s="12"/>
      <c r="C214" s="9"/>
      <c r="E214" s="9"/>
    </row>
    <row r="215">
      <c r="A215" s="10"/>
      <c r="B215" s="12"/>
      <c r="C215" s="9"/>
      <c r="E215" s="9"/>
    </row>
    <row r="216">
      <c r="A216" s="10"/>
      <c r="B216" s="12"/>
      <c r="C216" s="9"/>
      <c r="E216" s="9"/>
    </row>
    <row r="217">
      <c r="A217" s="10"/>
      <c r="B217" s="12"/>
      <c r="C217" s="9"/>
      <c r="E217" s="9"/>
    </row>
    <row r="218">
      <c r="A218" s="10"/>
      <c r="B218" s="12"/>
      <c r="C218" s="9"/>
      <c r="E218" s="9"/>
    </row>
    <row r="219">
      <c r="A219" s="10"/>
      <c r="B219" s="12"/>
      <c r="C219" s="9"/>
      <c r="E219" s="9"/>
    </row>
    <row r="220">
      <c r="A220" s="10"/>
      <c r="B220" s="12"/>
      <c r="C220" s="9"/>
      <c r="E220" s="9"/>
    </row>
    <row r="221">
      <c r="A221" s="10"/>
      <c r="B221" s="12"/>
      <c r="C221" s="9"/>
      <c r="E221" s="9"/>
    </row>
    <row r="222">
      <c r="A222" s="10"/>
      <c r="B222" s="12"/>
      <c r="C222" s="9"/>
      <c r="E222" s="9"/>
    </row>
    <row r="223">
      <c r="A223" s="10"/>
      <c r="B223" s="12"/>
      <c r="C223" s="9"/>
      <c r="E223" s="9"/>
    </row>
    <row r="224">
      <c r="A224" s="10"/>
      <c r="B224" s="12"/>
      <c r="C224" s="9"/>
      <c r="E224" s="9"/>
    </row>
    <row r="225">
      <c r="A225" s="10"/>
      <c r="B225" s="12"/>
      <c r="C225" s="9"/>
      <c r="E225" s="9"/>
    </row>
    <row r="226">
      <c r="A226" s="10"/>
      <c r="B226" s="12"/>
      <c r="C226" s="9"/>
      <c r="E226" s="9"/>
    </row>
    <row r="227">
      <c r="A227" s="10"/>
      <c r="B227" s="12"/>
      <c r="C227" s="9"/>
      <c r="E227" s="9"/>
    </row>
    <row r="228">
      <c r="A228" s="10"/>
      <c r="B228" s="12"/>
      <c r="C228" s="9"/>
      <c r="E228" s="9"/>
    </row>
    <row r="229">
      <c r="A229" s="10"/>
      <c r="B229" s="12"/>
      <c r="C229" s="9"/>
      <c r="E229" s="9"/>
    </row>
    <row r="230">
      <c r="A230" s="10"/>
      <c r="B230" s="12"/>
      <c r="C230" s="9"/>
      <c r="E230" s="9"/>
    </row>
    <row r="231">
      <c r="A231" s="10"/>
      <c r="B231" s="12"/>
      <c r="C231" s="9"/>
      <c r="E231" s="9"/>
    </row>
    <row r="232">
      <c r="A232" s="10"/>
      <c r="B232" s="12"/>
      <c r="C232" s="9"/>
      <c r="E232" s="9"/>
    </row>
    <row r="233">
      <c r="A233" s="10"/>
      <c r="B233" s="12"/>
      <c r="C233" s="9"/>
      <c r="E233" s="9"/>
    </row>
    <row r="234">
      <c r="A234" s="10"/>
      <c r="B234" s="12"/>
      <c r="C234" s="9"/>
      <c r="E234" s="9"/>
    </row>
    <row r="235">
      <c r="A235" s="10"/>
      <c r="B235" s="12"/>
      <c r="C235" s="9"/>
      <c r="E235" s="9"/>
    </row>
    <row r="236">
      <c r="A236" s="10"/>
      <c r="B236" s="12"/>
      <c r="C236" s="9"/>
      <c r="E236" s="9"/>
    </row>
    <row r="237">
      <c r="A237" s="10"/>
      <c r="B237" s="12"/>
      <c r="C237" s="9"/>
      <c r="E237" s="9"/>
    </row>
    <row r="238">
      <c r="A238" s="10"/>
      <c r="B238" s="12"/>
      <c r="C238" s="9"/>
      <c r="E238" s="9"/>
    </row>
    <row r="239">
      <c r="A239" s="10"/>
      <c r="B239" s="12"/>
      <c r="C239" s="9"/>
      <c r="E239" s="9"/>
    </row>
    <row r="240">
      <c r="A240" s="10"/>
      <c r="B240" s="12"/>
      <c r="C240" s="9"/>
      <c r="E240" s="9"/>
    </row>
    <row r="241">
      <c r="A241" s="10"/>
      <c r="B241" s="12"/>
      <c r="C241" s="9"/>
      <c r="E241" s="9"/>
    </row>
    <row r="242">
      <c r="A242" s="10"/>
      <c r="B242" s="12"/>
      <c r="C242" s="9"/>
      <c r="E242" s="9"/>
    </row>
    <row r="243">
      <c r="A243" s="10"/>
      <c r="B243" s="12"/>
      <c r="C243" s="9"/>
      <c r="E243" s="9"/>
    </row>
    <row r="244">
      <c r="A244" s="10"/>
      <c r="B244" s="12"/>
      <c r="C244" s="9"/>
      <c r="E244" s="9"/>
    </row>
    <row r="245">
      <c r="A245" s="10"/>
      <c r="B245" s="12"/>
      <c r="C245" s="9"/>
      <c r="E245" s="9"/>
    </row>
    <row r="246">
      <c r="A246" s="10"/>
      <c r="B246" s="12"/>
      <c r="C246" s="9"/>
      <c r="E246" s="9"/>
    </row>
    <row r="247">
      <c r="A247" s="10"/>
      <c r="B247" s="12"/>
      <c r="C247" s="9"/>
      <c r="E247" s="9"/>
    </row>
    <row r="248">
      <c r="A248" s="10"/>
      <c r="B248" s="12"/>
      <c r="C248" s="9"/>
      <c r="E248" s="9"/>
    </row>
    <row r="249">
      <c r="A249" s="10"/>
      <c r="B249" s="12"/>
      <c r="C249" s="9"/>
      <c r="E249" s="9"/>
    </row>
    <row r="250">
      <c r="A250" s="10"/>
      <c r="B250" s="12"/>
      <c r="C250" s="9"/>
      <c r="E250" s="9"/>
    </row>
    <row r="251">
      <c r="A251" s="10"/>
      <c r="B251" s="12"/>
      <c r="C251" s="9"/>
      <c r="E251" s="9"/>
    </row>
    <row r="252">
      <c r="A252" s="10"/>
      <c r="B252" s="12"/>
      <c r="C252" s="9"/>
      <c r="E252" s="9"/>
    </row>
    <row r="253">
      <c r="A253" s="10"/>
      <c r="B253" s="12"/>
      <c r="C253" s="9"/>
      <c r="E253" s="9"/>
    </row>
    <row r="254">
      <c r="A254" s="10"/>
      <c r="B254" s="12"/>
      <c r="C254" s="9"/>
      <c r="E254" s="9"/>
    </row>
    <row r="255">
      <c r="A255" s="10"/>
      <c r="B255" s="12"/>
      <c r="C255" s="9"/>
      <c r="E255" s="9"/>
    </row>
    <row r="256">
      <c r="A256" s="10"/>
      <c r="B256" s="12"/>
      <c r="C256" s="9"/>
      <c r="E256" s="9"/>
    </row>
    <row r="257">
      <c r="A257" s="10"/>
      <c r="B257" s="12"/>
      <c r="C257" s="9"/>
      <c r="E257" s="9"/>
    </row>
    <row r="258">
      <c r="A258" s="10"/>
      <c r="B258" s="12"/>
      <c r="C258" s="9"/>
      <c r="E258" s="9"/>
    </row>
    <row r="259">
      <c r="A259" s="10"/>
      <c r="B259" s="12"/>
      <c r="C259" s="9"/>
      <c r="E259" s="9"/>
    </row>
    <row r="260">
      <c r="A260" s="10"/>
      <c r="B260" s="12"/>
      <c r="C260" s="9"/>
      <c r="E260" s="9"/>
    </row>
    <row r="261">
      <c r="A261" s="10"/>
      <c r="B261" s="12"/>
      <c r="C261" s="9"/>
      <c r="E261" s="9"/>
    </row>
    <row r="262">
      <c r="A262" s="10"/>
      <c r="B262" s="12"/>
      <c r="C262" s="9"/>
      <c r="E262" s="9"/>
    </row>
    <row r="263">
      <c r="A263" s="10"/>
      <c r="B263" s="12"/>
      <c r="C263" s="9"/>
      <c r="E263" s="9"/>
    </row>
    <row r="264">
      <c r="A264" s="10"/>
      <c r="B264" s="12"/>
      <c r="C264" s="9"/>
      <c r="E264" s="9"/>
    </row>
    <row r="265">
      <c r="A265" s="10"/>
      <c r="B265" s="12"/>
      <c r="C265" s="9"/>
      <c r="E265" s="9"/>
    </row>
    <row r="266">
      <c r="A266" s="10"/>
      <c r="B266" s="12"/>
      <c r="C266" s="9"/>
      <c r="E266" s="9"/>
    </row>
    <row r="267">
      <c r="A267" s="10"/>
      <c r="B267" s="12"/>
      <c r="C267" s="9"/>
      <c r="E267" s="9"/>
    </row>
    <row r="268">
      <c r="A268" s="10"/>
      <c r="B268" s="12"/>
      <c r="C268" s="9"/>
      <c r="E268" s="9"/>
    </row>
    <row r="269">
      <c r="A269" s="10"/>
      <c r="B269" s="12"/>
      <c r="C269" s="9"/>
      <c r="E269" s="9"/>
    </row>
    <row r="270">
      <c r="A270" s="10"/>
      <c r="B270" s="12"/>
      <c r="C270" s="9"/>
      <c r="E270" s="9"/>
    </row>
    <row r="271">
      <c r="A271" s="10"/>
      <c r="B271" s="12"/>
      <c r="C271" s="9"/>
      <c r="E271" s="9"/>
    </row>
    <row r="272">
      <c r="A272" s="10"/>
      <c r="B272" s="12"/>
      <c r="C272" s="9"/>
      <c r="E272" s="9"/>
    </row>
    <row r="273">
      <c r="A273" s="10"/>
      <c r="B273" s="12"/>
      <c r="C273" s="9"/>
      <c r="E273" s="9"/>
    </row>
    <row r="274">
      <c r="A274" s="10"/>
      <c r="B274" s="12"/>
      <c r="C274" s="9"/>
      <c r="E274" s="9"/>
    </row>
    <row r="275">
      <c r="A275" s="10"/>
      <c r="B275" s="12"/>
      <c r="C275" s="9"/>
      <c r="E275" s="9"/>
    </row>
    <row r="276">
      <c r="A276" s="10"/>
      <c r="B276" s="12"/>
      <c r="C276" s="9"/>
      <c r="E276" s="9"/>
    </row>
    <row r="277">
      <c r="A277" s="10"/>
      <c r="B277" s="12"/>
      <c r="C277" s="9"/>
      <c r="E277" s="9"/>
    </row>
    <row r="278">
      <c r="A278" s="10"/>
      <c r="B278" s="12"/>
      <c r="C278" s="9"/>
      <c r="E278" s="9"/>
    </row>
    <row r="279">
      <c r="A279" s="10"/>
      <c r="B279" s="12"/>
      <c r="C279" s="9"/>
      <c r="E279" s="9"/>
    </row>
    <row r="280">
      <c r="A280" s="10"/>
      <c r="B280" s="12"/>
      <c r="C280" s="9"/>
      <c r="E280" s="9"/>
    </row>
    <row r="281">
      <c r="A281" s="10"/>
      <c r="B281" s="12"/>
      <c r="C281" s="9"/>
      <c r="E281" s="9"/>
    </row>
    <row r="282">
      <c r="A282" s="10"/>
      <c r="B282" s="12"/>
      <c r="C282" s="9"/>
      <c r="E282" s="9"/>
    </row>
    <row r="283">
      <c r="A283" s="10"/>
      <c r="B283" s="12"/>
      <c r="C283" s="9"/>
      <c r="E283" s="9"/>
    </row>
    <row r="284">
      <c r="A284" s="10"/>
      <c r="B284" s="12"/>
      <c r="C284" s="9"/>
      <c r="E284" s="9"/>
    </row>
    <row r="285">
      <c r="A285" s="10"/>
      <c r="B285" s="12"/>
      <c r="C285" s="9"/>
      <c r="E285" s="9"/>
    </row>
    <row r="286">
      <c r="A286" s="10"/>
      <c r="B286" s="12"/>
      <c r="C286" s="9"/>
      <c r="E286" s="9"/>
    </row>
    <row r="287">
      <c r="A287" s="10"/>
      <c r="B287" s="12"/>
      <c r="C287" s="9"/>
      <c r="E287" s="9"/>
    </row>
    <row r="288">
      <c r="A288" s="10"/>
      <c r="B288" s="12"/>
      <c r="C288" s="9"/>
      <c r="E288" s="9"/>
    </row>
    <row r="289">
      <c r="A289" s="10"/>
      <c r="B289" s="12"/>
      <c r="C289" s="9"/>
      <c r="E289" s="9"/>
    </row>
    <row r="290">
      <c r="A290" s="10"/>
      <c r="B290" s="12"/>
      <c r="C290" s="9"/>
      <c r="E290" s="9"/>
    </row>
    <row r="291">
      <c r="A291" s="10"/>
      <c r="B291" s="12"/>
      <c r="C291" s="9"/>
      <c r="E291" s="9"/>
    </row>
    <row r="292">
      <c r="A292" s="10"/>
      <c r="B292" s="12"/>
      <c r="C292" s="9"/>
      <c r="E292" s="9"/>
    </row>
    <row r="293">
      <c r="A293" s="10"/>
      <c r="B293" s="12"/>
      <c r="C293" s="9"/>
      <c r="E293" s="9"/>
    </row>
    <row r="294">
      <c r="A294" s="10"/>
      <c r="B294" s="12"/>
      <c r="C294" s="9"/>
      <c r="E294" s="9"/>
    </row>
    <row r="295">
      <c r="A295" s="10"/>
      <c r="B295" s="12"/>
      <c r="C295" s="9"/>
      <c r="E295" s="9"/>
    </row>
    <row r="296">
      <c r="A296" s="10"/>
      <c r="B296" s="12"/>
      <c r="C296" s="9"/>
      <c r="E296" s="9"/>
    </row>
    <row r="297">
      <c r="A297" s="10"/>
      <c r="B297" s="12"/>
      <c r="C297" s="9"/>
      <c r="E297" s="9"/>
    </row>
    <row r="298">
      <c r="A298" s="10"/>
      <c r="B298" s="12"/>
      <c r="C298" s="9"/>
      <c r="E298" s="9"/>
    </row>
    <row r="299">
      <c r="A299" s="10"/>
      <c r="B299" s="12"/>
      <c r="C299" s="9"/>
      <c r="E299" s="9"/>
    </row>
    <row r="300">
      <c r="A300" s="10"/>
      <c r="B300" s="12"/>
      <c r="C300" s="9"/>
      <c r="E300" s="9"/>
    </row>
    <row r="301">
      <c r="A301" s="10"/>
      <c r="B301" s="12"/>
      <c r="C301" s="9"/>
      <c r="E301" s="9"/>
    </row>
    <row r="302">
      <c r="A302" s="10"/>
      <c r="B302" s="12"/>
      <c r="C302" s="9"/>
      <c r="E302" s="9"/>
    </row>
    <row r="303">
      <c r="A303" s="10"/>
      <c r="B303" s="12"/>
      <c r="C303" s="9"/>
      <c r="E303" s="9"/>
    </row>
    <row r="304">
      <c r="A304" s="10"/>
      <c r="B304" s="12"/>
      <c r="C304" s="9"/>
      <c r="E304" s="9"/>
    </row>
    <row r="305">
      <c r="A305" s="10"/>
      <c r="B305" s="12"/>
      <c r="C305" s="9"/>
      <c r="E305" s="9"/>
    </row>
    <row r="306">
      <c r="A306" s="10"/>
      <c r="B306" s="12"/>
      <c r="C306" s="9"/>
      <c r="E306" s="9"/>
    </row>
    <row r="307">
      <c r="A307" s="10"/>
      <c r="B307" s="12"/>
      <c r="C307" s="9"/>
      <c r="E307" s="9"/>
    </row>
    <row r="308">
      <c r="A308" s="10"/>
      <c r="B308" s="12"/>
      <c r="C308" s="9"/>
      <c r="E308" s="9"/>
    </row>
    <row r="309">
      <c r="A309" s="10"/>
      <c r="B309" s="12"/>
      <c r="C309" s="9"/>
      <c r="E309" s="9"/>
    </row>
    <row r="310">
      <c r="A310" s="10"/>
      <c r="B310" s="12"/>
      <c r="C310" s="9"/>
      <c r="E310" s="9"/>
    </row>
    <row r="311">
      <c r="A311" s="10"/>
      <c r="B311" s="12"/>
      <c r="C311" s="9"/>
      <c r="E311" s="9"/>
    </row>
    <row r="312">
      <c r="A312" s="10"/>
      <c r="B312" s="12"/>
      <c r="C312" s="9"/>
      <c r="E312" s="9"/>
    </row>
    <row r="313">
      <c r="A313" s="10"/>
      <c r="B313" s="12"/>
      <c r="C313" s="9"/>
      <c r="E313" s="9"/>
    </row>
    <row r="314">
      <c r="A314" s="10"/>
      <c r="B314" s="12"/>
      <c r="C314" s="9"/>
      <c r="E314" s="9"/>
    </row>
    <row r="315">
      <c r="A315" s="10"/>
      <c r="B315" s="12"/>
      <c r="C315" s="9"/>
      <c r="E315" s="9"/>
    </row>
    <row r="316">
      <c r="A316" s="10"/>
      <c r="B316" s="12"/>
      <c r="C316" s="9"/>
      <c r="E316" s="9"/>
    </row>
    <row r="317">
      <c r="A317" s="10"/>
      <c r="B317" s="12"/>
      <c r="C317" s="9"/>
      <c r="E317" s="9"/>
    </row>
    <row r="318">
      <c r="A318" s="10"/>
      <c r="B318" s="12"/>
      <c r="C318" s="9"/>
      <c r="E318" s="9"/>
    </row>
    <row r="319">
      <c r="A319" s="10"/>
      <c r="B319" s="12"/>
      <c r="C319" s="9"/>
      <c r="E319" s="9"/>
    </row>
    <row r="320">
      <c r="A320" s="10"/>
      <c r="B320" s="12"/>
      <c r="C320" s="9"/>
      <c r="E320" s="9"/>
    </row>
    <row r="321">
      <c r="A321" s="10"/>
      <c r="B321" s="12"/>
      <c r="C321" s="9"/>
      <c r="E321" s="9"/>
    </row>
    <row r="322">
      <c r="A322" s="10"/>
      <c r="B322" s="12"/>
      <c r="C322" s="9"/>
      <c r="E322" s="9"/>
    </row>
    <row r="323">
      <c r="A323" s="10"/>
      <c r="B323" s="12"/>
      <c r="C323" s="9"/>
      <c r="E323" s="9"/>
    </row>
    <row r="324">
      <c r="A324" s="10"/>
      <c r="B324" s="12"/>
      <c r="C324" s="9"/>
      <c r="E324" s="9"/>
    </row>
    <row r="325">
      <c r="A325" s="10"/>
      <c r="B325" s="12"/>
      <c r="C325" s="9"/>
      <c r="E325" s="9"/>
    </row>
    <row r="326">
      <c r="A326" s="10"/>
      <c r="B326" s="12"/>
      <c r="C326" s="9"/>
      <c r="E326" s="9"/>
    </row>
    <row r="327">
      <c r="A327" s="10"/>
      <c r="B327" s="12"/>
      <c r="C327" s="9"/>
      <c r="E327" s="9"/>
    </row>
    <row r="328">
      <c r="A328" s="10"/>
      <c r="B328" s="12"/>
      <c r="C328" s="9"/>
      <c r="E328" s="9"/>
    </row>
    <row r="329">
      <c r="A329" s="10"/>
      <c r="B329" s="12"/>
      <c r="C329" s="9"/>
      <c r="E329" s="9"/>
    </row>
    <row r="330">
      <c r="A330" s="10"/>
      <c r="B330" s="12"/>
      <c r="C330" s="9"/>
      <c r="E330" s="9"/>
    </row>
    <row r="331">
      <c r="A331" s="10"/>
      <c r="B331" s="12"/>
      <c r="C331" s="9"/>
      <c r="E331" s="9"/>
    </row>
    <row r="332">
      <c r="A332" s="10"/>
      <c r="B332" s="12"/>
      <c r="C332" s="9"/>
      <c r="E332" s="9"/>
    </row>
    <row r="333">
      <c r="A333" s="10"/>
      <c r="B333" s="12"/>
      <c r="C333" s="9"/>
      <c r="E333" s="9"/>
    </row>
    <row r="334">
      <c r="A334" s="10"/>
      <c r="B334" s="12"/>
      <c r="C334" s="9"/>
      <c r="E334" s="9"/>
    </row>
    <row r="335">
      <c r="A335" s="10"/>
      <c r="B335" s="12"/>
      <c r="C335" s="9"/>
      <c r="E335" s="9"/>
    </row>
    <row r="336">
      <c r="A336" s="10"/>
      <c r="B336" s="12"/>
      <c r="C336" s="9"/>
      <c r="E336" s="9"/>
    </row>
    <row r="337">
      <c r="A337" s="10"/>
      <c r="B337" s="12"/>
      <c r="C337" s="9"/>
      <c r="E337" s="9"/>
    </row>
    <row r="338">
      <c r="A338" s="10"/>
      <c r="B338" s="12"/>
      <c r="C338" s="9"/>
      <c r="E338" s="9"/>
    </row>
    <row r="339">
      <c r="A339" s="10"/>
      <c r="B339" s="12"/>
      <c r="C339" s="9"/>
      <c r="E339" s="9"/>
    </row>
    <row r="340">
      <c r="A340" s="10"/>
      <c r="B340" s="12"/>
      <c r="C340" s="9"/>
      <c r="E340" s="9"/>
    </row>
    <row r="341">
      <c r="A341" s="10"/>
      <c r="B341" s="12"/>
      <c r="C341" s="9"/>
      <c r="E341" s="9"/>
    </row>
    <row r="342">
      <c r="A342" s="10"/>
      <c r="B342" s="12"/>
      <c r="C342" s="9"/>
      <c r="E342" s="9"/>
    </row>
    <row r="343">
      <c r="A343" s="10"/>
      <c r="B343" s="12"/>
      <c r="C343" s="9"/>
      <c r="E343" s="9"/>
    </row>
    <row r="344">
      <c r="A344" s="10"/>
      <c r="B344" s="12"/>
      <c r="C344" s="9"/>
      <c r="E344" s="9"/>
    </row>
    <row r="345">
      <c r="A345" s="10"/>
      <c r="B345" s="12"/>
      <c r="C345" s="9"/>
      <c r="E345" s="9"/>
    </row>
    <row r="346">
      <c r="A346" s="10"/>
      <c r="B346" s="12"/>
      <c r="C346" s="9"/>
      <c r="E346" s="9"/>
    </row>
    <row r="347">
      <c r="A347" s="10"/>
      <c r="B347" s="12"/>
      <c r="C347" s="9"/>
      <c r="E347" s="9"/>
    </row>
    <row r="348">
      <c r="A348" s="10"/>
      <c r="B348" s="12"/>
      <c r="C348" s="9"/>
      <c r="E348" s="9"/>
    </row>
    <row r="349">
      <c r="A349" s="10"/>
      <c r="B349" s="12"/>
      <c r="C349" s="9"/>
      <c r="E349" s="9"/>
    </row>
    <row r="350">
      <c r="A350" s="10"/>
      <c r="B350" s="12"/>
      <c r="C350" s="9"/>
      <c r="E350" s="9"/>
    </row>
    <row r="351">
      <c r="A351" s="10"/>
      <c r="B351" s="12"/>
      <c r="C351" s="9"/>
      <c r="E351" s="9"/>
    </row>
    <row r="352">
      <c r="A352" s="10"/>
      <c r="B352" s="12"/>
      <c r="C352" s="9"/>
      <c r="E352" s="9"/>
    </row>
    <row r="353">
      <c r="A353" s="10"/>
      <c r="B353" s="12"/>
      <c r="C353" s="9"/>
      <c r="E353" s="9"/>
    </row>
    <row r="354">
      <c r="A354" s="10"/>
      <c r="B354" s="12"/>
      <c r="C354" s="9"/>
      <c r="E354" s="9"/>
    </row>
    <row r="355">
      <c r="A355" s="10"/>
      <c r="B355" s="12"/>
      <c r="C355" s="9"/>
      <c r="E355" s="9"/>
    </row>
    <row r="356">
      <c r="A356" s="10"/>
      <c r="B356" s="12"/>
      <c r="C356" s="9"/>
      <c r="E356" s="9"/>
    </row>
    <row r="357">
      <c r="A357" s="10"/>
      <c r="B357" s="12"/>
      <c r="C357" s="9"/>
      <c r="E357" s="9"/>
    </row>
    <row r="358">
      <c r="A358" s="10"/>
      <c r="B358" s="12"/>
      <c r="C358" s="9"/>
      <c r="E358" s="9"/>
    </row>
    <row r="359">
      <c r="A359" s="10"/>
      <c r="B359" s="12"/>
      <c r="C359" s="9"/>
      <c r="E359" s="9"/>
    </row>
    <row r="360">
      <c r="A360" s="10"/>
      <c r="B360" s="12"/>
      <c r="C360" s="9"/>
      <c r="E360" s="9"/>
    </row>
    <row r="361">
      <c r="A361" s="10"/>
      <c r="B361" s="12"/>
      <c r="C361" s="9"/>
      <c r="E361" s="9"/>
    </row>
    <row r="362">
      <c r="A362" s="10"/>
      <c r="B362" s="12"/>
      <c r="C362" s="9"/>
      <c r="E362" s="9"/>
    </row>
    <row r="363">
      <c r="A363" s="10"/>
      <c r="B363" s="12"/>
      <c r="C363" s="9"/>
      <c r="E363" s="9"/>
    </row>
    <row r="364">
      <c r="A364" s="10"/>
      <c r="B364" s="12"/>
      <c r="C364" s="9"/>
      <c r="E364" s="9"/>
    </row>
    <row r="365">
      <c r="A365" s="10"/>
      <c r="B365" s="12"/>
      <c r="C365" s="9"/>
      <c r="E365" s="9"/>
    </row>
    <row r="366">
      <c r="A366" s="10"/>
      <c r="B366" s="12"/>
      <c r="C366" s="9"/>
      <c r="E366" s="9"/>
    </row>
    <row r="367">
      <c r="A367" s="10"/>
      <c r="B367" s="12"/>
      <c r="C367" s="9"/>
      <c r="E367" s="9"/>
    </row>
    <row r="368">
      <c r="A368" s="10"/>
      <c r="B368" s="12"/>
      <c r="C368" s="9"/>
      <c r="E368" s="9"/>
    </row>
    <row r="369">
      <c r="A369" s="10"/>
      <c r="B369" s="12"/>
      <c r="C369" s="9"/>
      <c r="E369" s="9"/>
    </row>
    <row r="370">
      <c r="A370" s="10"/>
      <c r="B370" s="12"/>
      <c r="C370" s="9"/>
      <c r="E370" s="9"/>
    </row>
    <row r="371">
      <c r="A371" s="10"/>
      <c r="B371" s="12"/>
      <c r="C371" s="9"/>
      <c r="E371" s="9"/>
    </row>
    <row r="372">
      <c r="A372" s="10"/>
      <c r="B372" s="12"/>
      <c r="C372" s="9"/>
      <c r="E372" s="9"/>
    </row>
    <row r="373">
      <c r="A373" s="10"/>
      <c r="B373" s="12"/>
      <c r="C373" s="9"/>
      <c r="E373" s="9"/>
    </row>
    <row r="374">
      <c r="A374" s="10"/>
      <c r="B374" s="12"/>
      <c r="C374" s="9"/>
      <c r="E374" s="9"/>
    </row>
    <row r="375">
      <c r="A375" s="10"/>
      <c r="B375" s="12"/>
      <c r="C375" s="9"/>
      <c r="E375" s="9"/>
    </row>
    <row r="376">
      <c r="A376" s="10"/>
      <c r="B376" s="12"/>
      <c r="C376" s="9"/>
      <c r="E376" s="9"/>
    </row>
    <row r="377">
      <c r="A377" s="10"/>
      <c r="B377" s="12"/>
      <c r="C377" s="9"/>
      <c r="E377" s="9"/>
    </row>
    <row r="378">
      <c r="A378" s="10"/>
      <c r="B378" s="12"/>
      <c r="C378" s="9"/>
      <c r="E378" s="9"/>
    </row>
    <row r="379">
      <c r="A379" s="10"/>
      <c r="B379" s="12"/>
      <c r="C379" s="9"/>
      <c r="E379" s="9"/>
    </row>
    <row r="380">
      <c r="A380" s="10"/>
      <c r="B380" s="12"/>
      <c r="C380" s="9"/>
      <c r="E380" s="9"/>
    </row>
    <row r="381">
      <c r="A381" s="10"/>
      <c r="B381" s="12"/>
      <c r="C381" s="9"/>
      <c r="E381" s="9"/>
    </row>
    <row r="382">
      <c r="A382" s="10"/>
      <c r="B382" s="12"/>
      <c r="C382" s="9"/>
      <c r="E382" s="9"/>
    </row>
    <row r="383">
      <c r="A383" s="10"/>
      <c r="B383" s="12"/>
      <c r="C383" s="9"/>
      <c r="E383" s="9"/>
    </row>
    <row r="384">
      <c r="A384" s="10"/>
      <c r="B384" s="12"/>
      <c r="C384" s="9"/>
      <c r="E384" s="9"/>
    </row>
    <row r="385">
      <c r="A385" s="10"/>
      <c r="B385" s="12"/>
      <c r="C385" s="9"/>
      <c r="E385" s="9"/>
    </row>
    <row r="386">
      <c r="A386" s="10"/>
      <c r="B386" s="12"/>
      <c r="C386" s="9"/>
      <c r="E386" s="9"/>
    </row>
    <row r="387">
      <c r="A387" s="10"/>
      <c r="B387" s="12"/>
      <c r="C387" s="9"/>
      <c r="E387" s="9"/>
    </row>
    <row r="388">
      <c r="A388" s="10"/>
      <c r="B388" s="12"/>
      <c r="C388" s="9"/>
      <c r="E388" s="9"/>
    </row>
    <row r="389">
      <c r="A389" s="10"/>
      <c r="B389" s="12"/>
      <c r="C389" s="9"/>
      <c r="E389" s="9"/>
    </row>
    <row r="390">
      <c r="A390" s="10"/>
      <c r="B390" s="12"/>
      <c r="C390" s="9"/>
      <c r="E390" s="9"/>
    </row>
    <row r="391">
      <c r="A391" s="10"/>
      <c r="B391" s="12"/>
      <c r="C391" s="9"/>
      <c r="E391" s="9"/>
    </row>
    <row r="392">
      <c r="A392" s="10"/>
      <c r="B392" s="12"/>
      <c r="C392" s="9"/>
      <c r="E392" s="9"/>
    </row>
    <row r="393">
      <c r="A393" s="10"/>
      <c r="B393" s="12"/>
      <c r="C393" s="9"/>
      <c r="E393" s="9"/>
    </row>
    <row r="394">
      <c r="A394" s="10"/>
      <c r="B394" s="12"/>
      <c r="C394" s="9"/>
      <c r="E394" s="9"/>
    </row>
    <row r="395">
      <c r="A395" s="10"/>
      <c r="B395" s="12"/>
      <c r="C395" s="9"/>
      <c r="E395" s="9"/>
    </row>
    <row r="396">
      <c r="A396" s="10"/>
      <c r="B396" s="12"/>
      <c r="C396" s="9"/>
      <c r="E396" s="9"/>
    </row>
    <row r="397">
      <c r="A397" s="10"/>
      <c r="B397" s="12"/>
      <c r="C397" s="9"/>
      <c r="E397" s="9"/>
    </row>
    <row r="398">
      <c r="A398" s="10"/>
      <c r="B398" s="12"/>
      <c r="C398" s="9"/>
      <c r="E398" s="9"/>
    </row>
    <row r="399">
      <c r="A399" s="10"/>
      <c r="B399" s="12"/>
      <c r="C399" s="9"/>
      <c r="E399" s="9"/>
    </row>
    <row r="400">
      <c r="A400" s="10"/>
      <c r="B400" s="12"/>
      <c r="C400" s="9"/>
      <c r="E400" s="9"/>
    </row>
    <row r="401">
      <c r="A401" s="10"/>
      <c r="B401" s="12"/>
      <c r="C401" s="9"/>
      <c r="E401" s="9"/>
    </row>
    <row r="402">
      <c r="A402" s="10"/>
      <c r="B402" s="12"/>
      <c r="C402" s="9"/>
      <c r="E402" s="9"/>
    </row>
    <row r="403">
      <c r="A403" s="10"/>
      <c r="B403" s="12"/>
      <c r="C403" s="9"/>
      <c r="E403" s="9"/>
    </row>
    <row r="404">
      <c r="A404" s="10"/>
      <c r="B404" s="12"/>
      <c r="C404" s="9"/>
      <c r="E404" s="9"/>
    </row>
    <row r="405">
      <c r="A405" s="10"/>
      <c r="B405" s="12"/>
      <c r="C405" s="9"/>
      <c r="E405" s="9"/>
    </row>
    <row r="406">
      <c r="A406" s="10"/>
      <c r="B406" s="12"/>
      <c r="C406" s="9"/>
      <c r="E406" s="9"/>
    </row>
    <row r="407">
      <c r="A407" s="10"/>
      <c r="B407" s="12"/>
      <c r="C407" s="9"/>
      <c r="E407" s="9"/>
    </row>
    <row r="408">
      <c r="A408" s="10"/>
      <c r="B408" s="12"/>
      <c r="C408" s="9"/>
      <c r="E408" s="9"/>
    </row>
    <row r="409">
      <c r="A409" s="10"/>
      <c r="B409" s="12"/>
      <c r="C409" s="9"/>
      <c r="E409" s="9"/>
    </row>
    <row r="410">
      <c r="A410" s="10"/>
      <c r="B410" s="12"/>
      <c r="C410" s="9"/>
      <c r="E410" s="9"/>
    </row>
    <row r="411">
      <c r="A411" s="10"/>
      <c r="B411" s="12"/>
      <c r="C411" s="9"/>
      <c r="E411" s="9"/>
    </row>
    <row r="412">
      <c r="A412" s="10"/>
      <c r="B412" s="12"/>
      <c r="C412" s="9"/>
      <c r="E412" s="9"/>
    </row>
    <row r="413">
      <c r="A413" s="10"/>
      <c r="B413" s="12"/>
      <c r="C413" s="9"/>
      <c r="E413" s="9"/>
    </row>
    <row r="414">
      <c r="A414" s="10"/>
      <c r="B414" s="12"/>
      <c r="C414" s="9"/>
      <c r="E414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13"/>
    <col customWidth="1" min="4" max="4" width="8.13"/>
    <col customWidth="1" min="5" max="5" width="84.75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45810.44971064814</v>
      </c>
      <c r="B2" s="11">
        <v>45811.0</v>
      </c>
      <c r="C2" s="5" t="s">
        <v>796</v>
      </c>
      <c r="E2" s="5" t="s">
        <v>797</v>
      </c>
      <c r="F2" s="5" t="s">
        <v>798</v>
      </c>
    </row>
    <row r="3">
      <c r="A3" s="3">
        <v>45812.63083333333</v>
      </c>
      <c r="B3" s="11">
        <v>45813.0</v>
      </c>
      <c r="C3" s="5" t="s">
        <v>796</v>
      </c>
      <c r="E3" s="5" t="s">
        <v>799</v>
      </c>
      <c r="F3" s="5" t="s">
        <v>800</v>
      </c>
    </row>
    <row r="4">
      <c r="A4" s="3">
        <v>45813.3290162037</v>
      </c>
      <c r="B4" s="11">
        <v>45814.0</v>
      </c>
      <c r="C4" s="5" t="s">
        <v>801</v>
      </c>
      <c r="E4" s="5" t="s">
        <v>802</v>
      </c>
      <c r="F4" s="5" t="s">
        <v>803</v>
      </c>
    </row>
    <row r="5">
      <c r="A5" s="3">
        <v>45814.53633101852</v>
      </c>
      <c r="B5" s="11">
        <v>45817.0</v>
      </c>
      <c r="C5" s="5" t="s">
        <v>796</v>
      </c>
      <c r="E5" s="5" t="s">
        <v>804</v>
      </c>
      <c r="F5" s="5" t="s">
        <v>805</v>
      </c>
    </row>
    <row r="6">
      <c r="A6" s="3">
        <v>45819.491944444446</v>
      </c>
      <c r="B6" s="11">
        <v>45820.0</v>
      </c>
      <c r="C6" s="5" t="s">
        <v>801</v>
      </c>
      <c r="E6" s="5" t="s">
        <v>806</v>
      </c>
      <c r="F6" s="5" t="s">
        <v>807</v>
      </c>
    </row>
    <row r="7">
      <c r="A7" s="3">
        <v>45819.507627314815</v>
      </c>
      <c r="B7" s="11">
        <v>45821.0</v>
      </c>
      <c r="C7" s="5" t="s">
        <v>796</v>
      </c>
      <c r="E7" s="5" t="s">
        <v>808</v>
      </c>
      <c r="F7" s="5" t="s">
        <v>809</v>
      </c>
    </row>
    <row r="8">
      <c r="A8" s="3">
        <v>45821.39846064815</v>
      </c>
      <c r="B8" s="11">
        <v>45824.0</v>
      </c>
      <c r="C8" s="5" t="s">
        <v>796</v>
      </c>
      <c r="E8" s="5" t="s">
        <v>810</v>
      </c>
      <c r="F8" s="5" t="s">
        <v>811</v>
      </c>
    </row>
    <row r="9">
      <c r="A9" s="3">
        <v>45826.4874537037</v>
      </c>
      <c r="B9" s="11">
        <v>45828.0</v>
      </c>
      <c r="C9" s="5" t="s">
        <v>796</v>
      </c>
      <c r="E9" s="5" t="s">
        <v>812</v>
      </c>
      <c r="F9" s="5" t="s">
        <v>813</v>
      </c>
    </row>
    <row r="10">
      <c r="A10" s="3">
        <v>45826.55302083334</v>
      </c>
      <c r="B10" s="11">
        <v>45827.0</v>
      </c>
      <c r="C10" s="5" t="s">
        <v>801</v>
      </c>
      <c r="E10" s="5" t="s">
        <v>814</v>
      </c>
      <c r="F10" s="5" t="s">
        <v>815</v>
      </c>
    </row>
    <row r="11">
      <c r="A11" s="3">
        <v>45828.47866898148</v>
      </c>
      <c r="B11" s="11">
        <v>45831.0</v>
      </c>
      <c r="C11" s="5" t="s">
        <v>796</v>
      </c>
      <c r="E11" s="5" t="s">
        <v>816</v>
      </c>
      <c r="F11" s="5" t="s">
        <v>817</v>
      </c>
    </row>
    <row r="12">
      <c r="A12" s="3">
        <v>45833.53228009259</v>
      </c>
      <c r="B12" s="11">
        <v>45834.0</v>
      </c>
      <c r="C12" s="5" t="s">
        <v>796</v>
      </c>
      <c r="E12" s="5" t="s">
        <v>818</v>
      </c>
      <c r="F12" s="5" t="s">
        <v>819</v>
      </c>
    </row>
    <row r="13">
      <c r="A13" s="3">
        <v>45834.70982638889</v>
      </c>
      <c r="B13" s="11">
        <v>45836.0</v>
      </c>
      <c r="C13" s="5" t="s">
        <v>801</v>
      </c>
      <c r="E13" s="5" t="s">
        <v>820</v>
      </c>
      <c r="F13" s="7" t="str">
        <f>TEXT("6267377294911263921","0")</f>
        <v>6267377294911263921</v>
      </c>
    </row>
    <row r="14">
      <c r="A14" s="3">
        <v>45838.44940972222</v>
      </c>
      <c r="B14" s="11">
        <v>45839.0</v>
      </c>
      <c r="C14" s="5" t="s">
        <v>796</v>
      </c>
      <c r="E14" s="5" t="s">
        <v>821</v>
      </c>
      <c r="F14" s="7" t="str">
        <f>TEXT("6270608294023928938","0")</f>
        <v>6270608294023928938</v>
      </c>
    </row>
    <row r="15">
      <c r="A15" s="3">
        <v>45838.66600694445</v>
      </c>
      <c r="B15" s="11">
        <v>45839.0</v>
      </c>
      <c r="C15" s="5" t="s">
        <v>801</v>
      </c>
      <c r="E15" s="5" t="s">
        <v>822</v>
      </c>
      <c r="F15" s="7" t="str">
        <f>TEXT("6270795434916879921","0")</f>
        <v>6270795434916879921</v>
      </c>
    </row>
    <row r="16">
      <c r="A16" s="3">
        <v>45841.367106481484</v>
      </c>
      <c r="B16" s="11">
        <v>45842.0</v>
      </c>
      <c r="C16" s="5" t="s">
        <v>796</v>
      </c>
      <c r="E16" s="5" t="s">
        <v>823</v>
      </c>
      <c r="F16" s="7" t="str">
        <f>TEXT("6273129187324567661","0")</f>
        <v>6273129187324567661</v>
      </c>
    </row>
    <row r="17">
      <c r="A17" s="3">
        <v>45845.33876157407</v>
      </c>
      <c r="B17" s="11">
        <v>45846.0</v>
      </c>
      <c r="C17" s="5" t="s">
        <v>801</v>
      </c>
      <c r="E17" s="5" t="s">
        <v>824</v>
      </c>
      <c r="F17" s="7" t="str">
        <f>TEXT("6276560694914428578","0")</f>
        <v>6276560694914428578</v>
      </c>
    </row>
    <row r="18">
      <c r="A18" s="3">
        <v>45846.76880787037</v>
      </c>
      <c r="B18" s="11">
        <v>45848.0</v>
      </c>
      <c r="C18" s="5" t="s">
        <v>796</v>
      </c>
      <c r="E18" s="5" t="s">
        <v>825</v>
      </c>
      <c r="F18" s="7" t="str">
        <f>TEXT("6277796257515962493","0")</f>
        <v>6277796257515962493</v>
      </c>
    </row>
    <row r="19">
      <c r="A19" s="3">
        <v>45847.542129629626</v>
      </c>
      <c r="B19" s="11">
        <v>45849.0</v>
      </c>
      <c r="C19" s="5" t="s">
        <v>801</v>
      </c>
      <c r="E19" s="5" t="s">
        <v>826</v>
      </c>
      <c r="F19" s="7" t="str">
        <f>TEXT("6278464404916581753","0")</f>
        <v>6278464404916581753</v>
      </c>
    </row>
    <row r="20">
      <c r="A20" s="3">
        <v>45852.396006944444</v>
      </c>
      <c r="B20" s="11">
        <v>45853.0</v>
      </c>
      <c r="C20" s="5" t="s">
        <v>796</v>
      </c>
      <c r="E20" s="5" t="s">
        <v>827</v>
      </c>
      <c r="F20" s="7" t="str">
        <f>TEXT("6282658152118338897","0")</f>
        <v>6282658152118338897</v>
      </c>
    </row>
    <row r="21">
      <c r="A21" s="3">
        <v>45853.406481481485</v>
      </c>
      <c r="B21" s="11">
        <v>45855.0</v>
      </c>
      <c r="C21" s="5" t="s">
        <v>828</v>
      </c>
      <c r="E21" s="5" t="s">
        <v>829</v>
      </c>
      <c r="F21" s="7" t="str">
        <f>TEXT("6283531208559034588","0")</f>
        <v>6283531208559034588</v>
      </c>
    </row>
    <row r="22">
      <c r="A22" s="3">
        <v>45854.450625</v>
      </c>
      <c r="B22" s="11">
        <v>45855.0</v>
      </c>
      <c r="C22" s="5" t="s">
        <v>801</v>
      </c>
      <c r="E22" s="5" t="s">
        <v>830</v>
      </c>
      <c r="F22" s="7" t="str">
        <f>TEXT("6284433344917849258","0")</f>
        <v>6284433344917849258</v>
      </c>
    </row>
    <row r="23">
      <c r="A23" s="3">
        <v>45855.45361111111</v>
      </c>
      <c r="B23" s="11">
        <v>45856.0</v>
      </c>
      <c r="C23" s="5" t="s">
        <v>796</v>
      </c>
      <c r="E23" s="5" t="s">
        <v>831</v>
      </c>
      <c r="F23" s="7" t="str">
        <f>TEXT("6285299929328689468","0")</f>
        <v>6285299929328689468</v>
      </c>
    </row>
    <row r="24">
      <c r="A24" s="3">
        <v>45856.45648148148</v>
      </c>
      <c r="B24" s="11">
        <v>45857.0</v>
      </c>
      <c r="C24" s="5" t="s">
        <v>828</v>
      </c>
      <c r="E24" s="5" t="s">
        <v>832</v>
      </c>
      <c r="F24" s="7" t="str">
        <f>TEXT("6286166404917280141","0")</f>
        <v>6286166404917280141</v>
      </c>
    </row>
    <row r="25">
      <c r="A25" s="3">
        <v>45856.51107638889</v>
      </c>
      <c r="B25" s="11">
        <v>45859.0</v>
      </c>
      <c r="C25" s="5" t="s">
        <v>796</v>
      </c>
      <c r="E25" s="5" t="s">
        <v>833</v>
      </c>
      <c r="F25" s="7" t="str">
        <f>TEXT("6286213573273943324","0")</f>
        <v>6286213573273943324</v>
      </c>
    </row>
    <row r="26">
      <c r="A26" s="3">
        <v>45859.60077546296</v>
      </c>
      <c r="B26" s="11">
        <v>45860.0</v>
      </c>
      <c r="C26" s="5" t="s">
        <v>801</v>
      </c>
      <c r="E26" s="5" t="s">
        <v>834</v>
      </c>
      <c r="F26" s="7" t="str">
        <f>TEXT("6288883074916010915","0")</f>
        <v>6288883074916010915</v>
      </c>
    </row>
    <row r="27">
      <c r="A27" s="3">
        <v>45860.332025462965</v>
      </c>
      <c r="B27" s="11">
        <v>45861.0</v>
      </c>
      <c r="C27" s="5" t="s">
        <v>796</v>
      </c>
      <c r="E27" s="5" t="s">
        <v>835</v>
      </c>
      <c r="F27" s="7" t="str">
        <f>TEXT("6289514877517949589","0")</f>
        <v>6289514877517949589</v>
      </c>
    </row>
    <row r="28">
      <c r="A28" s="3">
        <v>45861.611342592594</v>
      </c>
      <c r="B28" s="11">
        <v>45862.0</v>
      </c>
      <c r="C28" s="5" t="s">
        <v>796</v>
      </c>
      <c r="E28" s="5" t="s">
        <v>836</v>
      </c>
      <c r="F28" s="7" t="str">
        <f>TEXT("6290620202716605249","0")</f>
        <v>6290620202716605249</v>
      </c>
    </row>
    <row r="29">
      <c r="A29" s="3">
        <v>45863.52993055555</v>
      </c>
      <c r="B29" s="11">
        <v>45866.0</v>
      </c>
      <c r="C29" s="5" t="s">
        <v>828</v>
      </c>
      <c r="E29" s="5" t="s">
        <v>837</v>
      </c>
      <c r="F29" s="7" t="str">
        <f>TEXT("6292277869986908350","0")</f>
        <v>6292277869986908350</v>
      </c>
    </row>
    <row r="30">
      <c r="A30" s="10"/>
      <c r="B30" s="12"/>
      <c r="C30" s="9"/>
      <c r="E30" s="9"/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  <row r="42">
      <c r="A42" s="10"/>
      <c r="B42" s="12"/>
      <c r="C42" s="9"/>
      <c r="E42" s="9"/>
    </row>
    <row r="43">
      <c r="A43" s="10"/>
      <c r="B43" s="12"/>
      <c r="C43" s="9"/>
      <c r="E43" s="9"/>
    </row>
    <row r="44">
      <c r="A44" s="10"/>
      <c r="B44" s="12"/>
      <c r="C44" s="9"/>
      <c r="E44" s="9"/>
    </row>
    <row r="45">
      <c r="A45" s="10"/>
      <c r="B45" s="12"/>
      <c r="C45" s="9"/>
      <c r="E45" s="9"/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  <row r="50">
      <c r="A50" s="10"/>
      <c r="B50" s="12"/>
      <c r="C50" s="9"/>
      <c r="E50" s="9"/>
    </row>
    <row r="51">
      <c r="A51" s="10"/>
      <c r="B51" s="12"/>
      <c r="C51" s="9"/>
      <c r="E51" s="9"/>
    </row>
    <row r="52">
      <c r="A52" s="10"/>
      <c r="B52" s="12"/>
      <c r="C52" s="9"/>
      <c r="E52" s="9"/>
    </row>
    <row r="53">
      <c r="A53" s="10"/>
      <c r="B53" s="12"/>
      <c r="C53" s="9"/>
      <c r="E53" s="9"/>
    </row>
    <row r="54">
      <c r="A54" s="10"/>
      <c r="B54" s="12"/>
      <c r="C54" s="9"/>
      <c r="E54" s="9"/>
    </row>
    <row r="55">
      <c r="A55" s="10"/>
      <c r="B55" s="12"/>
      <c r="C55" s="9"/>
      <c r="E55" s="9"/>
    </row>
    <row r="56">
      <c r="A56" s="10"/>
      <c r="B56" s="12"/>
      <c r="C56" s="9"/>
      <c r="E56" s="9"/>
    </row>
    <row r="57">
      <c r="A57" s="10"/>
      <c r="B57" s="12"/>
      <c r="C57" s="9"/>
      <c r="E57" s="9"/>
    </row>
    <row r="58">
      <c r="A58" s="10"/>
      <c r="B58" s="12"/>
      <c r="C58" s="9"/>
      <c r="E58" s="9"/>
    </row>
    <row r="59">
      <c r="A59" s="10"/>
      <c r="B59" s="12"/>
      <c r="C59" s="9"/>
      <c r="E59" s="9"/>
    </row>
    <row r="60">
      <c r="A60" s="10"/>
      <c r="B60" s="12"/>
      <c r="C60" s="9"/>
      <c r="E60" s="9"/>
    </row>
    <row r="61">
      <c r="A61" s="10"/>
      <c r="B61" s="12"/>
      <c r="C61" s="9"/>
      <c r="E61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12.38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19.75"/>
    <col customWidth="1" min="5" max="5" width="29.63"/>
    <col customWidth="1" min="6" max="6" width="78.13"/>
    <col customWidth="1" min="7" max="7" width="18.25"/>
  </cols>
  <sheetData>
    <row r="1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>
      <c r="A2" s="3">
        <v>45812.43460648148</v>
      </c>
      <c r="B2" s="4" t="s">
        <v>19</v>
      </c>
      <c r="C2" s="5" t="s">
        <v>20</v>
      </c>
      <c r="F2" s="5" t="s">
        <v>21</v>
      </c>
      <c r="G2" s="5" t="s">
        <v>22</v>
      </c>
    </row>
    <row r="3">
      <c r="A3" s="3">
        <v>45817.717303240745</v>
      </c>
      <c r="B3" s="4" t="s">
        <v>23</v>
      </c>
      <c r="C3" s="5" t="s">
        <v>20</v>
      </c>
      <c r="F3" s="5" t="s">
        <v>24</v>
      </c>
      <c r="G3" s="5" t="s">
        <v>25</v>
      </c>
    </row>
    <row r="4">
      <c r="A4" s="3">
        <v>45820.50739583334</v>
      </c>
      <c r="B4" s="4" t="s">
        <v>26</v>
      </c>
      <c r="C4" s="5" t="s">
        <v>20</v>
      </c>
      <c r="F4" s="5" t="s">
        <v>27</v>
      </c>
      <c r="G4" s="5" t="s">
        <v>28</v>
      </c>
    </row>
    <row r="5">
      <c r="A5" s="3">
        <v>45824.75922453703</v>
      </c>
      <c r="B5" s="4" t="s">
        <v>29</v>
      </c>
      <c r="C5" s="5" t="s">
        <v>20</v>
      </c>
      <c r="F5" s="5" t="s">
        <v>30</v>
      </c>
      <c r="G5" s="5" t="s">
        <v>31</v>
      </c>
    </row>
    <row r="6">
      <c r="A6" s="3">
        <v>45827.57775462963</v>
      </c>
      <c r="B6" s="4" t="s">
        <v>32</v>
      </c>
      <c r="C6" s="5" t="s">
        <v>20</v>
      </c>
      <c r="F6" s="5" t="s">
        <v>33</v>
      </c>
      <c r="G6" s="5" t="s">
        <v>34</v>
      </c>
    </row>
    <row r="7">
      <c r="A7" s="3">
        <v>45832.59306712963</v>
      </c>
      <c r="B7" s="4" t="s">
        <v>35</v>
      </c>
      <c r="C7" s="5" t="s">
        <v>20</v>
      </c>
      <c r="F7" s="5" t="s">
        <v>36</v>
      </c>
      <c r="G7" s="5" t="s">
        <v>37</v>
      </c>
    </row>
    <row r="8">
      <c r="A8" s="3">
        <v>45838.67744212963</v>
      </c>
      <c r="B8" s="4" t="s">
        <v>38</v>
      </c>
      <c r="C8" s="5" t="s">
        <v>20</v>
      </c>
      <c r="F8" s="5" t="s">
        <v>39</v>
      </c>
      <c r="G8" s="7" t="str">
        <f>TEXT("6270805315524142103","0")</f>
        <v>6270805315524142103</v>
      </c>
    </row>
    <row r="9">
      <c r="A9" s="3">
        <v>45845.66065972222</v>
      </c>
      <c r="B9" s="4" t="s">
        <v>12</v>
      </c>
      <c r="C9" s="5" t="s">
        <v>20</v>
      </c>
      <c r="F9" s="5" t="s">
        <v>40</v>
      </c>
      <c r="G9" s="7" t="str">
        <f>TEXT("6276838815521689177","0")</f>
        <v>6276838815521689177</v>
      </c>
    </row>
    <row r="10">
      <c r="A10" s="3">
        <v>45849.67628472222</v>
      </c>
      <c r="B10" s="4" t="s">
        <v>41</v>
      </c>
      <c r="C10" s="5" t="s">
        <v>20</v>
      </c>
      <c r="F10" s="5" t="s">
        <v>42</v>
      </c>
      <c r="G10" s="7" t="str">
        <f>TEXT("6280308315521172088","0")</f>
        <v>6280308315521172088</v>
      </c>
    </row>
    <row r="11">
      <c r="A11" s="3">
        <v>45854.404270833336</v>
      </c>
      <c r="B11" s="4" t="s">
        <v>16</v>
      </c>
      <c r="C11" s="5" t="s">
        <v>20</v>
      </c>
      <c r="F11" s="5" t="s">
        <v>43</v>
      </c>
      <c r="G11" s="7" t="str">
        <f>TEXT("6284393294217406980","0")</f>
        <v>6284393294217406980</v>
      </c>
    </row>
    <row r="12">
      <c r="A12" s="3">
        <v>45859.690347222226</v>
      </c>
      <c r="B12" s="4" t="s">
        <v>44</v>
      </c>
      <c r="C12" s="5" t="s">
        <v>20</v>
      </c>
      <c r="E12" s="9"/>
      <c r="F12" s="5" t="s">
        <v>45</v>
      </c>
      <c r="G12" s="7" t="str">
        <f>TEXT("6288960465521126514","0")</f>
        <v>6288960465521126514</v>
      </c>
    </row>
    <row r="13">
      <c r="A13" s="3">
        <v>45862.577881944446</v>
      </c>
      <c r="B13" s="4" t="s">
        <v>18</v>
      </c>
      <c r="C13" s="5" t="s">
        <v>20</v>
      </c>
      <c r="F13" s="5" t="s">
        <v>30</v>
      </c>
      <c r="G13" s="7" t="str">
        <f>TEXT("6291455295523477297","0")</f>
        <v>6291455295523477297</v>
      </c>
    </row>
    <row r="14">
      <c r="A14" s="10"/>
      <c r="B14" s="8"/>
      <c r="C14" s="9"/>
      <c r="F14" s="9"/>
    </row>
    <row r="15">
      <c r="A15" s="10"/>
      <c r="B15" s="8"/>
      <c r="C15" s="9"/>
      <c r="F15" s="9"/>
    </row>
    <row r="16">
      <c r="A16" s="10"/>
      <c r="B16" s="8"/>
      <c r="C16" s="9"/>
      <c r="F16" s="9"/>
    </row>
    <row r="17">
      <c r="A17" s="10"/>
      <c r="B17" s="8"/>
      <c r="C17" s="9"/>
      <c r="F17" s="9"/>
    </row>
    <row r="18">
      <c r="A18" s="10"/>
      <c r="B18" s="8"/>
      <c r="C18" s="9"/>
      <c r="F18" s="9"/>
    </row>
    <row r="19">
      <c r="A19" s="10"/>
      <c r="B19" s="8"/>
      <c r="C19" s="9"/>
      <c r="F19" s="9"/>
    </row>
    <row r="20">
      <c r="A20" s="10"/>
      <c r="B20" s="8"/>
      <c r="C20" s="9"/>
      <c r="F20" s="9"/>
    </row>
    <row r="21">
      <c r="A21" s="10"/>
      <c r="B21" s="8"/>
      <c r="C21" s="9"/>
      <c r="F21" s="9"/>
    </row>
    <row r="22">
      <c r="A22" s="10"/>
      <c r="B22" s="8"/>
      <c r="C22" s="9"/>
      <c r="F22" s="9"/>
    </row>
    <row r="23">
      <c r="A23" s="10"/>
      <c r="B23" s="8"/>
      <c r="C23" s="9"/>
      <c r="F23" s="9"/>
    </row>
    <row r="24">
      <c r="A24" s="10"/>
      <c r="B24" s="8"/>
      <c r="C24" s="9"/>
      <c r="F24" s="9"/>
    </row>
    <row r="25">
      <c r="A25" s="10"/>
      <c r="B25" s="8"/>
      <c r="C25" s="9"/>
      <c r="F25" s="9"/>
    </row>
    <row r="26">
      <c r="A26" s="10"/>
      <c r="B26" s="8"/>
      <c r="C26" s="9"/>
      <c r="F26" s="9"/>
    </row>
    <row r="27">
      <c r="A27" s="10"/>
      <c r="B27" s="8"/>
      <c r="C27" s="9"/>
      <c r="F27" s="9"/>
    </row>
    <row r="28">
      <c r="A28" s="10"/>
      <c r="B28" s="8"/>
      <c r="C28" s="9"/>
      <c r="F28" s="9"/>
    </row>
    <row r="29">
      <c r="A29" s="10"/>
      <c r="B29" s="8"/>
      <c r="C29" s="9"/>
      <c r="F29" s="9"/>
    </row>
    <row r="30">
      <c r="A30" s="10"/>
      <c r="B30" s="8"/>
      <c r="C30" s="9"/>
      <c r="F30" s="9"/>
    </row>
    <row r="31">
      <c r="A31" s="10"/>
      <c r="B31" s="8"/>
      <c r="C31" s="9"/>
      <c r="F31" s="9"/>
    </row>
    <row r="32">
      <c r="A32" s="10"/>
      <c r="B32" s="8"/>
      <c r="C32" s="9"/>
      <c r="F32" s="9"/>
    </row>
    <row r="33">
      <c r="A33" s="10"/>
      <c r="B33" s="8"/>
      <c r="C33" s="9"/>
      <c r="F33" s="9"/>
    </row>
    <row r="34">
      <c r="A34" s="10"/>
      <c r="B34" s="8"/>
      <c r="C34" s="9"/>
      <c r="F34" s="9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5.13"/>
    <col customWidth="1" min="3" max="3" width="7.88"/>
    <col customWidth="1" min="4" max="4" width="9.13"/>
    <col customWidth="1" min="5" max="5" width="1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13"/>
    <col customWidth="1" min="4" max="4" width="9.13"/>
    <col customWidth="1" min="5" max="5" width="74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45810.47876157408</v>
      </c>
      <c r="B2" s="11">
        <v>45811.0</v>
      </c>
      <c r="C2" s="5" t="s">
        <v>838</v>
      </c>
      <c r="E2" s="5" t="s">
        <v>839</v>
      </c>
      <c r="F2" s="5" t="s">
        <v>840</v>
      </c>
    </row>
    <row r="3">
      <c r="A3" s="3">
        <v>45811.469409722224</v>
      </c>
      <c r="B3" s="11">
        <v>45812.0</v>
      </c>
      <c r="C3" s="5" t="s">
        <v>841</v>
      </c>
      <c r="D3" s="9"/>
      <c r="E3" s="5" t="s">
        <v>842</v>
      </c>
      <c r="F3" s="5" t="s">
        <v>843</v>
      </c>
    </row>
    <row r="4">
      <c r="A4" s="3">
        <v>45813.739907407406</v>
      </c>
      <c r="B4" s="11">
        <v>45817.0</v>
      </c>
      <c r="C4" s="5" t="s">
        <v>841</v>
      </c>
      <c r="E4" s="5" t="s">
        <v>844</v>
      </c>
      <c r="F4" s="5" t="s">
        <v>845</v>
      </c>
    </row>
    <row r="5">
      <c r="A5" s="3">
        <v>45819.64408564815</v>
      </c>
      <c r="B5" s="11">
        <v>45820.0</v>
      </c>
      <c r="C5" s="5" t="s">
        <v>846</v>
      </c>
      <c r="E5" s="5" t="s">
        <v>847</v>
      </c>
      <c r="F5" s="5" t="s">
        <v>848</v>
      </c>
    </row>
    <row r="6">
      <c r="A6" s="3">
        <v>45821.54158564815</v>
      </c>
      <c r="B6" s="11">
        <v>45824.0</v>
      </c>
      <c r="C6" s="5" t="s">
        <v>838</v>
      </c>
      <c r="E6" s="5" t="s">
        <v>849</v>
      </c>
      <c r="F6" s="5" t="s">
        <v>850</v>
      </c>
    </row>
    <row r="7">
      <c r="A7" s="3">
        <v>45827.698171296295</v>
      </c>
      <c r="B7" s="11">
        <v>45828.0</v>
      </c>
      <c r="C7" s="5" t="s">
        <v>846</v>
      </c>
      <c r="E7" s="5" t="s">
        <v>851</v>
      </c>
      <c r="F7" s="5" t="s">
        <v>852</v>
      </c>
    </row>
    <row r="8">
      <c r="A8" s="3">
        <v>45828.43373842593</v>
      </c>
      <c r="B8" s="11">
        <v>45831.0</v>
      </c>
      <c r="C8" s="5" t="s">
        <v>838</v>
      </c>
      <c r="E8" s="5" t="s">
        <v>853</v>
      </c>
      <c r="F8" s="5" t="s">
        <v>854</v>
      </c>
    </row>
    <row r="9">
      <c r="A9" s="3">
        <v>45831.574965277774</v>
      </c>
      <c r="B9" s="11">
        <v>45832.0</v>
      </c>
      <c r="C9" s="5" t="s">
        <v>841</v>
      </c>
      <c r="E9" s="5" t="s">
        <v>855</v>
      </c>
      <c r="F9" s="5" t="s">
        <v>856</v>
      </c>
    </row>
    <row r="10">
      <c r="A10" s="3">
        <v>45834.58262731481</v>
      </c>
      <c r="B10" s="11">
        <v>45835.0</v>
      </c>
      <c r="C10" s="5" t="s">
        <v>846</v>
      </c>
      <c r="E10" s="5" t="s">
        <v>857</v>
      </c>
      <c r="F10" s="7" t="str">
        <f>TEXT("6267267394919556240","0")</f>
        <v>6267267394919556240</v>
      </c>
    </row>
    <row r="11">
      <c r="A11" s="3">
        <v>45838.48451388889</v>
      </c>
      <c r="B11" s="11">
        <v>45839.0</v>
      </c>
      <c r="C11" s="5" t="s">
        <v>838</v>
      </c>
      <c r="E11" s="5" t="s">
        <v>858</v>
      </c>
      <c r="F11" s="7" t="str">
        <f>TEXT("6270638624915173814","0")</f>
        <v>6270638624915173814</v>
      </c>
    </row>
    <row r="12">
      <c r="A12" s="3">
        <v>45838.59206018518</v>
      </c>
      <c r="B12" s="11">
        <v>45839.0</v>
      </c>
      <c r="C12" s="5" t="s">
        <v>841</v>
      </c>
      <c r="E12" s="5" t="s">
        <v>859</v>
      </c>
      <c r="F12" s="7" t="str">
        <f>TEXT("6270731544914584025","0")</f>
        <v>6270731544914584025</v>
      </c>
    </row>
    <row r="13">
      <c r="A13" s="3">
        <v>45845.32383101852</v>
      </c>
      <c r="B13" s="11">
        <v>45846.0</v>
      </c>
      <c r="C13" s="5" t="s">
        <v>838</v>
      </c>
      <c r="E13" s="5" t="s">
        <v>860</v>
      </c>
      <c r="F13" s="7" t="str">
        <f>TEXT("6276547794918906741","0")</f>
        <v>6276547794918906741</v>
      </c>
    </row>
    <row r="14">
      <c r="A14" s="3">
        <v>45845.7397337963</v>
      </c>
      <c r="B14" s="11">
        <v>45847.0</v>
      </c>
      <c r="C14" s="5" t="s">
        <v>841</v>
      </c>
      <c r="E14" s="5" t="s">
        <v>861</v>
      </c>
      <c r="F14" s="7" t="str">
        <f>TEXT("6276907134919239378","0")</f>
        <v>6276907134919239378</v>
      </c>
    </row>
    <row r="15">
      <c r="A15" s="3">
        <v>45848.71157407408</v>
      </c>
      <c r="B15" s="11">
        <v>45849.0</v>
      </c>
      <c r="C15" s="5" t="s">
        <v>846</v>
      </c>
      <c r="E15" s="5" t="s">
        <v>862</v>
      </c>
      <c r="F15" s="7" t="str">
        <f>TEXT("6279474804913437020","0")</f>
        <v>6279474804913437020</v>
      </c>
    </row>
    <row r="16">
      <c r="A16" s="3">
        <v>45849.562314814815</v>
      </c>
      <c r="B16" s="11">
        <v>45854.0</v>
      </c>
      <c r="C16" s="5" t="s">
        <v>838</v>
      </c>
      <c r="D16" s="5" t="s">
        <v>863</v>
      </c>
      <c r="E16" s="5" t="s">
        <v>864</v>
      </c>
      <c r="F16" s="7" t="str">
        <f>TEXT("6280209844914973329","0")</f>
        <v>6280209844914973329</v>
      </c>
    </row>
    <row r="17">
      <c r="A17" s="3">
        <v>45852.501064814816</v>
      </c>
      <c r="B17" s="11">
        <v>45853.0</v>
      </c>
      <c r="C17" s="5" t="s">
        <v>846</v>
      </c>
      <c r="D17" s="5" t="s">
        <v>865</v>
      </c>
      <c r="E17" s="5" t="s">
        <v>866</v>
      </c>
      <c r="F17" s="7" t="str">
        <f>TEXT("6282748924918892515","0")</f>
        <v>6282748924918892515</v>
      </c>
    </row>
    <row r="18">
      <c r="A18" s="3">
        <v>45852.501979166664</v>
      </c>
      <c r="B18" s="11">
        <v>45854.0</v>
      </c>
      <c r="C18" s="5" t="s">
        <v>838</v>
      </c>
      <c r="E18" s="5" t="s">
        <v>867</v>
      </c>
      <c r="F18" s="7" t="str">
        <f>TEXT("6282749714914712387","0")</f>
        <v>6282749714914712387</v>
      </c>
    </row>
    <row r="19">
      <c r="A19" s="3">
        <v>45852.54678240741</v>
      </c>
      <c r="B19" s="11">
        <v>45853.0</v>
      </c>
      <c r="C19" s="5" t="s">
        <v>841</v>
      </c>
      <c r="E19" s="5" t="s">
        <v>868</v>
      </c>
      <c r="F19" s="7" t="str">
        <f>TEXT("6282788424917104922","0")</f>
        <v>6282788424917104922</v>
      </c>
    </row>
    <row r="20">
      <c r="A20" s="3">
        <v>45859.462546296294</v>
      </c>
      <c r="B20" s="11">
        <v>45860.0</v>
      </c>
      <c r="C20" s="5" t="s">
        <v>846</v>
      </c>
      <c r="E20" s="5" t="s">
        <v>869</v>
      </c>
      <c r="F20" s="7" t="str">
        <f>TEXT("6288763644913901921","0")</f>
        <v>6288763644913901921</v>
      </c>
    </row>
    <row r="21">
      <c r="A21" s="3">
        <v>45859.71219907407</v>
      </c>
      <c r="B21" s="11">
        <v>45862.0</v>
      </c>
      <c r="C21" s="5" t="s">
        <v>838</v>
      </c>
      <c r="E21" s="5" t="s">
        <v>870</v>
      </c>
      <c r="F21" s="7" t="str">
        <f>TEXT("6288979344918952807","0")</f>
        <v>6288979344918952807</v>
      </c>
    </row>
    <row r="22">
      <c r="A22" s="3">
        <v>45860.57980324074</v>
      </c>
      <c r="B22" s="11">
        <v>45861.0</v>
      </c>
      <c r="C22" s="5" t="s">
        <v>841</v>
      </c>
      <c r="D22" s="5" t="s">
        <v>871</v>
      </c>
      <c r="E22" s="5" t="s">
        <v>872</v>
      </c>
      <c r="F22" s="7" t="str">
        <f>TEXT("6289728954914582858","0")</f>
        <v>6289728954914582858</v>
      </c>
    </row>
    <row r="23">
      <c r="A23" s="10"/>
      <c r="B23" s="12"/>
      <c r="C23" s="9"/>
      <c r="E23" s="9"/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  <row r="27">
      <c r="A27" s="10"/>
      <c r="B27" s="12"/>
      <c r="C27" s="9"/>
      <c r="E27" s="9"/>
    </row>
    <row r="28">
      <c r="A28" s="10"/>
      <c r="B28" s="12"/>
      <c r="C28" s="9"/>
      <c r="E28" s="9"/>
    </row>
    <row r="29">
      <c r="A29" s="10"/>
      <c r="B29" s="12"/>
      <c r="C29" s="9"/>
      <c r="E29" s="9"/>
    </row>
    <row r="30">
      <c r="A30" s="10"/>
      <c r="B30" s="12"/>
      <c r="C30" s="9"/>
      <c r="E30" s="9"/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  <row r="42">
      <c r="A42" s="10"/>
      <c r="B42" s="12"/>
      <c r="C42" s="9"/>
      <c r="E42" s="9"/>
    </row>
    <row r="43">
      <c r="A43" s="10"/>
      <c r="B43" s="12"/>
      <c r="C43" s="9"/>
      <c r="E43" s="9"/>
    </row>
    <row r="44">
      <c r="A44" s="10"/>
      <c r="B44" s="12"/>
      <c r="C44" s="9"/>
      <c r="E44" s="9"/>
    </row>
    <row r="45">
      <c r="A45" s="10"/>
      <c r="B45" s="12"/>
      <c r="C45" s="9"/>
      <c r="E45" s="9"/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7.0"/>
    <col customWidth="1" min="4" max="4" width="101.75"/>
    <col customWidth="1" min="5" max="5" width="81.7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45852.607152777775</v>
      </c>
      <c r="B2" s="11">
        <v>45853.0</v>
      </c>
      <c r="C2" s="5" t="s">
        <v>873</v>
      </c>
      <c r="E2" s="5" t="s">
        <v>874</v>
      </c>
      <c r="F2" s="7" t="str">
        <f>TEXT("6282840587395291940","0")</f>
        <v>6282840587395291940</v>
      </c>
    </row>
    <row r="3">
      <c r="A3" s="3">
        <v>45852.63255787037</v>
      </c>
      <c r="B3" s="11">
        <v>45853.0</v>
      </c>
      <c r="C3" s="5" t="s">
        <v>875</v>
      </c>
      <c r="E3" s="5" t="s">
        <v>876</v>
      </c>
      <c r="F3" s="7" t="str">
        <f>TEXT("6282862533425521756","0")</f>
        <v>6282862533425521756</v>
      </c>
    </row>
    <row r="4">
      <c r="A4" s="3">
        <v>45852.64498842593</v>
      </c>
      <c r="B4" s="11">
        <v>45856.0</v>
      </c>
      <c r="C4" s="5" t="s">
        <v>877</v>
      </c>
      <c r="E4" s="5" t="s">
        <v>878</v>
      </c>
      <c r="F4" s="7" t="str">
        <f>TEXT("6282873275857058418","0")</f>
        <v>6282873275857058418</v>
      </c>
    </row>
    <row r="5">
      <c r="A5" s="3">
        <v>45852.687256944446</v>
      </c>
      <c r="B5" s="11">
        <v>45854.0</v>
      </c>
      <c r="C5" s="5" t="s">
        <v>879</v>
      </c>
      <c r="E5" s="5" t="s">
        <v>880</v>
      </c>
      <c r="F5" s="7" t="str">
        <f>TEXT("6282909797618143112","0")</f>
        <v>6282909797618143112</v>
      </c>
    </row>
    <row r="6">
      <c r="A6" s="3">
        <v>45852.688576388886</v>
      </c>
      <c r="B6" s="11">
        <v>45854.0</v>
      </c>
      <c r="C6" s="5" t="s">
        <v>881</v>
      </c>
      <c r="E6" s="5" t="s">
        <v>882</v>
      </c>
      <c r="F6" s="7" t="str">
        <f>TEXT("6282910937619541015","0")</f>
        <v>6282910937619541015</v>
      </c>
    </row>
    <row r="7">
      <c r="A7" s="3">
        <v>45852.71501157407</v>
      </c>
      <c r="B7" s="11">
        <v>45853.0</v>
      </c>
      <c r="C7" s="5" t="s">
        <v>883</v>
      </c>
      <c r="E7" s="5" t="s">
        <v>884</v>
      </c>
      <c r="F7" s="7" t="str">
        <f>TEXT("6282933772001623627","0")</f>
        <v>6282933772001623627</v>
      </c>
    </row>
    <row r="8">
      <c r="A8" s="3">
        <v>45852.72678240741</v>
      </c>
      <c r="B8" s="11">
        <v>45853.0</v>
      </c>
      <c r="C8" s="5" t="s">
        <v>885</v>
      </c>
      <c r="E8" s="5" t="s">
        <v>886</v>
      </c>
      <c r="F8" s="7" t="str">
        <f>TEXT("6282943944514027217","0")</f>
        <v>6282943944514027217</v>
      </c>
    </row>
    <row r="9">
      <c r="A9" s="3">
        <v>45853.75965277778</v>
      </c>
      <c r="B9" s="11">
        <v>45855.0</v>
      </c>
      <c r="C9" s="5" t="s">
        <v>887</v>
      </c>
      <c r="E9" s="5" t="s">
        <v>888</v>
      </c>
      <c r="F9" s="7" t="str">
        <f>TEXT("6283836344569157925","0")</f>
        <v>6283836344569157925</v>
      </c>
    </row>
    <row r="10">
      <c r="A10" s="3">
        <v>45853.76520833333</v>
      </c>
      <c r="B10" s="11">
        <v>45855.0</v>
      </c>
      <c r="C10" s="5" t="s">
        <v>889</v>
      </c>
      <c r="E10" s="5" t="s">
        <v>890</v>
      </c>
      <c r="F10" s="7" t="str">
        <f>TEXT("6283841143424947251","0")</f>
        <v>6283841143424947251</v>
      </c>
    </row>
    <row r="11">
      <c r="A11" s="3">
        <v>45854.52377314815</v>
      </c>
      <c r="B11" s="11">
        <v>45855.0</v>
      </c>
      <c r="C11" s="5" t="s">
        <v>891</v>
      </c>
      <c r="E11" s="5" t="s">
        <v>892</v>
      </c>
      <c r="F11" s="7" t="str">
        <f>TEXT("6284496541914533545","0")</f>
        <v>6284496541914533545</v>
      </c>
    </row>
    <row r="12">
      <c r="A12" s="3">
        <v>45854.52706018519</v>
      </c>
      <c r="B12" s="11">
        <v>45855.0</v>
      </c>
      <c r="C12" s="5" t="s">
        <v>893</v>
      </c>
      <c r="E12" s="5" t="s">
        <v>894</v>
      </c>
      <c r="F12" s="7" t="str">
        <f>TEXT("6284499382537911025","0")</f>
        <v>6284499382537911025</v>
      </c>
    </row>
    <row r="13">
      <c r="A13" s="3">
        <v>45855.563796296294</v>
      </c>
      <c r="B13" s="11">
        <v>45856.0</v>
      </c>
      <c r="C13" s="5" t="s">
        <v>895</v>
      </c>
      <c r="E13" s="5" t="s">
        <v>896</v>
      </c>
      <c r="F13" s="7" t="str">
        <f>TEXT("6285395123109977613","0")</f>
        <v>6285395123109977613</v>
      </c>
    </row>
    <row r="14">
      <c r="A14" s="3">
        <v>45855.6071875</v>
      </c>
      <c r="B14" s="11">
        <v>45856.0</v>
      </c>
      <c r="C14" s="5" t="s">
        <v>897</v>
      </c>
      <c r="E14" s="5" t="s">
        <v>898</v>
      </c>
      <c r="F14" s="7" t="str">
        <f>TEXT("6285432612417591590","0")</f>
        <v>6285432612417591590</v>
      </c>
    </row>
    <row r="15">
      <c r="A15" s="3">
        <v>45855.635300925926</v>
      </c>
      <c r="B15" s="11">
        <v>45859.0</v>
      </c>
      <c r="C15" s="5" t="s">
        <v>899</v>
      </c>
      <c r="E15" s="5" t="s">
        <v>900</v>
      </c>
      <c r="F15" s="7" t="str">
        <f>TEXT("6285456902653802780","0")</f>
        <v>6285456902653802780</v>
      </c>
    </row>
    <row r="16">
      <c r="A16" s="3">
        <v>45856.38245370371</v>
      </c>
      <c r="B16" s="11">
        <v>45857.0</v>
      </c>
      <c r="C16" s="5" t="s">
        <v>901</v>
      </c>
      <c r="D16" s="9"/>
      <c r="E16" s="5" t="s">
        <v>902</v>
      </c>
      <c r="F16" s="7" t="str">
        <f>TEXT("6286102441317467596","0")</f>
        <v>6286102441317467596</v>
      </c>
    </row>
    <row r="17">
      <c r="A17" s="3">
        <v>45856.495891203704</v>
      </c>
      <c r="B17" s="11">
        <v>45857.0</v>
      </c>
      <c r="C17" s="5" t="s">
        <v>903</v>
      </c>
      <c r="E17" s="5" t="s">
        <v>904</v>
      </c>
      <c r="F17" s="7" t="str">
        <f>TEXT("6286200459318007253","0")</f>
        <v>6286200459318007253</v>
      </c>
    </row>
    <row r="18">
      <c r="A18" s="3">
        <v>45856.50587962963</v>
      </c>
      <c r="B18" s="11">
        <v>45857.0</v>
      </c>
      <c r="C18" s="5" t="s">
        <v>905</v>
      </c>
      <c r="E18" s="5" t="s">
        <v>906</v>
      </c>
      <c r="F18" s="7" t="str">
        <f>TEXT("6286209080516180444","0")</f>
        <v>6286209080516180444</v>
      </c>
    </row>
    <row r="19">
      <c r="A19" s="3">
        <v>45856.62863425926</v>
      </c>
      <c r="B19" s="11">
        <v>45857.0</v>
      </c>
      <c r="C19" s="5" t="s">
        <v>907</v>
      </c>
      <c r="E19" s="5" t="s">
        <v>908</v>
      </c>
      <c r="F19" s="7" t="str">
        <f>TEXT("6286315146317412833","0")</f>
        <v>6286315146317412833</v>
      </c>
    </row>
    <row r="20">
      <c r="A20" s="3">
        <v>45856.76446759259</v>
      </c>
      <c r="B20" s="11">
        <v>45859.0</v>
      </c>
      <c r="C20" s="5" t="s">
        <v>909</v>
      </c>
      <c r="E20" s="5" t="s">
        <v>910</v>
      </c>
      <c r="F20" s="7" t="str">
        <f>TEXT("6286432508215931600","0")</f>
        <v>6286432508215931600</v>
      </c>
    </row>
    <row r="21">
      <c r="A21" s="3">
        <v>45859.454247685186</v>
      </c>
      <c r="B21" s="11">
        <v>45861.0</v>
      </c>
      <c r="C21" s="5" t="s">
        <v>911</v>
      </c>
      <c r="E21" s="5" t="s">
        <v>912</v>
      </c>
      <c r="F21" s="7" t="str">
        <f>TEXT("6288756470677186430","0")</f>
        <v>6288756470677186430</v>
      </c>
    </row>
    <row r="22">
      <c r="A22" s="3">
        <v>45859.475011574075</v>
      </c>
      <c r="B22" s="11">
        <v>45861.0</v>
      </c>
      <c r="C22" s="5" t="s">
        <v>913</v>
      </c>
      <c r="E22" s="5" t="s">
        <v>914</v>
      </c>
      <c r="F22" s="7" t="str">
        <f>TEXT("6288774413599404072","0")</f>
        <v>6288774413599404072</v>
      </c>
    </row>
    <row r="23">
      <c r="A23" s="3">
        <v>45859.49821759259</v>
      </c>
      <c r="B23" s="11">
        <v>45860.0</v>
      </c>
      <c r="C23" s="5" t="s">
        <v>915</v>
      </c>
      <c r="E23" s="5" t="s">
        <v>912</v>
      </c>
      <c r="F23" s="7" t="str">
        <f>TEXT("6288794469818638030","0")</f>
        <v>6288794469818638030</v>
      </c>
    </row>
    <row r="24">
      <c r="A24" s="3">
        <v>45859.51273148148</v>
      </c>
      <c r="B24" s="11">
        <v>45860.0</v>
      </c>
      <c r="C24" s="5" t="s">
        <v>916</v>
      </c>
      <c r="E24" s="5" t="s">
        <v>917</v>
      </c>
      <c r="F24" s="7" t="str">
        <f>TEXT("6288807003212565687","0")</f>
        <v>6288807003212565687</v>
      </c>
    </row>
    <row r="25">
      <c r="A25" s="3">
        <v>45859.51746527778</v>
      </c>
      <c r="B25" s="11">
        <v>45861.0</v>
      </c>
      <c r="C25" s="5" t="s">
        <v>899</v>
      </c>
      <c r="E25" s="5" t="s">
        <v>918</v>
      </c>
      <c r="F25" s="7" t="str">
        <f>TEXT("6288811090721993751","0")</f>
        <v>6288811090721993751</v>
      </c>
    </row>
    <row r="26">
      <c r="A26" s="3">
        <v>45859.52625</v>
      </c>
      <c r="B26" s="11">
        <v>45860.0</v>
      </c>
      <c r="C26" s="5" t="s">
        <v>919</v>
      </c>
      <c r="E26" s="5" t="s">
        <v>920</v>
      </c>
      <c r="F26" s="7" t="str">
        <f>TEXT("6288818684512641270","0")</f>
        <v>6288818684512641270</v>
      </c>
    </row>
    <row r="27">
      <c r="A27" s="3">
        <v>45859.56501157407</v>
      </c>
      <c r="B27" s="11">
        <v>45860.0</v>
      </c>
      <c r="C27" s="5" t="s">
        <v>921</v>
      </c>
      <c r="E27" s="5" t="s">
        <v>922</v>
      </c>
      <c r="F27" s="7" t="str">
        <f>TEXT("6288852171632086796","0")</f>
        <v>6288852171632086796</v>
      </c>
    </row>
    <row r="28">
      <c r="A28" s="3">
        <v>45859.615891203706</v>
      </c>
      <c r="B28" s="11">
        <v>45860.0</v>
      </c>
      <c r="C28" s="5" t="s">
        <v>923</v>
      </c>
      <c r="E28" s="5" t="s">
        <v>924</v>
      </c>
      <c r="F28" s="7" t="str">
        <f>TEXT("6288896130086852022","0")</f>
        <v>6288896130086852022</v>
      </c>
    </row>
    <row r="29">
      <c r="A29" s="3">
        <v>45859.92996527778</v>
      </c>
      <c r="B29" s="11">
        <v>45860.0</v>
      </c>
      <c r="C29" s="5" t="s">
        <v>925</v>
      </c>
      <c r="E29" s="5" t="s">
        <v>926</v>
      </c>
      <c r="F29" s="7" t="str">
        <f>TEXT("6289167498617281447","0")</f>
        <v>6289167498617281447</v>
      </c>
    </row>
    <row r="30">
      <c r="A30" s="3">
        <v>45861.60763888889</v>
      </c>
      <c r="B30" s="11">
        <v>45863.0</v>
      </c>
      <c r="C30" s="5" t="s">
        <v>927</v>
      </c>
      <c r="E30" s="5" t="s">
        <v>928</v>
      </c>
      <c r="F30" s="7" t="str">
        <f>TEXT("6290617006665985004","0")</f>
        <v>6290617006665985004</v>
      </c>
    </row>
    <row r="31">
      <c r="A31" s="3">
        <v>45861.68347222222</v>
      </c>
      <c r="B31" s="11">
        <v>45862.0</v>
      </c>
      <c r="C31" s="5" t="s">
        <v>925</v>
      </c>
      <c r="E31" s="5" t="s">
        <v>929</v>
      </c>
      <c r="F31" s="7" t="str">
        <f>TEXT("6290682529734387364","0")</f>
        <v>6290682529734387364</v>
      </c>
    </row>
    <row r="32">
      <c r="A32" s="3">
        <v>45862.518055555556</v>
      </c>
      <c r="B32" s="11">
        <v>45863.0</v>
      </c>
      <c r="C32" s="5" t="s">
        <v>873</v>
      </c>
      <c r="E32" s="5" t="s">
        <v>930</v>
      </c>
      <c r="F32" s="7" t="str">
        <f>TEXT("6291403609112540496","0")</f>
        <v>6291403609112540496</v>
      </c>
    </row>
    <row r="33">
      <c r="A33" s="3">
        <v>45862.56491898148</v>
      </c>
      <c r="B33" s="11">
        <v>45863.0</v>
      </c>
      <c r="C33" s="5" t="s">
        <v>925</v>
      </c>
      <c r="E33" s="5" t="s">
        <v>931</v>
      </c>
      <c r="F33" s="7" t="str">
        <f>TEXT("6291444093477344258","0")</f>
        <v>6291444093477344258</v>
      </c>
    </row>
    <row r="34">
      <c r="A34" s="3">
        <v>45862.56550925926</v>
      </c>
      <c r="B34" s="11">
        <v>45863.0</v>
      </c>
      <c r="C34" s="5" t="s">
        <v>932</v>
      </c>
      <c r="E34" s="5" t="s">
        <v>933</v>
      </c>
      <c r="F34" s="7" t="str">
        <f>TEXT("6291444604714153224","0")</f>
        <v>6291444604714153224</v>
      </c>
    </row>
    <row r="35">
      <c r="A35" s="3">
        <v>45862.5658912037</v>
      </c>
      <c r="B35" s="11">
        <v>45863.0</v>
      </c>
      <c r="C35" s="5" t="s">
        <v>923</v>
      </c>
      <c r="E35" s="5" t="s">
        <v>934</v>
      </c>
      <c r="F35" s="7" t="str">
        <f>TEXT("6291444934515013523","0")</f>
        <v>6291444934515013523</v>
      </c>
    </row>
    <row r="36">
      <c r="A36" s="3">
        <v>45862.596724537034</v>
      </c>
      <c r="B36" s="11">
        <v>45863.0</v>
      </c>
      <c r="C36" s="5" t="s">
        <v>935</v>
      </c>
      <c r="E36" s="5" t="s">
        <v>936</v>
      </c>
      <c r="F36" s="7" t="str">
        <f>TEXT("6291471574516230423","0")</f>
        <v>6291471574516230423</v>
      </c>
    </row>
    <row r="37">
      <c r="A37" s="3">
        <v>45863.51063657407</v>
      </c>
      <c r="B37" s="11">
        <v>45864.0</v>
      </c>
      <c r="C37" s="5" t="s">
        <v>937</v>
      </c>
      <c r="E37" s="5" t="s">
        <v>938</v>
      </c>
      <c r="F37" s="7" t="str">
        <f>TEXT("6292261199018881315","0")</f>
        <v>6292261199018881315</v>
      </c>
    </row>
    <row r="38">
      <c r="A38" s="3">
        <v>45863.57064814815</v>
      </c>
      <c r="B38" s="11">
        <v>45864.0</v>
      </c>
      <c r="C38" s="5" t="s">
        <v>907</v>
      </c>
      <c r="E38" s="5" t="s">
        <v>939</v>
      </c>
      <c r="F38" s="7" t="str">
        <f>TEXT("6292313045427907002","0")</f>
        <v>6292313045427907002</v>
      </c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  <row r="42">
      <c r="A42" s="10"/>
      <c r="B42" s="12"/>
      <c r="C42" s="9"/>
      <c r="E42" s="9"/>
    </row>
    <row r="43">
      <c r="A43" s="10"/>
      <c r="B43" s="12"/>
      <c r="C43" s="9"/>
      <c r="E43" s="9"/>
    </row>
    <row r="44">
      <c r="A44" s="10"/>
      <c r="B44" s="12"/>
      <c r="C44" s="9"/>
      <c r="E44" s="9"/>
    </row>
    <row r="45">
      <c r="A45" s="10"/>
      <c r="B45" s="12"/>
      <c r="C45" s="9"/>
      <c r="E45" s="9"/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  <row r="50">
      <c r="A50" s="10"/>
      <c r="B50" s="12"/>
      <c r="C50" s="9"/>
      <c r="E50" s="9"/>
    </row>
    <row r="51">
      <c r="A51" s="10"/>
      <c r="B51" s="12"/>
      <c r="C51" s="9"/>
      <c r="E51" s="9"/>
    </row>
    <row r="52">
      <c r="A52" s="10"/>
      <c r="B52" s="12"/>
      <c r="C52" s="9"/>
      <c r="E52" s="9"/>
    </row>
    <row r="53">
      <c r="A53" s="10"/>
      <c r="B53" s="12"/>
      <c r="C53" s="9"/>
      <c r="E53" s="9"/>
    </row>
    <row r="54">
      <c r="A54" s="10"/>
      <c r="B54" s="12"/>
      <c r="C54" s="9"/>
      <c r="E54" s="9"/>
    </row>
    <row r="55">
      <c r="A55" s="10"/>
      <c r="B55" s="12"/>
      <c r="C55" s="9"/>
      <c r="E55" s="9"/>
    </row>
    <row r="56">
      <c r="A56" s="10"/>
      <c r="B56" s="12"/>
      <c r="C56" s="9"/>
      <c r="E56" s="9"/>
    </row>
    <row r="57">
      <c r="A57" s="10"/>
      <c r="B57" s="12"/>
      <c r="C57" s="9"/>
      <c r="E57" s="9"/>
    </row>
    <row r="58">
      <c r="A58" s="10"/>
      <c r="B58" s="12"/>
      <c r="C58" s="9"/>
      <c r="E58" s="9"/>
    </row>
    <row r="59">
      <c r="A59" s="10"/>
      <c r="B59" s="12"/>
      <c r="C59" s="9"/>
      <c r="E59" s="9"/>
    </row>
    <row r="60">
      <c r="A60" s="10"/>
      <c r="B60" s="12"/>
      <c r="C60" s="9"/>
      <c r="E60" s="9"/>
    </row>
    <row r="61">
      <c r="A61" s="10"/>
      <c r="B61" s="12"/>
      <c r="C61" s="9"/>
      <c r="E61" s="9"/>
    </row>
    <row r="62">
      <c r="A62" s="10"/>
      <c r="B62" s="12"/>
      <c r="C62" s="9"/>
      <c r="E62" s="9"/>
    </row>
    <row r="63">
      <c r="A63" s="10"/>
      <c r="B63" s="12"/>
      <c r="C63" s="9"/>
      <c r="E63" s="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40.38"/>
    <col customWidth="1" min="4" max="4" width="14.63"/>
    <col customWidth="1" min="5" max="5" width="96.38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45855.460625</v>
      </c>
      <c r="B2" s="11">
        <v>45856.0</v>
      </c>
      <c r="C2" s="5" t="s">
        <v>940</v>
      </c>
      <c r="D2" s="5"/>
      <c r="E2" s="5" t="s">
        <v>941</v>
      </c>
      <c r="F2" s="5" t="s">
        <v>942</v>
      </c>
    </row>
    <row r="3">
      <c r="A3" s="13">
        <v>45855.479166666664</v>
      </c>
      <c r="B3" s="11">
        <v>45856.0</v>
      </c>
      <c r="C3" s="5" t="s">
        <v>943</v>
      </c>
      <c r="D3" s="5"/>
      <c r="E3" s="5" t="s">
        <v>944</v>
      </c>
      <c r="F3" s="5" t="s">
        <v>945</v>
      </c>
    </row>
    <row r="4">
      <c r="A4" s="13">
        <v>45855.59315972222</v>
      </c>
      <c r="B4" s="11">
        <v>45857.0</v>
      </c>
      <c r="C4" s="5" t="s">
        <v>946</v>
      </c>
      <c r="D4" s="5"/>
      <c r="E4" s="5" t="s">
        <v>947</v>
      </c>
      <c r="F4" s="5" t="s">
        <v>948</v>
      </c>
    </row>
    <row r="5">
      <c r="A5" s="13">
        <v>45855.59357638889</v>
      </c>
      <c r="B5" s="11">
        <v>45856.0</v>
      </c>
      <c r="C5" s="5" t="s">
        <v>949</v>
      </c>
      <c r="D5" s="5"/>
      <c r="E5" s="5" t="s">
        <v>950</v>
      </c>
      <c r="F5" s="5" t="s">
        <v>951</v>
      </c>
    </row>
    <row r="6">
      <c r="A6" s="13">
        <v>45855.59402777778</v>
      </c>
      <c r="B6" s="11">
        <v>45857.0</v>
      </c>
      <c r="C6" s="5" t="s">
        <v>949</v>
      </c>
      <c r="D6" s="5"/>
      <c r="E6" s="5" t="s">
        <v>952</v>
      </c>
      <c r="F6" s="5" t="s">
        <v>953</v>
      </c>
    </row>
    <row r="7">
      <c r="A7" s="13">
        <v>45855.62532407408</v>
      </c>
      <c r="B7" s="11">
        <v>45856.0</v>
      </c>
      <c r="C7" s="5" t="s">
        <v>954</v>
      </c>
      <c r="D7" s="5"/>
      <c r="E7" s="5" t="s">
        <v>955</v>
      </c>
      <c r="F7" s="5" t="s">
        <v>956</v>
      </c>
    </row>
    <row r="8">
      <c r="A8" s="13">
        <v>45855.67556712963</v>
      </c>
      <c r="B8" s="11">
        <v>45856.0</v>
      </c>
      <c r="C8" s="5" t="s">
        <v>957</v>
      </c>
      <c r="D8" s="5"/>
      <c r="E8" s="5" t="s">
        <v>958</v>
      </c>
      <c r="F8" s="5" t="s">
        <v>959</v>
      </c>
    </row>
    <row r="9">
      <c r="A9" s="13">
        <v>45855.69872685185</v>
      </c>
      <c r="B9" s="11">
        <v>45856.0</v>
      </c>
      <c r="C9" s="5" t="s">
        <v>960</v>
      </c>
      <c r="D9" s="5"/>
      <c r="E9" s="5" t="s">
        <v>961</v>
      </c>
      <c r="F9" s="5" t="s">
        <v>962</v>
      </c>
    </row>
    <row r="10">
      <c r="A10" s="13">
        <v>45855.69903935185</v>
      </c>
      <c r="B10" s="11">
        <v>45857.0</v>
      </c>
      <c r="C10" s="5" t="s">
        <v>960</v>
      </c>
      <c r="D10" s="5"/>
      <c r="E10" s="5" t="s">
        <v>963</v>
      </c>
      <c r="F10" s="5" t="s">
        <v>964</v>
      </c>
    </row>
    <row r="11">
      <c r="A11" s="13">
        <v>45855.69943287037</v>
      </c>
      <c r="B11" s="11">
        <v>45859.0</v>
      </c>
      <c r="C11" s="5" t="s">
        <v>960</v>
      </c>
      <c r="D11" s="5"/>
      <c r="E11" s="5" t="s">
        <v>965</v>
      </c>
      <c r="F11" s="5" t="s">
        <v>966</v>
      </c>
    </row>
    <row r="12">
      <c r="A12" s="13">
        <v>45855.74125</v>
      </c>
      <c r="B12" s="11">
        <v>45859.0</v>
      </c>
      <c r="C12" s="5" t="s">
        <v>960</v>
      </c>
      <c r="D12" s="5"/>
      <c r="E12" s="5" t="s">
        <v>967</v>
      </c>
      <c r="F12" s="5" t="s">
        <v>968</v>
      </c>
    </row>
    <row r="13">
      <c r="A13" s="13">
        <v>45856.584710648145</v>
      </c>
      <c r="B13" s="11">
        <v>45857.0</v>
      </c>
      <c r="C13" s="5" t="s">
        <v>954</v>
      </c>
      <c r="D13" s="5"/>
      <c r="E13" s="5" t="s">
        <v>969</v>
      </c>
      <c r="F13" s="5" t="s">
        <v>970</v>
      </c>
    </row>
    <row r="14">
      <c r="A14" s="13">
        <v>45856.66274305555</v>
      </c>
      <c r="B14" s="11">
        <v>45857.0</v>
      </c>
      <c r="C14" s="5" t="s">
        <v>949</v>
      </c>
      <c r="D14" s="5"/>
      <c r="E14" s="5" t="s">
        <v>971</v>
      </c>
      <c r="F14" s="5" t="s">
        <v>972</v>
      </c>
    </row>
    <row r="15">
      <c r="A15" s="13">
        <v>45856.67799768518</v>
      </c>
      <c r="B15" s="11">
        <v>45857.0</v>
      </c>
      <c r="C15" s="5" t="s">
        <v>957</v>
      </c>
      <c r="D15" s="5"/>
      <c r="E15" s="5" t="s">
        <v>973</v>
      </c>
      <c r="F15" s="5" t="s">
        <v>974</v>
      </c>
    </row>
    <row r="16">
      <c r="A16" s="13">
        <v>45856.678460648145</v>
      </c>
      <c r="B16" s="11">
        <v>45859.0</v>
      </c>
      <c r="C16" s="5" t="s">
        <v>957</v>
      </c>
      <c r="D16" s="5"/>
      <c r="E16" s="5" t="s">
        <v>975</v>
      </c>
      <c r="F16" s="5" t="s">
        <v>976</v>
      </c>
    </row>
    <row r="17">
      <c r="A17" s="13">
        <v>45856.932708333334</v>
      </c>
      <c r="B17" s="11">
        <v>45857.0</v>
      </c>
      <c r="C17" s="5" t="s">
        <v>960</v>
      </c>
      <c r="D17" s="5"/>
      <c r="E17" s="5" t="s">
        <v>977</v>
      </c>
      <c r="F17" s="5" t="s">
        <v>978</v>
      </c>
    </row>
    <row r="18">
      <c r="A18" s="13">
        <v>45859.301400462966</v>
      </c>
      <c r="B18" s="11">
        <v>45860.0</v>
      </c>
      <c r="C18" s="5" t="s">
        <v>979</v>
      </c>
      <c r="D18" s="5"/>
      <c r="E18" s="5" t="s">
        <v>980</v>
      </c>
      <c r="F18" s="5" t="s">
        <v>981</v>
      </c>
    </row>
    <row r="19">
      <c r="A19" s="13">
        <v>45859.302037037036</v>
      </c>
      <c r="B19" s="11">
        <v>45860.0</v>
      </c>
      <c r="C19" s="5" t="s">
        <v>982</v>
      </c>
      <c r="D19" s="5"/>
      <c r="E19" s="5" t="s">
        <v>983</v>
      </c>
      <c r="F19" s="5" t="s">
        <v>984</v>
      </c>
    </row>
    <row r="20">
      <c r="A20" s="13">
        <v>45859.30574074074</v>
      </c>
      <c r="B20" s="11">
        <v>45860.0</v>
      </c>
      <c r="C20" s="5" t="s">
        <v>985</v>
      </c>
      <c r="D20" s="5"/>
      <c r="E20" s="5" t="s">
        <v>986</v>
      </c>
      <c r="F20" s="5" t="s">
        <v>987</v>
      </c>
    </row>
    <row r="21">
      <c r="A21" s="13">
        <v>45859.498194444444</v>
      </c>
      <c r="B21" s="11">
        <v>45860.0</v>
      </c>
      <c r="C21" s="5" t="s">
        <v>949</v>
      </c>
      <c r="D21" s="5"/>
      <c r="E21" s="5" t="s">
        <v>988</v>
      </c>
      <c r="F21" s="5" t="s">
        <v>989</v>
      </c>
    </row>
    <row r="22">
      <c r="A22" s="13">
        <v>45859.643796296295</v>
      </c>
      <c r="B22" s="11">
        <v>45861.0</v>
      </c>
      <c r="C22" s="5" t="s">
        <v>949</v>
      </c>
      <c r="D22" s="5"/>
      <c r="E22" s="5" t="s">
        <v>990</v>
      </c>
      <c r="F22" s="5" t="s">
        <v>991</v>
      </c>
    </row>
    <row r="23">
      <c r="A23" s="13">
        <v>45859.64425925926</v>
      </c>
      <c r="B23" s="11">
        <v>45860.0</v>
      </c>
      <c r="C23" s="5" t="s">
        <v>946</v>
      </c>
      <c r="D23" s="5"/>
      <c r="E23" s="5" t="s">
        <v>992</v>
      </c>
      <c r="F23" s="5" t="s">
        <v>993</v>
      </c>
    </row>
    <row r="24">
      <c r="A24" s="13">
        <v>45859.66255787037</v>
      </c>
      <c r="B24" s="11">
        <v>45860.0</v>
      </c>
      <c r="C24" s="5" t="s">
        <v>957</v>
      </c>
      <c r="D24" s="5"/>
      <c r="E24" s="5" t="s">
        <v>994</v>
      </c>
      <c r="F24" s="5" t="s">
        <v>995</v>
      </c>
    </row>
    <row r="25">
      <c r="A25" s="13">
        <v>45859.686944444446</v>
      </c>
      <c r="B25" s="11">
        <v>45860.0</v>
      </c>
      <c r="C25" s="5" t="s">
        <v>996</v>
      </c>
      <c r="D25" s="5"/>
      <c r="E25" s="5" t="s">
        <v>997</v>
      </c>
      <c r="F25" s="5" t="s">
        <v>998</v>
      </c>
    </row>
    <row r="26">
      <c r="A26" s="13">
        <v>45859.687210648146</v>
      </c>
      <c r="B26" s="11">
        <v>45860.0</v>
      </c>
      <c r="C26" s="5" t="s">
        <v>960</v>
      </c>
      <c r="D26" s="5"/>
      <c r="E26" s="5" t="s">
        <v>999</v>
      </c>
      <c r="F26" s="5" t="s">
        <v>1000</v>
      </c>
    </row>
    <row r="27">
      <c r="A27" s="13">
        <v>45860.445856481485</v>
      </c>
      <c r="B27" s="11">
        <v>45861.0</v>
      </c>
      <c r="C27" s="5" t="s">
        <v>1001</v>
      </c>
      <c r="D27" s="5"/>
      <c r="E27" s="5" t="s">
        <v>1002</v>
      </c>
      <c r="F27" s="5" t="s">
        <v>1003</v>
      </c>
    </row>
    <row r="28">
      <c r="A28" s="13">
        <v>45860.56017361111</v>
      </c>
      <c r="B28" s="11">
        <v>45861.0</v>
      </c>
      <c r="C28" s="5" t="s">
        <v>1004</v>
      </c>
      <c r="D28" s="5"/>
      <c r="E28" s="5" t="s">
        <v>1005</v>
      </c>
      <c r="F28" s="5" t="s">
        <v>1006</v>
      </c>
    </row>
    <row r="29">
      <c r="A29" s="13">
        <v>45860.584074074075</v>
      </c>
      <c r="B29" s="11">
        <v>45861.0</v>
      </c>
      <c r="C29" s="5" t="s">
        <v>949</v>
      </c>
      <c r="D29" s="5"/>
      <c r="E29" s="5" t="s">
        <v>1007</v>
      </c>
      <c r="F29" s="5" t="s">
        <v>1008</v>
      </c>
    </row>
    <row r="30">
      <c r="A30" s="13">
        <v>45860.6872337963</v>
      </c>
      <c r="B30" s="11">
        <v>45861.0</v>
      </c>
      <c r="C30" s="5" t="s">
        <v>957</v>
      </c>
      <c r="D30" s="5"/>
      <c r="E30" s="5" t="s">
        <v>1009</v>
      </c>
      <c r="F30" s="5" t="s">
        <v>1010</v>
      </c>
    </row>
    <row r="31">
      <c r="A31" s="13">
        <v>45861.57412037037</v>
      </c>
      <c r="B31" s="11">
        <v>45862.0</v>
      </c>
      <c r="C31" s="5" t="s">
        <v>946</v>
      </c>
      <c r="D31" s="5"/>
      <c r="E31" s="5" t="s">
        <v>1011</v>
      </c>
      <c r="F31" s="5" t="s">
        <v>1012</v>
      </c>
    </row>
    <row r="32">
      <c r="A32" s="13">
        <v>45861.621828703705</v>
      </c>
      <c r="B32" s="11">
        <v>45862.0</v>
      </c>
      <c r="C32" s="5" t="s">
        <v>1013</v>
      </c>
      <c r="D32" s="5"/>
      <c r="E32" s="5" t="s">
        <v>1014</v>
      </c>
      <c r="F32" s="5" t="s">
        <v>1015</v>
      </c>
    </row>
    <row r="33">
      <c r="A33" s="13">
        <v>45861.626979166664</v>
      </c>
      <c r="B33" s="11">
        <v>45862.0</v>
      </c>
      <c r="C33" s="5" t="s">
        <v>949</v>
      </c>
      <c r="D33" s="5"/>
      <c r="E33" s="5" t="s">
        <v>1016</v>
      </c>
      <c r="F33" s="5" t="s">
        <v>1017</v>
      </c>
    </row>
    <row r="34">
      <c r="A34" s="13">
        <v>45861.62719907407</v>
      </c>
      <c r="B34" s="11">
        <v>45862.0</v>
      </c>
      <c r="C34" s="5" t="s">
        <v>946</v>
      </c>
      <c r="D34" s="5"/>
      <c r="E34" s="5" t="s">
        <v>1018</v>
      </c>
      <c r="F34" s="5" t="s">
        <v>1019</v>
      </c>
    </row>
    <row r="35">
      <c r="A35" s="13">
        <v>45861.68577546296</v>
      </c>
      <c r="B35" s="11">
        <v>45862.0</v>
      </c>
      <c r="C35" s="5" t="s">
        <v>957</v>
      </c>
      <c r="D35" s="5"/>
      <c r="E35" s="5" t="s">
        <v>1009</v>
      </c>
      <c r="F35" s="5" t="s">
        <v>1020</v>
      </c>
    </row>
    <row r="36">
      <c r="A36" s="13">
        <v>45861.68655092592</v>
      </c>
      <c r="B36" s="11">
        <v>45862.0</v>
      </c>
      <c r="C36" s="5" t="s">
        <v>957</v>
      </c>
      <c r="D36" s="5"/>
      <c r="E36" s="5" t="s">
        <v>1021</v>
      </c>
      <c r="F36" s="5" t="s">
        <v>1022</v>
      </c>
    </row>
    <row r="37">
      <c r="A37" s="13">
        <v>45861.736875</v>
      </c>
      <c r="B37" s="11">
        <v>45862.0</v>
      </c>
      <c r="C37" s="5" t="s">
        <v>960</v>
      </c>
      <c r="D37" s="5"/>
      <c r="E37" s="5" t="s">
        <v>1023</v>
      </c>
      <c r="F37" s="5" t="s">
        <v>1024</v>
      </c>
    </row>
    <row r="38">
      <c r="A38" s="13">
        <v>45862.58032407407</v>
      </c>
      <c r="B38" s="11">
        <v>45863.0</v>
      </c>
      <c r="C38" s="5" t="s">
        <v>949</v>
      </c>
      <c r="D38" s="5"/>
      <c r="E38" s="5" t="s">
        <v>1025</v>
      </c>
      <c r="F38" s="5" t="s">
        <v>1026</v>
      </c>
    </row>
    <row r="39">
      <c r="A39" s="13">
        <v>45862.58236111111</v>
      </c>
      <c r="B39" s="11">
        <v>45864.0</v>
      </c>
      <c r="C39" s="5" t="s">
        <v>949</v>
      </c>
      <c r="D39" s="5"/>
      <c r="E39" s="5" t="s">
        <v>1027</v>
      </c>
      <c r="F39" s="5" t="s">
        <v>1028</v>
      </c>
    </row>
    <row r="40">
      <c r="A40" s="13">
        <v>45862.583969907406</v>
      </c>
      <c r="B40" s="11">
        <v>45863.0</v>
      </c>
      <c r="C40" s="5" t="s">
        <v>996</v>
      </c>
      <c r="D40" s="5"/>
      <c r="E40" s="5" t="s">
        <v>1029</v>
      </c>
      <c r="F40" s="5" t="s">
        <v>1030</v>
      </c>
    </row>
    <row r="41">
      <c r="A41" s="13">
        <v>45862.63136574074</v>
      </c>
      <c r="B41" s="11">
        <v>45864.0</v>
      </c>
      <c r="C41" s="5" t="s">
        <v>946</v>
      </c>
      <c r="D41" s="5"/>
      <c r="E41" s="5" t="s">
        <v>1031</v>
      </c>
      <c r="F41" s="5" t="s">
        <v>1032</v>
      </c>
    </row>
    <row r="42">
      <c r="A42" s="13">
        <v>45862.640810185185</v>
      </c>
      <c r="B42" s="11">
        <v>45864.0</v>
      </c>
      <c r="C42" s="5" t="s">
        <v>946</v>
      </c>
      <c r="D42" s="5"/>
      <c r="E42" s="5" t="s">
        <v>999</v>
      </c>
      <c r="F42" s="5" t="s">
        <v>1033</v>
      </c>
    </row>
    <row r="43">
      <c r="A43" s="13">
        <v>45862.67833333334</v>
      </c>
      <c r="B43" s="11">
        <v>45863.0</v>
      </c>
      <c r="C43" s="5" t="s">
        <v>957</v>
      </c>
      <c r="D43" s="5"/>
      <c r="E43" s="5" t="s">
        <v>1034</v>
      </c>
      <c r="F43" s="5" t="s">
        <v>1035</v>
      </c>
    </row>
    <row r="44">
      <c r="A44" s="13">
        <v>45863.29069444445</v>
      </c>
      <c r="B44" s="11">
        <v>45864.0</v>
      </c>
      <c r="C44" s="5" t="s">
        <v>946</v>
      </c>
      <c r="D44" s="5"/>
      <c r="E44" s="5" t="s">
        <v>1036</v>
      </c>
      <c r="F44" s="5" t="s">
        <v>1037</v>
      </c>
    </row>
    <row r="45">
      <c r="A45" s="13">
        <v>45863.58458333334</v>
      </c>
      <c r="B45" s="11">
        <v>45864.0</v>
      </c>
      <c r="C45" s="5" t="s">
        <v>954</v>
      </c>
      <c r="D45" s="5" t="s">
        <v>1038</v>
      </c>
      <c r="E45" s="5" t="s">
        <v>969</v>
      </c>
      <c r="F45" s="5" t="s">
        <v>1039</v>
      </c>
    </row>
    <row r="46">
      <c r="A46" s="13">
        <v>45863.600486111114</v>
      </c>
      <c r="B46" s="11">
        <v>45864.0</v>
      </c>
      <c r="C46" s="5" t="s">
        <v>960</v>
      </c>
      <c r="D46" s="5"/>
      <c r="E46" s="5" t="s">
        <v>999</v>
      </c>
      <c r="F46" s="5" t="s">
        <v>1040</v>
      </c>
    </row>
    <row r="47">
      <c r="A47" s="13">
        <v>45863.60071759259</v>
      </c>
      <c r="B47" s="11">
        <v>45866.0</v>
      </c>
      <c r="C47" s="5" t="s">
        <v>960</v>
      </c>
      <c r="D47" s="5"/>
      <c r="E47" s="5" t="s">
        <v>1041</v>
      </c>
      <c r="F47" s="5" t="s">
        <v>1042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35.63"/>
    <col customWidth="1" min="4" max="4" width="39.5"/>
    <col customWidth="1" min="5" max="5" width="89.63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45854.446064814816</v>
      </c>
      <c r="B2" s="11">
        <v>45855.0</v>
      </c>
      <c r="C2" s="5" t="s">
        <v>1043</v>
      </c>
      <c r="D2" s="5"/>
      <c r="E2" s="5" t="s">
        <v>1044</v>
      </c>
      <c r="F2" s="5" t="s">
        <v>1045</v>
      </c>
    </row>
    <row r="3">
      <c r="A3" s="13">
        <v>45854.61517361111</v>
      </c>
      <c r="B3" s="11">
        <v>45855.0</v>
      </c>
      <c r="C3" s="5" t="s">
        <v>1046</v>
      </c>
      <c r="D3" s="5"/>
      <c r="E3" s="5" t="s">
        <v>1047</v>
      </c>
      <c r="F3" s="5" t="s">
        <v>1048</v>
      </c>
    </row>
    <row r="4">
      <c r="A4" s="13">
        <v>45854.663356481484</v>
      </c>
      <c r="B4" s="11">
        <v>45855.0</v>
      </c>
      <c r="C4" s="5" t="s">
        <v>1049</v>
      </c>
      <c r="D4" s="5"/>
      <c r="E4" s="5" t="s">
        <v>1050</v>
      </c>
      <c r="F4" s="5" t="s">
        <v>1051</v>
      </c>
    </row>
    <row r="5">
      <c r="A5" s="13">
        <v>45854.66439814815</v>
      </c>
      <c r="B5" s="11">
        <v>45855.0</v>
      </c>
      <c r="C5" s="5" t="s">
        <v>1052</v>
      </c>
      <c r="D5" s="5"/>
      <c r="E5" s="5" t="s">
        <v>1053</v>
      </c>
      <c r="F5" s="5" t="s">
        <v>1054</v>
      </c>
    </row>
    <row r="6">
      <c r="A6" s="13">
        <v>45855.36597222222</v>
      </c>
      <c r="B6" s="11">
        <v>45856.0</v>
      </c>
      <c r="C6" s="5" t="s">
        <v>1055</v>
      </c>
      <c r="D6" s="5"/>
      <c r="E6" s="5" t="s">
        <v>1056</v>
      </c>
      <c r="F6" s="5" t="s">
        <v>1057</v>
      </c>
    </row>
    <row r="7">
      <c r="A7" s="13">
        <v>45855.46638888889</v>
      </c>
      <c r="B7" s="11">
        <v>45856.0</v>
      </c>
      <c r="C7" s="5" t="s">
        <v>1058</v>
      </c>
      <c r="D7" s="5"/>
      <c r="E7" s="5" t="s">
        <v>1056</v>
      </c>
      <c r="F7" s="5" t="s">
        <v>1059</v>
      </c>
    </row>
    <row r="8">
      <c r="A8" s="13">
        <v>45855.466770833336</v>
      </c>
      <c r="B8" s="11">
        <v>45856.0</v>
      </c>
      <c r="C8" s="5" t="s">
        <v>1060</v>
      </c>
      <c r="D8" s="5"/>
      <c r="E8" s="5" t="s">
        <v>1061</v>
      </c>
      <c r="F8" s="5" t="s">
        <v>1062</v>
      </c>
    </row>
    <row r="9">
      <c r="A9" s="13">
        <v>45856.3262962963</v>
      </c>
      <c r="B9" s="11">
        <v>45857.0</v>
      </c>
      <c r="C9" s="5" t="s">
        <v>1063</v>
      </c>
      <c r="D9" s="5"/>
      <c r="E9" s="5" t="s">
        <v>1056</v>
      </c>
      <c r="F9" s="5" t="s">
        <v>1064</v>
      </c>
    </row>
    <row r="10">
      <c r="A10" s="13">
        <v>45856.478171296294</v>
      </c>
      <c r="B10" s="11">
        <v>45859.0</v>
      </c>
      <c r="C10" s="5" t="s">
        <v>1065</v>
      </c>
      <c r="D10" s="5"/>
      <c r="E10" s="5" t="s">
        <v>1066</v>
      </c>
      <c r="F10" s="5" t="s">
        <v>1067</v>
      </c>
    </row>
    <row r="11">
      <c r="A11" s="13">
        <v>45856.556805555556</v>
      </c>
      <c r="B11" s="11">
        <v>45857.0</v>
      </c>
      <c r="C11" s="5" t="s">
        <v>1049</v>
      </c>
      <c r="D11" s="5"/>
      <c r="E11" s="5" t="s">
        <v>1068</v>
      </c>
      <c r="F11" s="5" t="s">
        <v>1069</v>
      </c>
    </row>
    <row r="12">
      <c r="A12" s="13">
        <v>45859.30337962963</v>
      </c>
      <c r="B12" s="11">
        <v>45860.0</v>
      </c>
      <c r="C12" s="5" t="s">
        <v>1070</v>
      </c>
      <c r="D12" s="5"/>
      <c r="E12" s="5" t="s">
        <v>1071</v>
      </c>
      <c r="F12" s="5" t="s">
        <v>1072</v>
      </c>
    </row>
    <row r="13">
      <c r="A13" s="13">
        <v>45859.30354166667</v>
      </c>
      <c r="B13" s="11">
        <v>45860.0</v>
      </c>
      <c r="C13" s="5" t="s">
        <v>1073</v>
      </c>
      <c r="D13" s="5"/>
      <c r="E13" s="5" t="s">
        <v>1074</v>
      </c>
      <c r="F13" s="5" t="s">
        <v>1075</v>
      </c>
    </row>
    <row r="14">
      <c r="A14" s="13">
        <v>45859.319756944446</v>
      </c>
      <c r="B14" s="11">
        <v>45860.0</v>
      </c>
      <c r="C14" s="5" t="s">
        <v>1043</v>
      </c>
      <c r="D14" s="5"/>
      <c r="E14" s="5" t="s">
        <v>1076</v>
      </c>
      <c r="F14" s="5" t="s">
        <v>1077</v>
      </c>
    </row>
    <row r="15">
      <c r="A15" s="13">
        <v>45859.695601851854</v>
      </c>
      <c r="B15" s="11">
        <v>45860.0</v>
      </c>
      <c r="C15" s="5" t="s">
        <v>1058</v>
      </c>
      <c r="D15" s="5"/>
      <c r="E15" s="5" t="s">
        <v>1071</v>
      </c>
      <c r="F15" s="5" t="s">
        <v>1078</v>
      </c>
    </row>
    <row r="16">
      <c r="A16" s="13">
        <v>45859.74935185185</v>
      </c>
      <c r="B16" s="11">
        <v>45861.0</v>
      </c>
      <c r="C16" s="5" t="s">
        <v>1079</v>
      </c>
      <c r="D16" s="5"/>
      <c r="E16" s="5" t="s">
        <v>1056</v>
      </c>
      <c r="F16" s="5" t="s">
        <v>1080</v>
      </c>
    </row>
    <row r="17">
      <c r="A17" s="13">
        <v>45860.72324074074</v>
      </c>
      <c r="B17" s="11">
        <v>45861.0</v>
      </c>
      <c r="C17" s="5" t="s">
        <v>1049</v>
      </c>
      <c r="D17" s="5"/>
      <c r="E17" s="5" t="s">
        <v>1081</v>
      </c>
      <c r="F17" s="5" t="s">
        <v>1082</v>
      </c>
    </row>
    <row r="18">
      <c r="A18" s="13">
        <v>45861.431759259256</v>
      </c>
      <c r="B18" s="11">
        <v>45862.0</v>
      </c>
      <c r="C18" s="5" t="s">
        <v>1043</v>
      </c>
      <c r="D18" s="5"/>
      <c r="E18" s="5" t="s">
        <v>1083</v>
      </c>
      <c r="F18" s="5" t="s">
        <v>1084</v>
      </c>
    </row>
    <row r="19">
      <c r="A19" s="13">
        <v>45861.47403935185</v>
      </c>
      <c r="B19" s="11">
        <v>45862.0</v>
      </c>
      <c r="C19" s="5" t="s">
        <v>1063</v>
      </c>
      <c r="D19" s="5"/>
      <c r="E19" s="5" t="s">
        <v>1056</v>
      </c>
      <c r="F19" s="5" t="s">
        <v>1085</v>
      </c>
    </row>
    <row r="20">
      <c r="A20" s="13">
        <v>45862.32650462963</v>
      </c>
      <c r="B20" s="11">
        <v>45863.0</v>
      </c>
      <c r="C20" s="5" t="s">
        <v>1052</v>
      </c>
      <c r="D20" s="5"/>
      <c r="E20" s="5" t="s">
        <v>1086</v>
      </c>
      <c r="F20" s="5" t="s">
        <v>1087</v>
      </c>
    </row>
    <row r="21">
      <c r="A21" s="13">
        <v>45862.38217592592</v>
      </c>
      <c r="B21" s="11">
        <v>45863.0</v>
      </c>
      <c r="C21" s="5" t="s">
        <v>1055</v>
      </c>
      <c r="D21" s="5"/>
      <c r="E21" s="5" t="s">
        <v>1056</v>
      </c>
      <c r="F21" s="5" t="s">
        <v>1088</v>
      </c>
    </row>
    <row r="22">
      <c r="A22" s="13">
        <v>45863.370625</v>
      </c>
      <c r="B22" s="11">
        <v>45864.0</v>
      </c>
      <c r="C22" s="5" t="s">
        <v>1065</v>
      </c>
      <c r="D22" s="5"/>
      <c r="E22" s="5" t="s">
        <v>1089</v>
      </c>
      <c r="F22" s="5" t="s">
        <v>1090</v>
      </c>
    </row>
    <row r="23">
      <c r="A23" s="13">
        <v>45863.603854166664</v>
      </c>
      <c r="B23" s="11">
        <v>45864.0</v>
      </c>
      <c r="C23" s="5" t="s">
        <v>1043</v>
      </c>
      <c r="D23" s="5"/>
      <c r="E23" s="5" t="s">
        <v>1076</v>
      </c>
      <c r="F23" s="5" t="s">
        <v>1091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38.0"/>
    <col customWidth="1" min="4" max="4" width="14.88"/>
    <col customWidth="1" min="5" max="5" width="83.0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45854.47075231482</v>
      </c>
      <c r="B2" s="11">
        <v>45855.0</v>
      </c>
      <c r="C2" s="5" t="s">
        <v>1092</v>
      </c>
      <c r="D2" s="5"/>
      <c r="E2" s="5" t="s">
        <v>1093</v>
      </c>
      <c r="F2" s="5" t="s">
        <v>1094</v>
      </c>
    </row>
    <row r="3">
      <c r="A3" s="13">
        <v>45854.472337962965</v>
      </c>
      <c r="B3" s="11">
        <v>45855.0</v>
      </c>
      <c r="C3" s="5" t="s">
        <v>1095</v>
      </c>
      <c r="D3" s="5"/>
      <c r="E3" s="5" t="s">
        <v>1096</v>
      </c>
      <c r="F3" s="5" t="s">
        <v>1097</v>
      </c>
    </row>
    <row r="4">
      <c r="A4" s="13">
        <v>45854.47381944444</v>
      </c>
      <c r="B4" s="11">
        <v>45855.0</v>
      </c>
      <c r="C4" s="5" t="s">
        <v>1098</v>
      </c>
      <c r="D4" s="5" t="s">
        <v>1099</v>
      </c>
      <c r="E4" s="5" t="s">
        <v>1100</v>
      </c>
      <c r="F4" s="5" t="s">
        <v>1101</v>
      </c>
    </row>
    <row r="5">
      <c r="A5" s="13">
        <v>45854.52377314815</v>
      </c>
      <c r="B5" s="11">
        <v>45855.0</v>
      </c>
      <c r="C5" s="5" t="s">
        <v>1102</v>
      </c>
      <c r="D5" s="5"/>
      <c r="E5" s="5" t="s">
        <v>1103</v>
      </c>
      <c r="F5" s="5" t="s">
        <v>1104</v>
      </c>
    </row>
    <row r="6">
      <c r="A6" s="13">
        <v>45856.424259259256</v>
      </c>
      <c r="B6" s="11">
        <v>45857.0</v>
      </c>
      <c r="C6" s="5" t="s">
        <v>1105</v>
      </c>
      <c r="D6" s="5"/>
      <c r="E6" s="5" t="s">
        <v>1106</v>
      </c>
      <c r="F6" s="5" t="s">
        <v>1107</v>
      </c>
    </row>
    <row r="7">
      <c r="A7" s="13">
        <v>45859.49212962963</v>
      </c>
      <c r="B7" s="11">
        <v>45860.0</v>
      </c>
      <c r="C7" s="5" t="s">
        <v>1108</v>
      </c>
      <c r="D7" s="5"/>
      <c r="E7" s="5" t="s">
        <v>1109</v>
      </c>
      <c r="F7" s="5" t="s">
        <v>1110</v>
      </c>
    </row>
    <row r="8">
      <c r="A8" s="13">
        <v>45859.4930787037</v>
      </c>
      <c r="B8" s="11">
        <v>45860.0</v>
      </c>
      <c r="C8" s="5" t="s">
        <v>1111</v>
      </c>
      <c r="D8" s="5"/>
      <c r="E8" s="5" t="s">
        <v>1112</v>
      </c>
      <c r="F8" s="5" t="s">
        <v>1113</v>
      </c>
    </row>
    <row r="9">
      <c r="A9" s="13">
        <v>45859.49481481482</v>
      </c>
      <c r="B9" s="11">
        <v>45860.0</v>
      </c>
      <c r="C9" s="5" t="s">
        <v>1114</v>
      </c>
      <c r="D9" s="5" t="s">
        <v>1115</v>
      </c>
      <c r="E9" s="5" t="s">
        <v>1116</v>
      </c>
      <c r="F9" s="5" t="s">
        <v>1117</v>
      </c>
    </row>
    <row r="10">
      <c r="A10" s="13">
        <v>45859.495891203704</v>
      </c>
      <c r="B10" s="11">
        <v>45860.0</v>
      </c>
      <c r="C10" s="5" t="s">
        <v>1118</v>
      </c>
      <c r="D10" s="5"/>
      <c r="E10" s="5" t="s">
        <v>1119</v>
      </c>
      <c r="F10" s="5" t="s">
        <v>1120</v>
      </c>
    </row>
    <row r="11">
      <c r="A11" s="13">
        <v>45859.496666666666</v>
      </c>
      <c r="B11" s="11">
        <v>45860.0</v>
      </c>
      <c r="C11" s="5" t="s">
        <v>1121</v>
      </c>
      <c r="D11" s="5"/>
      <c r="E11" s="5" t="s">
        <v>1122</v>
      </c>
      <c r="F11" s="5" t="s">
        <v>1123</v>
      </c>
    </row>
    <row r="12">
      <c r="A12" s="13">
        <v>45859.521261574075</v>
      </c>
      <c r="B12" s="11">
        <v>45860.0</v>
      </c>
      <c r="C12" s="5" t="s">
        <v>1124</v>
      </c>
      <c r="D12" s="5"/>
      <c r="E12" s="5" t="s">
        <v>1125</v>
      </c>
      <c r="F12" s="5" t="s">
        <v>1126</v>
      </c>
    </row>
    <row r="13">
      <c r="A13" s="13">
        <v>45860.44359953704</v>
      </c>
      <c r="B13" s="11">
        <v>45861.0</v>
      </c>
      <c r="C13" s="5" t="s">
        <v>1127</v>
      </c>
      <c r="D13" s="5"/>
      <c r="E13" s="5" t="s">
        <v>1128</v>
      </c>
      <c r="F13" s="5" t="s">
        <v>1129</v>
      </c>
    </row>
    <row r="14">
      <c r="A14" s="13">
        <v>45860.48832175926</v>
      </c>
      <c r="B14" s="11">
        <v>45861.0</v>
      </c>
      <c r="C14" s="5" t="s">
        <v>1130</v>
      </c>
      <c r="D14" s="5"/>
      <c r="E14" s="5" t="s">
        <v>1131</v>
      </c>
      <c r="F14" s="5" t="s">
        <v>1132</v>
      </c>
    </row>
    <row r="15">
      <c r="A15" s="13">
        <v>45860.4891087963</v>
      </c>
      <c r="B15" s="11">
        <v>45861.0</v>
      </c>
      <c r="C15" s="5" t="s">
        <v>1133</v>
      </c>
      <c r="D15" s="5"/>
      <c r="E15" s="5" t="s">
        <v>1134</v>
      </c>
      <c r="F15" s="5" t="s">
        <v>1135</v>
      </c>
    </row>
    <row r="16">
      <c r="A16" s="13">
        <v>45860.48972222222</v>
      </c>
      <c r="B16" s="11">
        <v>45861.0</v>
      </c>
      <c r="C16" s="5" t="s">
        <v>1136</v>
      </c>
      <c r="D16" s="5"/>
      <c r="E16" s="5" t="s">
        <v>1137</v>
      </c>
      <c r="F16" s="5" t="s">
        <v>1138</v>
      </c>
    </row>
    <row r="17">
      <c r="A17" s="13">
        <v>45860.49039351852</v>
      </c>
      <c r="B17" s="11">
        <v>45861.0</v>
      </c>
      <c r="C17" s="5" t="s">
        <v>1139</v>
      </c>
      <c r="D17" s="5"/>
      <c r="E17" s="5" t="s">
        <v>1140</v>
      </c>
      <c r="F17" s="5" t="s">
        <v>1141</v>
      </c>
    </row>
    <row r="18">
      <c r="A18" s="13">
        <v>45860.49153935185</v>
      </c>
      <c r="B18" s="11">
        <v>45861.0</v>
      </c>
      <c r="C18" s="5" t="s">
        <v>1142</v>
      </c>
      <c r="D18" s="5"/>
      <c r="E18" s="5" t="s">
        <v>1143</v>
      </c>
      <c r="F18" s="5" t="s">
        <v>1144</v>
      </c>
    </row>
    <row r="19">
      <c r="A19" s="13">
        <v>45860.578518518516</v>
      </c>
      <c r="B19" s="11">
        <v>45861.0</v>
      </c>
      <c r="C19" s="5" t="s">
        <v>1145</v>
      </c>
      <c r="D19" s="5"/>
      <c r="E19" s="5" t="s">
        <v>1146</v>
      </c>
      <c r="F19" s="5" t="s">
        <v>1147</v>
      </c>
    </row>
    <row r="20">
      <c r="A20" s="13">
        <v>45861.377175925925</v>
      </c>
      <c r="B20" s="11">
        <v>45862.0</v>
      </c>
      <c r="C20" s="5" t="s">
        <v>1148</v>
      </c>
      <c r="D20" s="5"/>
      <c r="E20" s="5" t="s">
        <v>1149</v>
      </c>
      <c r="F20" s="5" t="s">
        <v>1150</v>
      </c>
    </row>
    <row r="21">
      <c r="A21" s="13">
        <v>45861.37783564815</v>
      </c>
      <c r="B21" s="11">
        <v>45862.0</v>
      </c>
      <c r="C21" s="5" t="s">
        <v>1095</v>
      </c>
      <c r="D21" s="5"/>
      <c r="E21" s="5" t="s">
        <v>1151</v>
      </c>
      <c r="F21" s="5" t="s">
        <v>1152</v>
      </c>
    </row>
    <row r="22">
      <c r="A22" s="13">
        <v>45861.378703703704</v>
      </c>
      <c r="B22" s="11">
        <v>45862.0</v>
      </c>
      <c r="C22" s="5" t="s">
        <v>1153</v>
      </c>
      <c r="D22" s="5"/>
      <c r="E22" s="5" t="s">
        <v>1154</v>
      </c>
      <c r="F22" s="5" t="s">
        <v>1155</v>
      </c>
    </row>
    <row r="23">
      <c r="A23" s="13">
        <v>45861.48011574074</v>
      </c>
      <c r="B23" s="11">
        <v>45862.0</v>
      </c>
      <c r="C23" s="5" t="s">
        <v>1102</v>
      </c>
      <c r="D23" s="5"/>
      <c r="E23" s="5" t="s">
        <v>1156</v>
      </c>
      <c r="F23" s="5" t="s">
        <v>1157</v>
      </c>
    </row>
    <row r="24">
      <c r="A24" s="13">
        <v>45861.48065972222</v>
      </c>
      <c r="B24" s="11">
        <v>45862.0</v>
      </c>
      <c r="C24" s="5" t="s">
        <v>1105</v>
      </c>
      <c r="D24" s="5"/>
      <c r="E24" s="5" t="s">
        <v>1158</v>
      </c>
      <c r="F24" s="5" t="s">
        <v>1159</v>
      </c>
    </row>
    <row r="25">
      <c r="A25" s="13">
        <v>45861.61890046296</v>
      </c>
      <c r="B25" s="11">
        <v>45862.0</v>
      </c>
      <c r="C25" s="5" t="s">
        <v>1160</v>
      </c>
      <c r="D25" s="5"/>
      <c r="E25" s="5" t="s">
        <v>1161</v>
      </c>
      <c r="F25" s="5" t="s">
        <v>1162</v>
      </c>
    </row>
    <row r="26">
      <c r="A26" s="13">
        <v>45862.477118055554</v>
      </c>
      <c r="B26" s="11">
        <v>45863.0</v>
      </c>
      <c r="C26" s="5" t="s">
        <v>1121</v>
      </c>
      <c r="D26" s="5"/>
      <c r="E26" s="5" t="s">
        <v>1163</v>
      </c>
      <c r="F26" s="5" t="s">
        <v>1164</v>
      </c>
    </row>
    <row r="27">
      <c r="A27" s="13">
        <v>45862.47765046296</v>
      </c>
      <c r="B27" s="11">
        <v>45863.0</v>
      </c>
      <c r="C27" s="5" t="s">
        <v>1092</v>
      </c>
      <c r="D27" s="5"/>
      <c r="E27" s="5" t="s">
        <v>1165</v>
      </c>
      <c r="F27" s="5" t="s">
        <v>1166</v>
      </c>
    </row>
    <row r="28">
      <c r="A28" s="13">
        <v>45862.47866898148</v>
      </c>
      <c r="B28" s="11">
        <v>45863.0</v>
      </c>
      <c r="C28" s="5" t="s">
        <v>1167</v>
      </c>
      <c r="D28" s="5"/>
      <c r="E28" s="5" t="s">
        <v>1168</v>
      </c>
      <c r="F28" s="5" t="s">
        <v>1169</v>
      </c>
    </row>
    <row r="29">
      <c r="A29" s="13">
        <v>45863.5340162037</v>
      </c>
      <c r="B29" s="11">
        <v>45864.0</v>
      </c>
      <c r="C29" s="5" t="s">
        <v>1170</v>
      </c>
      <c r="D29" s="5"/>
      <c r="E29" s="5" t="s">
        <v>1171</v>
      </c>
      <c r="F29" s="5" t="s">
        <v>1172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0"/>
    <col customWidth="1" min="4" max="4" width="19.63"/>
    <col customWidth="1" min="5" max="5" width="74.88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45811.64421296296</v>
      </c>
      <c r="B2" s="4" t="s">
        <v>46</v>
      </c>
      <c r="C2" s="5" t="s">
        <v>47</v>
      </c>
      <c r="D2" s="5" t="s">
        <v>48</v>
      </c>
      <c r="E2" s="5" t="s">
        <v>49</v>
      </c>
      <c r="F2" s="5" t="s">
        <v>50</v>
      </c>
    </row>
    <row r="3">
      <c r="A3" s="3">
        <v>45812.65818287037</v>
      </c>
      <c r="B3" s="4" t="s">
        <v>19</v>
      </c>
      <c r="C3" s="5" t="s">
        <v>47</v>
      </c>
      <c r="D3" s="5" t="s">
        <v>48</v>
      </c>
      <c r="E3" s="5" t="s">
        <v>51</v>
      </c>
      <c r="F3" s="5" t="s">
        <v>52</v>
      </c>
    </row>
    <row r="4">
      <c r="A4" s="3">
        <v>45817.62252314815</v>
      </c>
      <c r="B4" s="4" t="s">
        <v>23</v>
      </c>
      <c r="C4" s="5" t="s">
        <v>47</v>
      </c>
      <c r="D4" s="5" t="s">
        <v>48</v>
      </c>
      <c r="E4" s="5" t="s">
        <v>53</v>
      </c>
      <c r="F4" s="5" t="s">
        <v>54</v>
      </c>
    </row>
    <row r="5">
      <c r="A5" s="3">
        <v>45820.61819444444</v>
      </c>
      <c r="B5" s="4" t="s">
        <v>26</v>
      </c>
      <c r="C5" s="5" t="s">
        <v>47</v>
      </c>
      <c r="D5" s="5" t="s">
        <v>48</v>
      </c>
      <c r="E5" s="5" t="s">
        <v>55</v>
      </c>
      <c r="F5" s="5" t="s">
        <v>56</v>
      </c>
    </row>
    <row r="6">
      <c r="A6" s="3">
        <v>45824.5471875</v>
      </c>
      <c r="B6" s="4" t="s">
        <v>29</v>
      </c>
      <c r="C6" s="5" t="s">
        <v>47</v>
      </c>
      <c r="D6" s="5" t="s">
        <v>48</v>
      </c>
      <c r="E6" s="5" t="s">
        <v>57</v>
      </c>
      <c r="F6" s="5" t="s">
        <v>58</v>
      </c>
    </row>
    <row r="7">
      <c r="A7" s="3">
        <v>45825.58815972222</v>
      </c>
      <c r="B7" s="4" t="s">
        <v>59</v>
      </c>
      <c r="C7" s="5" t="s">
        <v>47</v>
      </c>
      <c r="D7" s="5" t="s">
        <v>48</v>
      </c>
      <c r="E7" s="5" t="s">
        <v>60</v>
      </c>
      <c r="F7" s="5" t="s">
        <v>61</v>
      </c>
    </row>
    <row r="8">
      <c r="A8" s="3">
        <v>45826.65149305556</v>
      </c>
      <c r="B8" s="4" t="s">
        <v>62</v>
      </c>
      <c r="C8" s="5" t="s">
        <v>47</v>
      </c>
      <c r="D8" s="5" t="s">
        <v>48</v>
      </c>
      <c r="E8" s="5" t="s">
        <v>63</v>
      </c>
      <c r="F8" s="5" t="s">
        <v>64</v>
      </c>
    </row>
    <row r="9">
      <c r="A9" s="3">
        <v>45833.54655092592</v>
      </c>
      <c r="B9" s="4" t="s">
        <v>7</v>
      </c>
      <c r="C9" s="5" t="s">
        <v>47</v>
      </c>
      <c r="D9" s="5" t="s">
        <v>48</v>
      </c>
      <c r="E9" s="5" t="s">
        <v>65</v>
      </c>
      <c r="F9" s="5" t="s">
        <v>66</v>
      </c>
    </row>
    <row r="10">
      <c r="A10" s="3">
        <v>45836.57336805556</v>
      </c>
      <c r="B10" s="4" t="s">
        <v>67</v>
      </c>
      <c r="C10" s="5" t="s">
        <v>47</v>
      </c>
      <c r="D10" s="5" t="s">
        <v>48</v>
      </c>
      <c r="E10" s="5" t="s">
        <v>68</v>
      </c>
      <c r="F10" s="7" t="str">
        <f>TEXT("6268987395128784806","0")</f>
        <v>6268987395128784806</v>
      </c>
    </row>
    <row r="11">
      <c r="A11" s="3">
        <v>45841.61988425926</v>
      </c>
      <c r="B11" s="4" t="s">
        <v>11</v>
      </c>
      <c r="C11" s="5" t="s">
        <v>47</v>
      </c>
      <c r="D11" s="5" t="s">
        <v>48</v>
      </c>
      <c r="E11" s="5" t="s">
        <v>69</v>
      </c>
      <c r="F11" s="7" t="str">
        <f>TEXT("6273347585128249830","0")</f>
        <v>6273347585128249830</v>
      </c>
    </row>
    <row r="12">
      <c r="A12" s="3">
        <v>45842.56783564815</v>
      </c>
      <c r="B12" s="4" t="s">
        <v>70</v>
      </c>
      <c r="C12" s="5" t="s">
        <v>47</v>
      </c>
      <c r="D12" s="5" t="s">
        <v>71</v>
      </c>
      <c r="E12" s="5" t="s">
        <v>72</v>
      </c>
      <c r="F12" s="7" t="str">
        <f>TEXT("6274166615128799660","0")</f>
        <v>6274166615128799660</v>
      </c>
    </row>
    <row r="13">
      <c r="A13" s="3">
        <v>45845.61199074074</v>
      </c>
      <c r="B13" s="4" t="s">
        <v>12</v>
      </c>
      <c r="C13" s="5" t="s">
        <v>47</v>
      </c>
      <c r="D13" s="5" t="s">
        <v>48</v>
      </c>
      <c r="E13" s="5" t="s">
        <v>73</v>
      </c>
      <c r="F13" s="7" t="str">
        <f>TEXT("6276796765126302703","0")</f>
        <v>6276796765126302703</v>
      </c>
    </row>
    <row r="14">
      <c r="A14" s="3">
        <v>45847.63025462963</v>
      </c>
      <c r="B14" s="4" t="s">
        <v>15</v>
      </c>
      <c r="C14" s="5" t="s">
        <v>47</v>
      </c>
      <c r="D14" s="5" t="s">
        <v>48</v>
      </c>
      <c r="E14" s="5" t="s">
        <v>74</v>
      </c>
      <c r="F14" s="7" t="str">
        <f>TEXT("6278540545126008892","0")</f>
        <v>6278540545126008892</v>
      </c>
    </row>
    <row r="15">
      <c r="A15" s="3">
        <v>45849.569398148145</v>
      </c>
      <c r="B15" s="4" t="s">
        <v>75</v>
      </c>
      <c r="C15" s="5" t="s">
        <v>47</v>
      </c>
      <c r="D15" s="5" t="s">
        <v>71</v>
      </c>
      <c r="E15" s="5" t="s">
        <v>76</v>
      </c>
      <c r="F15" s="7" t="str">
        <f>TEXT("6280215965123863513","0")</f>
        <v>6280215965123863513</v>
      </c>
    </row>
    <row r="16">
      <c r="A16" s="3">
        <v>45850.43284722222</v>
      </c>
      <c r="B16" s="4" t="s">
        <v>41</v>
      </c>
      <c r="C16" s="5" t="s">
        <v>47</v>
      </c>
      <c r="D16" s="5" t="s">
        <v>48</v>
      </c>
      <c r="E16" s="5" t="s">
        <v>77</v>
      </c>
      <c r="F16" s="7" t="str">
        <f>TEXT("6280961985121028590","0")</f>
        <v>6280961985121028590</v>
      </c>
    </row>
    <row r="17">
      <c r="A17" s="3">
        <v>45859.66491898148</v>
      </c>
      <c r="B17" s="4" t="s">
        <v>78</v>
      </c>
      <c r="C17" s="5" t="s">
        <v>47</v>
      </c>
      <c r="D17" s="5" t="s">
        <v>48</v>
      </c>
      <c r="E17" s="5" t="s">
        <v>79</v>
      </c>
      <c r="F17" s="7" t="str">
        <f>TEXT("6288938495128979553","0")</f>
        <v>6288938495128979553</v>
      </c>
    </row>
    <row r="18">
      <c r="A18" s="10"/>
      <c r="B18" s="8"/>
      <c r="C18" s="9"/>
      <c r="D18" s="9"/>
      <c r="E18" s="9"/>
    </row>
    <row r="19">
      <c r="A19" s="10"/>
      <c r="B19" s="8"/>
      <c r="C19" s="9"/>
      <c r="D19" s="9"/>
      <c r="E19" s="9"/>
    </row>
    <row r="20">
      <c r="A20" s="10"/>
      <c r="B20" s="8"/>
      <c r="C20" s="9"/>
      <c r="D20" s="9"/>
      <c r="E20" s="9"/>
    </row>
    <row r="21">
      <c r="A21" s="10"/>
      <c r="B21" s="8"/>
      <c r="C21" s="9"/>
      <c r="D21" s="9"/>
      <c r="E21" s="9"/>
    </row>
    <row r="22">
      <c r="A22" s="10"/>
      <c r="B22" s="8"/>
      <c r="C22" s="9"/>
      <c r="D22" s="9"/>
      <c r="E22" s="9"/>
    </row>
    <row r="23">
      <c r="A23" s="10"/>
      <c r="B23" s="8"/>
      <c r="C23" s="9"/>
      <c r="D23" s="9"/>
      <c r="E23" s="9"/>
    </row>
    <row r="24">
      <c r="A24" s="10"/>
      <c r="B24" s="8"/>
      <c r="C24" s="9"/>
      <c r="D24" s="9"/>
      <c r="E24" s="9"/>
    </row>
    <row r="25">
      <c r="A25" s="10"/>
      <c r="B25" s="8"/>
      <c r="C25" s="9"/>
      <c r="D25" s="9"/>
      <c r="E25" s="9"/>
    </row>
    <row r="26">
      <c r="A26" s="10"/>
      <c r="B26" s="8"/>
      <c r="C26" s="9"/>
      <c r="D26" s="9"/>
      <c r="E26" s="9"/>
    </row>
    <row r="27">
      <c r="A27" s="10"/>
      <c r="B27" s="8"/>
      <c r="C27" s="9"/>
      <c r="D27" s="9"/>
      <c r="E27" s="9"/>
    </row>
    <row r="28">
      <c r="A28" s="10"/>
      <c r="B28" s="8"/>
      <c r="C28" s="9"/>
      <c r="D28" s="9"/>
      <c r="E28" s="9"/>
    </row>
    <row r="29">
      <c r="A29" s="10"/>
      <c r="B29" s="8"/>
      <c r="C29" s="9"/>
      <c r="D29" s="9"/>
      <c r="E29" s="9"/>
    </row>
    <row r="30">
      <c r="A30" s="10"/>
      <c r="B30" s="8"/>
      <c r="C30" s="9"/>
      <c r="D30" s="9"/>
      <c r="E30" s="9"/>
    </row>
    <row r="31">
      <c r="A31" s="10"/>
      <c r="B31" s="8"/>
      <c r="C31" s="9"/>
      <c r="D31" s="9"/>
      <c r="E31" s="9"/>
    </row>
    <row r="32">
      <c r="A32" s="10"/>
      <c r="B32" s="8"/>
      <c r="C32" s="9"/>
      <c r="D32" s="9"/>
      <c r="E32" s="9"/>
    </row>
    <row r="33">
      <c r="A33" s="10"/>
      <c r="B33" s="8"/>
      <c r="C33" s="9"/>
      <c r="D33" s="9"/>
      <c r="E33" s="9"/>
    </row>
    <row r="34">
      <c r="A34" s="10"/>
      <c r="B34" s="8"/>
      <c r="C34" s="9"/>
      <c r="D34" s="9"/>
      <c r="E34" s="9"/>
    </row>
    <row r="35">
      <c r="A35" s="10"/>
      <c r="B35" s="8"/>
      <c r="C35" s="9"/>
      <c r="D35" s="9"/>
      <c r="E35" s="9"/>
    </row>
    <row r="36">
      <c r="A36" s="10"/>
      <c r="B36" s="8"/>
      <c r="C36" s="9"/>
      <c r="D36" s="9"/>
      <c r="E36" s="9"/>
    </row>
    <row r="37">
      <c r="A37" s="10"/>
      <c r="B37" s="8"/>
      <c r="C37" s="9"/>
      <c r="D37" s="9"/>
      <c r="E37" s="9"/>
    </row>
    <row r="38">
      <c r="A38" s="10"/>
      <c r="B38" s="8"/>
      <c r="C38" s="9"/>
      <c r="D38" s="9"/>
      <c r="E38" s="9"/>
    </row>
    <row r="39">
      <c r="A39" s="10"/>
      <c r="B39" s="8"/>
      <c r="C39" s="9"/>
      <c r="D39" s="9"/>
      <c r="E39" s="9"/>
    </row>
    <row r="40">
      <c r="A40" s="10"/>
      <c r="B40" s="8"/>
      <c r="C40" s="9"/>
      <c r="D40" s="9"/>
      <c r="E40" s="9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15.13"/>
    <col customWidth="1" min="3" max="3" width="21.88"/>
    <col customWidth="1" min="4" max="4" width="40.75"/>
    <col customWidth="1" min="5" max="5" width="74.7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45810.319560185184</v>
      </c>
      <c r="B2" s="4" t="s">
        <v>80</v>
      </c>
      <c r="C2" s="5" t="s">
        <v>81</v>
      </c>
      <c r="E2" s="5" t="s">
        <v>82</v>
      </c>
      <c r="F2" s="5" t="s">
        <v>83</v>
      </c>
    </row>
    <row r="3">
      <c r="A3" s="3">
        <v>45810.33125</v>
      </c>
      <c r="B3" s="4" t="s">
        <v>80</v>
      </c>
      <c r="C3" s="5" t="s">
        <v>84</v>
      </c>
      <c r="E3" s="5" t="s">
        <v>85</v>
      </c>
      <c r="F3" s="5" t="s">
        <v>86</v>
      </c>
    </row>
    <row r="4">
      <c r="A4" s="3">
        <v>45810.33174768518</v>
      </c>
      <c r="B4" s="4" t="s">
        <v>80</v>
      </c>
      <c r="C4" s="5" t="s">
        <v>87</v>
      </c>
      <c r="E4" s="5" t="s">
        <v>88</v>
      </c>
      <c r="F4" s="5" t="s">
        <v>89</v>
      </c>
    </row>
    <row r="5">
      <c r="A5" s="3">
        <v>45810.33233796296</v>
      </c>
      <c r="B5" s="4" t="s">
        <v>80</v>
      </c>
      <c r="C5" s="5" t="s">
        <v>90</v>
      </c>
      <c r="E5" s="5" t="s">
        <v>91</v>
      </c>
      <c r="F5" s="5" t="s">
        <v>92</v>
      </c>
    </row>
    <row r="6">
      <c r="A6" s="3">
        <v>45810.33271990741</v>
      </c>
      <c r="B6" s="4" t="s">
        <v>80</v>
      </c>
      <c r="C6" s="5" t="s">
        <v>84</v>
      </c>
      <c r="E6" s="5" t="s">
        <v>93</v>
      </c>
      <c r="F6" s="5" t="s">
        <v>94</v>
      </c>
    </row>
    <row r="7">
      <c r="A7" s="3">
        <v>45810.59019675926</v>
      </c>
      <c r="B7" s="4" t="s">
        <v>46</v>
      </c>
      <c r="C7" s="5" t="s">
        <v>95</v>
      </c>
      <c r="E7" s="5" t="s">
        <v>96</v>
      </c>
      <c r="F7" s="5" t="s">
        <v>97</v>
      </c>
    </row>
    <row r="8">
      <c r="A8" s="3">
        <v>45811.57071759259</v>
      </c>
      <c r="B8" s="4" t="s">
        <v>46</v>
      </c>
      <c r="C8" s="5" t="s">
        <v>98</v>
      </c>
      <c r="E8" s="5" t="s">
        <v>99</v>
      </c>
      <c r="F8" s="5" t="s">
        <v>100</v>
      </c>
    </row>
    <row r="9">
      <c r="A9" s="3">
        <v>45811.635717592595</v>
      </c>
      <c r="B9" s="4" t="s">
        <v>46</v>
      </c>
      <c r="C9" s="5" t="s">
        <v>101</v>
      </c>
      <c r="E9" s="5" t="s">
        <v>102</v>
      </c>
      <c r="F9" s="5" t="s">
        <v>103</v>
      </c>
    </row>
    <row r="10">
      <c r="A10" s="3">
        <v>45812.289513888885</v>
      </c>
      <c r="B10" s="4" t="s">
        <v>19</v>
      </c>
      <c r="C10" s="5" t="s">
        <v>87</v>
      </c>
      <c r="E10" s="5" t="s">
        <v>104</v>
      </c>
      <c r="F10" s="5" t="s">
        <v>105</v>
      </c>
    </row>
    <row r="11">
      <c r="A11" s="3">
        <v>45812.289930555555</v>
      </c>
      <c r="B11" s="4" t="s">
        <v>106</v>
      </c>
      <c r="C11" s="5" t="s">
        <v>81</v>
      </c>
      <c r="E11" s="5" t="s">
        <v>107</v>
      </c>
      <c r="F11" s="5" t="s">
        <v>108</v>
      </c>
    </row>
    <row r="12">
      <c r="A12" s="3">
        <v>45813.547002314815</v>
      </c>
      <c r="B12" s="4" t="s">
        <v>106</v>
      </c>
      <c r="C12" s="5" t="s">
        <v>98</v>
      </c>
      <c r="E12" s="5" t="s">
        <v>109</v>
      </c>
      <c r="F12" s="5" t="s">
        <v>110</v>
      </c>
    </row>
    <row r="13">
      <c r="A13" s="3">
        <v>45813.60476851852</v>
      </c>
      <c r="B13" s="4" t="s">
        <v>106</v>
      </c>
      <c r="C13" s="5" t="s">
        <v>98</v>
      </c>
      <c r="E13" s="5" t="s">
        <v>109</v>
      </c>
      <c r="F13" s="5" t="s">
        <v>111</v>
      </c>
    </row>
    <row r="14">
      <c r="A14" s="3">
        <v>45813.6202662037</v>
      </c>
      <c r="B14" s="4" t="s">
        <v>106</v>
      </c>
      <c r="C14" s="5" t="s">
        <v>87</v>
      </c>
      <c r="E14" s="5" t="s">
        <v>112</v>
      </c>
      <c r="F14" s="5" t="s">
        <v>113</v>
      </c>
    </row>
    <row r="15">
      <c r="A15" s="3">
        <v>45813.632939814815</v>
      </c>
      <c r="B15" s="4" t="s">
        <v>106</v>
      </c>
      <c r="C15" s="5" t="s">
        <v>81</v>
      </c>
      <c r="E15" s="5" t="s">
        <v>114</v>
      </c>
      <c r="F15" s="5" t="s">
        <v>115</v>
      </c>
    </row>
    <row r="16">
      <c r="A16" s="3">
        <v>45817.31300925926</v>
      </c>
      <c r="B16" s="4" t="s">
        <v>23</v>
      </c>
      <c r="C16" s="5" t="s">
        <v>90</v>
      </c>
      <c r="E16" s="5" t="s">
        <v>116</v>
      </c>
      <c r="F16" s="5" t="s">
        <v>117</v>
      </c>
    </row>
    <row r="17">
      <c r="A17" s="3">
        <v>45817.4741550926</v>
      </c>
      <c r="B17" s="4" t="s">
        <v>23</v>
      </c>
      <c r="C17" s="5" t="s">
        <v>95</v>
      </c>
      <c r="E17" s="5" t="s">
        <v>118</v>
      </c>
      <c r="F17" s="5" t="s">
        <v>119</v>
      </c>
    </row>
    <row r="18">
      <c r="A18" s="3">
        <v>45817.57607638889</v>
      </c>
      <c r="B18" s="4" t="s">
        <v>23</v>
      </c>
      <c r="C18" s="5" t="s">
        <v>95</v>
      </c>
      <c r="E18" s="5" t="s">
        <v>120</v>
      </c>
      <c r="F18" s="5" t="s">
        <v>121</v>
      </c>
    </row>
    <row r="19">
      <c r="A19" s="3">
        <v>45817.65866898149</v>
      </c>
      <c r="B19" s="4" t="s">
        <v>23</v>
      </c>
      <c r="C19" s="5" t="s">
        <v>122</v>
      </c>
      <c r="E19" s="5" t="s">
        <v>123</v>
      </c>
      <c r="F19" s="5" t="s">
        <v>124</v>
      </c>
    </row>
    <row r="20">
      <c r="A20" s="3">
        <v>45817.72715277778</v>
      </c>
      <c r="B20" s="4" t="s">
        <v>125</v>
      </c>
      <c r="C20" s="5" t="s">
        <v>87</v>
      </c>
      <c r="E20" s="5" t="s">
        <v>126</v>
      </c>
      <c r="F20" s="5" t="s">
        <v>127</v>
      </c>
    </row>
    <row r="21">
      <c r="A21" s="3">
        <v>45818.29162037037</v>
      </c>
      <c r="B21" s="4" t="s">
        <v>125</v>
      </c>
      <c r="C21" s="5" t="s">
        <v>84</v>
      </c>
      <c r="E21" s="5" t="s">
        <v>128</v>
      </c>
      <c r="F21" s="5" t="s">
        <v>129</v>
      </c>
    </row>
    <row r="22">
      <c r="A22" s="3">
        <v>45819.569814814815</v>
      </c>
      <c r="B22" s="4" t="s">
        <v>26</v>
      </c>
      <c r="C22" s="5" t="s">
        <v>81</v>
      </c>
      <c r="E22" s="5" t="s">
        <v>130</v>
      </c>
      <c r="F22" s="5" t="s">
        <v>131</v>
      </c>
    </row>
    <row r="23">
      <c r="A23" s="3">
        <v>45819.626493055555</v>
      </c>
      <c r="B23" s="4" t="s">
        <v>26</v>
      </c>
      <c r="C23" s="5" t="s">
        <v>81</v>
      </c>
      <c r="E23" s="5" t="s">
        <v>132</v>
      </c>
      <c r="F23" s="5" t="s">
        <v>133</v>
      </c>
    </row>
    <row r="24">
      <c r="A24" s="3">
        <v>45819.63916666667</v>
      </c>
      <c r="B24" s="4" t="s">
        <v>134</v>
      </c>
      <c r="C24" s="5" t="s">
        <v>87</v>
      </c>
      <c r="E24" s="5" t="s">
        <v>135</v>
      </c>
      <c r="F24" s="5" t="s">
        <v>136</v>
      </c>
    </row>
    <row r="25">
      <c r="A25" s="3">
        <v>45820.56584490741</v>
      </c>
      <c r="B25" s="4" t="s">
        <v>137</v>
      </c>
      <c r="C25" s="5" t="s">
        <v>101</v>
      </c>
      <c r="E25" s="5" t="s">
        <v>138</v>
      </c>
      <c r="F25" s="5" t="s">
        <v>139</v>
      </c>
    </row>
    <row r="26">
      <c r="A26" s="3">
        <v>45821.37186342593</v>
      </c>
      <c r="B26" s="4" t="s">
        <v>137</v>
      </c>
      <c r="C26" s="5" t="s">
        <v>122</v>
      </c>
      <c r="E26" s="5" t="s">
        <v>140</v>
      </c>
      <c r="F26" s="5" t="s">
        <v>141</v>
      </c>
    </row>
    <row r="27">
      <c r="A27" s="3">
        <v>45821.53454861111</v>
      </c>
      <c r="B27" s="4" t="s">
        <v>137</v>
      </c>
      <c r="C27" s="5" t="s">
        <v>87</v>
      </c>
      <c r="E27" s="5" t="s">
        <v>142</v>
      </c>
      <c r="F27" s="5" t="s">
        <v>143</v>
      </c>
    </row>
    <row r="28">
      <c r="A28" s="3">
        <v>45824.47079861111</v>
      </c>
      <c r="B28" s="4" t="s">
        <v>29</v>
      </c>
      <c r="C28" s="5" t="s">
        <v>87</v>
      </c>
      <c r="E28" s="5" t="s">
        <v>135</v>
      </c>
      <c r="F28" s="5" t="s">
        <v>144</v>
      </c>
    </row>
    <row r="29">
      <c r="A29" s="3">
        <v>45824.56104166667</v>
      </c>
      <c r="B29" s="4" t="s">
        <v>29</v>
      </c>
      <c r="C29" s="5" t="s">
        <v>95</v>
      </c>
      <c r="E29" s="5" t="s">
        <v>145</v>
      </c>
      <c r="F29" s="5" t="s">
        <v>146</v>
      </c>
    </row>
    <row r="30">
      <c r="A30" s="3">
        <v>45824.73266203704</v>
      </c>
      <c r="B30" s="4" t="s">
        <v>32</v>
      </c>
      <c r="C30" s="5" t="s">
        <v>101</v>
      </c>
      <c r="E30" s="5" t="s">
        <v>147</v>
      </c>
      <c r="F30" s="5" t="s">
        <v>148</v>
      </c>
    </row>
    <row r="31">
      <c r="A31" s="3">
        <v>45825.46936342593</v>
      </c>
      <c r="B31" s="4" t="s">
        <v>59</v>
      </c>
      <c r="C31" s="5" t="s">
        <v>81</v>
      </c>
      <c r="E31" s="5" t="s">
        <v>149</v>
      </c>
      <c r="F31" s="5" t="s">
        <v>150</v>
      </c>
    </row>
    <row r="32">
      <c r="A32" s="3">
        <v>45825.46960648148</v>
      </c>
      <c r="B32" s="4" t="s">
        <v>62</v>
      </c>
      <c r="C32" s="5" t="s">
        <v>81</v>
      </c>
      <c r="E32" s="5" t="s">
        <v>109</v>
      </c>
      <c r="F32" s="5" t="s">
        <v>151</v>
      </c>
    </row>
    <row r="33">
      <c r="A33" s="3">
        <v>45825.624803240746</v>
      </c>
      <c r="B33" s="4" t="s">
        <v>59</v>
      </c>
      <c r="C33" s="5" t="s">
        <v>90</v>
      </c>
      <c r="E33" s="5" t="s">
        <v>152</v>
      </c>
      <c r="F33" s="5" t="s">
        <v>153</v>
      </c>
    </row>
    <row r="34">
      <c r="A34" s="3">
        <v>45826.30898148148</v>
      </c>
      <c r="B34" s="4" t="s">
        <v>62</v>
      </c>
      <c r="C34" s="5" t="s">
        <v>87</v>
      </c>
      <c r="E34" s="5" t="s">
        <v>154</v>
      </c>
      <c r="F34" s="5" t="s">
        <v>155</v>
      </c>
    </row>
    <row r="35">
      <c r="A35" s="3">
        <v>45826.30936342593</v>
      </c>
      <c r="B35" s="4" t="s">
        <v>62</v>
      </c>
      <c r="C35" s="5" t="s">
        <v>84</v>
      </c>
      <c r="E35" s="5" t="s">
        <v>156</v>
      </c>
      <c r="F35" s="5" t="s">
        <v>157</v>
      </c>
    </row>
    <row r="36">
      <c r="A36" s="3">
        <v>45826.30956018518</v>
      </c>
      <c r="B36" s="4" t="s">
        <v>62</v>
      </c>
      <c r="C36" s="5" t="s">
        <v>81</v>
      </c>
      <c r="E36" s="5" t="s">
        <v>158</v>
      </c>
      <c r="F36" s="5" t="s">
        <v>159</v>
      </c>
    </row>
    <row r="37">
      <c r="A37" s="3">
        <v>45827.64769675926</v>
      </c>
      <c r="B37" s="4" t="s">
        <v>32</v>
      </c>
      <c r="C37" s="5" t="s">
        <v>98</v>
      </c>
      <c r="E37" s="5" t="s">
        <v>135</v>
      </c>
      <c r="F37" s="5" t="s">
        <v>160</v>
      </c>
    </row>
    <row r="38">
      <c r="A38" s="3">
        <v>45828.29530092592</v>
      </c>
      <c r="B38" s="4" t="s">
        <v>161</v>
      </c>
      <c r="C38" s="5" t="s">
        <v>84</v>
      </c>
      <c r="E38" s="5" t="s">
        <v>162</v>
      </c>
      <c r="F38" s="5" t="s">
        <v>163</v>
      </c>
    </row>
    <row r="39">
      <c r="A39" s="3">
        <v>45828.449328703704</v>
      </c>
      <c r="B39" s="4" t="s">
        <v>161</v>
      </c>
      <c r="C39" s="5" t="s">
        <v>87</v>
      </c>
      <c r="E39" s="5" t="s">
        <v>135</v>
      </c>
      <c r="F39" s="5" t="s">
        <v>164</v>
      </c>
    </row>
    <row r="40">
      <c r="A40" s="3">
        <v>45828.583773148144</v>
      </c>
      <c r="B40" s="4" t="s">
        <v>161</v>
      </c>
      <c r="C40" s="5" t="s">
        <v>165</v>
      </c>
      <c r="E40" s="5" t="s">
        <v>166</v>
      </c>
      <c r="F40" s="5" t="s">
        <v>167</v>
      </c>
    </row>
    <row r="41">
      <c r="A41" s="3">
        <v>45831.377858796295</v>
      </c>
      <c r="B41" s="4" t="s">
        <v>168</v>
      </c>
      <c r="C41" s="5" t="s">
        <v>87</v>
      </c>
      <c r="E41" s="5" t="s">
        <v>169</v>
      </c>
      <c r="F41" s="5" t="s">
        <v>170</v>
      </c>
    </row>
    <row r="42">
      <c r="A42" s="3">
        <v>45831.38655092593</v>
      </c>
      <c r="B42" s="4" t="s">
        <v>168</v>
      </c>
      <c r="C42" s="5" t="s">
        <v>81</v>
      </c>
      <c r="E42" s="5" t="s">
        <v>171</v>
      </c>
      <c r="F42" s="5" t="s">
        <v>172</v>
      </c>
    </row>
    <row r="43">
      <c r="A43" s="3">
        <v>45831.489386574074</v>
      </c>
      <c r="B43" s="4" t="s">
        <v>35</v>
      </c>
      <c r="C43" s="5" t="s">
        <v>90</v>
      </c>
      <c r="E43" s="5" t="s">
        <v>173</v>
      </c>
      <c r="F43" s="5" t="s">
        <v>174</v>
      </c>
    </row>
    <row r="44">
      <c r="A44" s="3">
        <v>45831.54456018518</v>
      </c>
      <c r="B44" s="4" t="s">
        <v>168</v>
      </c>
      <c r="C44" s="5" t="s">
        <v>84</v>
      </c>
      <c r="E44" s="5" t="s">
        <v>175</v>
      </c>
      <c r="F44" s="5" t="s">
        <v>176</v>
      </c>
    </row>
    <row r="45">
      <c r="A45" s="3">
        <v>45832.738287037035</v>
      </c>
      <c r="B45" s="4" t="s">
        <v>35</v>
      </c>
      <c r="C45" s="5" t="s">
        <v>95</v>
      </c>
      <c r="E45" s="5" t="s">
        <v>177</v>
      </c>
      <c r="F45" s="5" t="s">
        <v>178</v>
      </c>
    </row>
    <row r="46">
      <c r="A46" s="3">
        <v>45833.28853009259</v>
      </c>
      <c r="B46" s="4" t="s">
        <v>7</v>
      </c>
      <c r="C46" s="5" t="s">
        <v>87</v>
      </c>
      <c r="E46" s="5" t="s">
        <v>135</v>
      </c>
      <c r="F46" s="5" t="s">
        <v>179</v>
      </c>
    </row>
    <row r="47">
      <c r="A47" s="3">
        <v>45834.28806712963</v>
      </c>
      <c r="B47" s="4" t="s">
        <v>180</v>
      </c>
      <c r="C47" s="5" t="s">
        <v>84</v>
      </c>
      <c r="E47" s="5" t="s">
        <v>109</v>
      </c>
      <c r="F47" s="5" t="s">
        <v>181</v>
      </c>
    </row>
    <row r="48">
      <c r="A48" s="3">
        <v>45834.755520833336</v>
      </c>
      <c r="B48" s="4" t="s">
        <v>182</v>
      </c>
      <c r="C48" s="5" t="s">
        <v>101</v>
      </c>
      <c r="E48" s="5" t="s">
        <v>183</v>
      </c>
      <c r="F48" s="7" t="str">
        <f>TEXT("6267416774914925068","0")</f>
        <v>6267416774914925068</v>
      </c>
    </row>
    <row r="49">
      <c r="A49" s="3">
        <v>45835.49320601852</v>
      </c>
      <c r="B49" s="4" t="s">
        <v>67</v>
      </c>
      <c r="C49" s="5" t="s">
        <v>81</v>
      </c>
      <c r="E49" s="5" t="s">
        <v>184</v>
      </c>
      <c r="F49" s="7" t="str">
        <f>TEXT("6268054134911468324","0")</f>
        <v>6268054134911468324</v>
      </c>
    </row>
    <row r="50">
      <c r="A50" s="3">
        <v>45835.493680555555</v>
      </c>
      <c r="B50" s="4" t="s">
        <v>185</v>
      </c>
      <c r="C50" s="5" t="s">
        <v>81</v>
      </c>
      <c r="E50" s="5" t="s">
        <v>186</v>
      </c>
      <c r="F50" s="7" t="str">
        <f>TEXT("6268054544914987411","0")</f>
        <v>6268054544914987411</v>
      </c>
    </row>
    <row r="51">
      <c r="A51" s="3">
        <v>45835.6727662037</v>
      </c>
      <c r="B51" s="4" t="s">
        <v>182</v>
      </c>
      <c r="C51" s="5" t="s">
        <v>165</v>
      </c>
      <c r="E51" s="5" t="s">
        <v>135</v>
      </c>
      <c r="F51" s="7" t="str">
        <f>TEXT("6268209274912771611","0")</f>
        <v>6268209274912771611</v>
      </c>
    </row>
    <row r="52">
      <c r="A52" s="3">
        <v>45838.33614583333</v>
      </c>
      <c r="B52" s="4" t="s">
        <v>185</v>
      </c>
      <c r="C52" s="5" t="s">
        <v>87</v>
      </c>
      <c r="E52" s="5" t="s">
        <v>187</v>
      </c>
      <c r="F52" s="7" t="str">
        <f>TEXT("6270510434918362433","0")</f>
        <v>6270510434918362433</v>
      </c>
    </row>
    <row r="53">
      <c r="A53" s="3">
        <v>45838.336331018516</v>
      </c>
      <c r="B53" s="4" t="s">
        <v>185</v>
      </c>
      <c r="C53" s="5" t="s">
        <v>81</v>
      </c>
      <c r="E53" s="5" t="s">
        <v>93</v>
      </c>
      <c r="F53" s="7" t="str">
        <f>TEXT("6270510594913557340","0")</f>
        <v>6270510594913557340</v>
      </c>
    </row>
    <row r="54">
      <c r="A54" s="3">
        <v>45838.483981481484</v>
      </c>
      <c r="B54" s="4" t="s">
        <v>185</v>
      </c>
      <c r="C54" s="5" t="s">
        <v>81</v>
      </c>
      <c r="E54" s="5" t="s">
        <v>120</v>
      </c>
      <c r="F54" s="7" t="str">
        <f>TEXT("6270638164919899176","0")</f>
        <v>6270638164919899176</v>
      </c>
    </row>
    <row r="55">
      <c r="A55" s="3">
        <v>45838.561377314814</v>
      </c>
      <c r="B55" s="4" t="s">
        <v>185</v>
      </c>
      <c r="C55" s="5" t="s">
        <v>81</v>
      </c>
      <c r="E55" s="5" t="s">
        <v>188</v>
      </c>
      <c r="F55" s="7" t="str">
        <f>TEXT("6270705034913452935","0")</f>
        <v>6270705034913452935</v>
      </c>
    </row>
    <row r="56">
      <c r="A56" s="3">
        <v>45838.63309027778</v>
      </c>
      <c r="B56" s="4" t="s">
        <v>185</v>
      </c>
      <c r="C56" s="5" t="s">
        <v>95</v>
      </c>
      <c r="E56" s="5" t="s">
        <v>189</v>
      </c>
      <c r="F56" s="7" t="str">
        <f>TEXT("6270766994913726091","0")</f>
        <v>6270766994913726091</v>
      </c>
    </row>
    <row r="57">
      <c r="A57" s="3">
        <v>45838.633368055554</v>
      </c>
      <c r="B57" s="4" t="s">
        <v>185</v>
      </c>
      <c r="C57" s="5" t="s">
        <v>90</v>
      </c>
      <c r="E57" s="5" t="s">
        <v>190</v>
      </c>
      <c r="F57" s="7" t="str">
        <f>TEXT("6270767234916696360","0")</f>
        <v>6270767234916696360</v>
      </c>
    </row>
    <row r="58">
      <c r="A58" s="3">
        <v>45839.301574074074</v>
      </c>
      <c r="B58" s="4" t="s">
        <v>191</v>
      </c>
      <c r="C58" s="5" t="s">
        <v>84</v>
      </c>
      <c r="E58" s="5" t="s">
        <v>192</v>
      </c>
      <c r="F58" s="7" t="str">
        <f>TEXT("6271344564916529233","0")</f>
        <v>6271344564916529233</v>
      </c>
    </row>
    <row r="59">
      <c r="A59" s="3">
        <v>45839.462013888886</v>
      </c>
      <c r="B59" s="4" t="s">
        <v>38</v>
      </c>
      <c r="C59" s="5" t="s">
        <v>98</v>
      </c>
      <c r="E59" s="5" t="s">
        <v>193</v>
      </c>
      <c r="F59" s="7" t="str">
        <f>TEXT("6271483184912244622","0")</f>
        <v>6271483184912244622</v>
      </c>
    </row>
    <row r="60">
      <c r="A60" s="3">
        <v>45839.53710648148</v>
      </c>
      <c r="B60" s="4" t="s">
        <v>38</v>
      </c>
      <c r="C60" s="5" t="s">
        <v>98</v>
      </c>
      <c r="E60" s="5" t="s">
        <v>194</v>
      </c>
      <c r="F60" s="7" t="str">
        <f>TEXT("6271548064914409735","0")</f>
        <v>6271548064914409735</v>
      </c>
    </row>
    <row r="61">
      <c r="A61" s="3">
        <v>45839.61381944444</v>
      </c>
      <c r="B61" s="4" t="s">
        <v>38</v>
      </c>
      <c r="C61" s="5" t="s">
        <v>165</v>
      </c>
      <c r="E61" s="5" t="s">
        <v>195</v>
      </c>
      <c r="F61" s="7" t="str">
        <f>TEXT("6271614344914305624","0")</f>
        <v>6271614344914305624</v>
      </c>
    </row>
    <row r="62">
      <c r="A62" s="3">
        <v>45840.29667824074</v>
      </c>
      <c r="B62" s="4" t="s">
        <v>70</v>
      </c>
      <c r="C62" s="5" t="s">
        <v>101</v>
      </c>
      <c r="E62" s="5" t="s">
        <v>196</v>
      </c>
      <c r="F62" s="7" t="str">
        <f>TEXT("6272204334914924354","0")</f>
        <v>6272204334914924354</v>
      </c>
    </row>
    <row r="63">
      <c r="A63" s="3">
        <v>45840.29697916667</v>
      </c>
      <c r="B63" s="4" t="s">
        <v>191</v>
      </c>
      <c r="C63" s="5" t="s">
        <v>84</v>
      </c>
      <c r="E63" s="5" t="s">
        <v>184</v>
      </c>
      <c r="F63" s="7" t="str">
        <f>TEXT("6272204594916531833","0")</f>
        <v>6272204594916531833</v>
      </c>
    </row>
    <row r="64">
      <c r="A64" s="3">
        <v>45841.457037037035</v>
      </c>
      <c r="B64" s="4" t="s">
        <v>70</v>
      </c>
      <c r="C64" s="5" t="s">
        <v>81</v>
      </c>
      <c r="E64" s="5" t="s">
        <v>109</v>
      </c>
      <c r="F64" s="7" t="str">
        <f>TEXT("6273206884913191797","0")</f>
        <v>6273206884913191797</v>
      </c>
    </row>
    <row r="65">
      <c r="A65" s="3">
        <v>45842.41650462963</v>
      </c>
      <c r="B65" s="4" t="s">
        <v>70</v>
      </c>
      <c r="C65" s="5" t="s">
        <v>87</v>
      </c>
      <c r="E65" s="5" t="s">
        <v>135</v>
      </c>
      <c r="F65" s="7" t="str">
        <f>TEXT("6274035864911201437","0")</f>
        <v>6274035864911201437</v>
      </c>
    </row>
    <row r="66">
      <c r="A66" s="3">
        <v>45842.49969907408</v>
      </c>
      <c r="B66" s="4" t="s">
        <v>12</v>
      </c>
      <c r="C66" s="5" t="s">
        <v>84</v>
      </c>
      <c r="E66" s="5" t="s">
        <v>109</v>
      </c>
      <c r="F66" s="7" t="str">
        <f>TEXT("6274107744916197275","0")</f>
        <v>6274107744916197275</v>
      </c>
    </row>
    <row r="67">
      <c r="A67" s="3">
        <v>45842.6853587963</v>
      </c>
      <c r="B67" s="4" t="s">
        <v>70</v>
      </c>
      <c r="C67" s="5" t="s">
        <v>122</v>
      </c>
      <c r="E67" s="5" t="s">
        <v>197</v>
      </c>
      <c r="F67" s="7" t="str">
        <f>TEXT("6274268154911033555","0")</f>
        <v>6274268154911033555</v>
      </c>
    </row>
    <row r="68">
      <c r="A68" s="3">
        <v>45845.31528935185</v>
      </c>
      <c r="B68" s="4" t="s">
        <v>12</v>
      </c>
      <c r="C68" s="5" t="s">
        <v>87</v>
      </c>
      <c r="E68" s="5" t="s">
        <v>198</v>
      </c>
      <c r="F68" s="7" t="str">
        <f>TEXT("6276540414917381393","0")</f>
        <v>6276540414917381393</v>
      </c>
    </row>
    <row r="69">
      <c r="A69" s="3">
        <v>45845.315717592595</v>
      </c>
      <c r="B69" s="4" t="s">
        <v>12</v>
      </c>
      <c r="C69" s="5" t="s">
        <v>81</v>
      </c>
      <c r="E69" s="5" t="s">
        <v>199</v>
      </c>
      <c r="F69" s="7" t="str">
        <f>TEXT("6276540784914088887","0")</f>
        <v>6276540784914088887</v>
      </c>
    </row>
    <row r="70">
      <c r="A70" s="3">
        <v>45845.61740740741</v>
      </c>
      <c r="B70" s="4" t="s">
        <v>12</v>
      </c>
      <c r="C70" s="5" t="s">
        <v>81</v>
      </c>
      <c r="E70" s="5" t="s">
        <v>200</v>
      </c>
      <c r="F70" s="7" t="str">
        <f>TEXT("6276801444914261937","0")</f>
        <v>6276801444914261937</v>
      </c>
    </row>
    <row r="71">
      <c r="A71" s="3">
        <v>45845.65603009259</v>
      </c>
      <c r="B71" s="4" t="s">
        <v>12</v>
      </c>
      <c r="C71" s="5" t="s">
        <v>84</v>
      </c>
      <c r="E71" s="5" t="s">
        <v>201</v>
      </c>
      <c r="F71" s="7" t="str">
        <f>TEXT("6276834814918876317","0")</f>
        <v>6276834814918876317</v>
      </c>
    </row>
    <row r="72">
      <c r="A72" s="3">
        <v>45845.656493055554</v>
      </c>
      <c r="B72" s="4" t="s">
        <v>12</v>
      </c>
      <c r="C72" s="5" t="s">
        <v>90</v>
      </c>
      <c r="E72" s="5" t="s">
        <v>202</v>
      </c>
      <c r="F72" s="7" t="str">
        <f>TEXT("6276835214912851189","0")</f>
        <v>6276835214912851189</v>
      </c>
    </row>
    <row r="73">
      <c r="A73" s="3">
        <v>45846.49282407408</v>
      </c>
      <c r="B73" s="4" t="s">
        <v>15</v>
      </c>
      <c r="C73" s="5" t="s">
        <v>95</v>
      </c>
      <c r="E73" s="5" t="s">
        <v>203</v>
      </c>
      <c r="F73" s="7" t="str">
        <f>TEXT("6277557804919763142","0")</f>
        <v>6277557804919763142</v>
      </c>
    </row>
    <row r="74">
      <c r="A74" s="3">
        <v>45847.28878472222</v>
      </c>
      <c r="B74" s="4" t="s">
        <v>15</v>
      </c>
      <c r="C74" s="5" t="s">
        <v>95</v>
      </c>
      <c r="E74" s="5" t="s">
        <v>204</v>
      </c>
      <c r="F74" s="7" t="str">
        <f>TEXT("6278245514915873563","0")</f>
        <v>6278245514915873563</v>
      </c>
    </row>
    <row r="75">
      <c r="A75" s="3">
        <v>45847.44054398148</v>
      </c>
      <c r="B75" s="4" t="s">
        <v>75</v>
      </c>
      <c r="C75" s="5" t="s">
        <v>81</v>
      </c>
      <c r="E75" s="5" t="s">
        <v>109</v>
      </c>
      <c r="F75" s="7" t="str">
        <f>TEXT("6278376634914857265","0")</f>
        <v>6278376634914857265</v>
      </c>
    </row>
    <row r="76">
      <c r="A76" s="3">
        <v>45847.47075231482</v>
      </c>
      <c r="B76" s="4" t="s">
        <v>15</v>
      </c>
      <c r="C76" s="5" t="s">
        <v>95</v>
      </c>
      <c r="E76" s="5" t="s">
        <v>205</v>
      </c>
      <c r="F76" s="7" t="str">
        <f>TEXT("6278402734914169267","0")</f>
        <v>6278402734914169267</v>
      </c>
    </row>
    <row r="77">
      <c r="A77" s="3">
        <v>45848.71361111111</v>
      </c>
      <c r="B77" s="4" t="s">
        <v>75</v>
      </c>
      <c r="C77" s="5" t="s">
        <v>101</v>
      </c>
      <c r="E77" s="5" t="s">
        <v>206</v>
      </c>
      <c r="F77" s="7" t="str">
        <f>TEXT("6279476564914206085","0")</f>
        <v>6279476564914206085</v>
      </c>
    </row>
    <row r="78">
      <c r="A78" s="3">
        <v>45849.31061342593</v>
      </c>
      <c r="B78" s="4" t="s">
        <v>75</v>
      </c>
      <c r="C78" s="5" t="s">
        <v>84</v>
      </c>
      <c r="E78" s="5" t="s">
        <v>207</v>
      </c>
      <c r="F78" s="7" t="str">
        <f>TEXT("6279992374918890061","0")</f>
        <v>6279992374918890061</v>
      </c>
    </row>
    <row r="79">
      <c r="A79" s="3">
        <v>45849.582349537035</v>
      </c>
      <c r="B79" s="4" t="s">
        <v>75</v>
      </c>
      <c r="C79" s="5" t="s">
        <v>101</v>
      </c>
      <c r="E79" s="5" t="s">
        <v>120</v>
      </c>
      <c r="F79" s="7" t="str">
        <f>TEXT("6280227154918863496","0")</f>
        <v>6280227154918863496</v>
      </c>
    </row>
    <row r="80">
      <c r="A80" s="3">
        <v>45849.58725694445</v>
      </c>
      <c r="B80" s="4" t="s">
        <v>75</v>
      </c>
      <c r="C80" s="5" t="s">
        <v>208</v>
      </c>
      <c r="E80" s="5" t="s">
        <v>109</v>
      </c>
      <c r="F80" s="7" t="str">
        <f>TEXT("6280231394912483221","0")</f>
        <v>6280231394912483221</v>
      </c>
    </row>
    <row r="81">
      <c r="A81" s="3">
        <v>45849.64108796296</v>
      </c>
      <c r="B81" s="4" t="s">
        <v>41</v>
      </c>
      <c r="C81" s="5" t="s">
        <v>87</v>
      </c>
      <c r="E81" s="5" t="s">
        <v>209</v>
      </c>
      <c r="F81" s="7" t="str">
        <f>TEXT("6280277904915914191","0")</f>
        <v>6280277904915914191</v>
      </c>
    </row>
    <row r="82">
      <c r="A82" s="3">
        <v>45852.32497685185</v>
      </c>
      <c r="B82" s="4" t="s">
        <v>210</v>
      </c>
      <c r="C82" s="5" t="s">
        <v>84</v>
      </c>
      <c r="E82" s="5" t="s">
        <v>211</v>
      </c>
      <c r="F82" s="7" t="str">
        <f>TEXT("6282596784911643605","0")</f>
        <v>6282596784911643605</v>
      </c>
    </row>
    <row r="83">
      <c r="A83" s="3">
        <v>45852.59863425926</v>
      </c>
      <c r="B83" s="4" t="s">
        <v>210</v>
      </c>
      <c r="C83" s="5" t="s">
        <v>81</v>
      </c>
      <c r="E83" s="5" t="s">
        <v>212</v>
      </c>
      <c r="F83" s="7" t="str">
        <f>TEXT("6282833224919530059","0")</f>
        <v>6282833224919530059</v>
      </c>
    </row>
    <row r="84">
      <c r="A84" s="3">
        <v>45853.59961805555</v>
      </c>
      <c r="B84" s="4" t="s">
        <v>17</v>
      </c>
      <c r="C84" s="5" t="s">
        <v>101</v>
      </c>
      <c r="E84" s="5" t="s">
        <v>213</v>
      </c>
      <c r="F84" s="7" t="str">
        <f>TEXT("6283698074913088337","0")</f>
        <v>6283698074913088337</v>
      </c>
    </row>
    <row r="85">
      <c r="A85" s="3">
        <v>45853.60024305555</v>
      </c>
      <c r="B85" s="4" t="s">
        <v>17</v>
      </c>
      <c r="C85" s="5" t="s">
        <v>95</v>
      </c>
      <c r="E85" s="5" t="s">
        <v>214</v>
      </c>
      <c r="F85" s="7" t="str">
        <f>TEXT("6283698614919249902","0")</f>
        <v>6283698614919249902</v>
      </c>
    </row>
    <row r="86">
      <c r="A86" s="3">
        <v>45854.6099537037</v>
      </c>
      <c r="B86" s="4" t="s">
        <v>17</v>
      </c>
      <c r="C86" s="5" t="s">
        <v>81</v>
      </c>
      <c r="E86" s="5" t="s">
        <v>215</v>
      </c>
      <c r="F86" s="7" t="str">
        <f>TEXT("6284571004912957561","0")</f>
        <v>6284571004912957561</v>
      </c>
    </row>
    <row r="87">
      <c r="A87" s="3">
        <v>45856.40190972222</v>
      </c>
      <c r="B87" s="4" t="s">
        <v>216</v>
      </c>
      <c r="C87" s="5" t="s">
        <v>87</v>
      </c>
      <c r="E87" s="5" t="s">
        <v>217</v>
      </c>
      <c r="F87" s="7" t="str">
        <f>TEXT("6286119254918597908","0")</f>
        <v>6286119254918597908</v>
      </c>
    </row>
    <row r="88">
      <c r="A88" s="3">
        <v>45856.66241898148</v>
      </c>
      <c r="B88" s="4" t="s">
        <v>216</v>
      </c>
      <c r="C88" s="5" t="s">
        <v>98</v>
      </c>
      <c r="E88" s="5" t="s">
        <v>218</v>
      </c>
      <c r="F88" s="7" t="str">
        <f>TEXT("6286344334912497094","0")</f>
        <v>6286344334912497094</v>
      </c>
    </row>
    <row r="89">
      <c r="A89" s="3">
        <v>45856.66342592592</v>
      </c>
      <c r="B89" s="4" t="s">
        <v>219</v>
      </c>
      <c r="C89" s="5" t="s">
        <v>90</v>
      </c>
      <c r="E89" s="5" t="s">
        <v>220</v>
      </c>
      <c r="F89" s="7" t="str">
        <f>TEXT("6286345204917392551","0")</f>
        <v>6286345204917392551</v>
      </c>
    </row>
    <row r="90">
      <c r="A90" s="3">
        <v>45859.30395833333</v>
      </c>
      <c r="B90" s="4" t="s">
        <v>78</v>
      </c>
      <c r="C90" s="5" t="s">
        <v>165</v>
      </c>
      <c r="E90" s="5" t="s">
        <v>221</v>
      </c>
      <c r="F90" s="7" t="str">
        <f>TEXT("6288626624919521013","0")</f>
        <v>6288626624919521013</v>
      </c>
    </row>
    <row r="91">
      <c r="A91" s="3">
        <v>45859.31012731481</v>
      </c>
      <c r="B91" s="4" t="s">
        <v>78</v>
      </c>
      <c r="C91" s="5" t="s">
        <v>84</v>
      </c>
      <c r="E91" s="5" t="s">
        <v>109</v>
      </c>
      <c r="F91" s="7" t="str">
        <f>TEXT("6288631954919886948","0")</f>
        <v>6288631954919886948</v>
      </c>
    </row>
    <row r="92">
      <c r="A92" s="3">
        <v>45859.483981481484</v>
      </c>
      <c r="B92" s="4" t="s">
        <v>78</v>
      </c>
      <c r="C92" s="5" t="s">
        <v>81</v>
      </c>
      <c r="E92" s="5" t="s">
        <v>222</v>
      </c>
      <c r="F92" s="7" t="str">
        <f>TEXT("6288782164916910508","0")</f>
        <v>6288782164916910508</v>
      </c>
    </row>
    <row r="93">
      <c r="A93" s="3">
        <v>45859.611666666664</v>
      </c>
      <c r="B93" s="4" t="s">
        <v>78</v>
      </c>
      <c r="C93" s="5" t="s">
        <v>84</v>
      </c>
      <c r="E93" s="5" t="s">
        <v>120</v>
      </c>
      <c r="F93" s="7" t="str">
        <f>TEXT("6288892484911524515","0")</f>
        <v>6288892484911524515</v>
      </c>
    </row>
    <row r="94">
      <c r="A94" s="3">
        <v>45860.485763888886</v>
      </c>
      <c r="B94" s="4" t="s">
        <v>18</v>
      </c>
      <c r="C94" s="5" t="s">
        <v>95</v>
      </c>
      <c r="E94" s="5" t="s">
        <v>223</v>
      </c>
      <c r="F94" s="7" t="str">
        <f>TEXT("6289647704913367313","0")</f>
        <v>6289647704913367313</v>
      </c>
    </row>
    <row r="95">
      <c r="A95" s="3">
        <v>45861.49543981482</v>
      </c>
      <c r="B95" s="4" t="s">
        <v>18</v>
      </c>
      <c r="C95" s="5" t="s">
        <v>81</v>
      </c>
      <c r="E95" s="5" t="s">
        <v>224</v>
      </c>
      <c r="F95" s="7" t="str">
        <f>TEXT("6290520064916498537","0")</f>
        <v>6290520064916498537</v>
      </c>
    </row>
    <row r="96">
      <c r="A96" s="3">
        <v>45861.57325231482</v>
      </c>
      <c r="B96" s="4" t="s">
        <v>225</v>
      </c>
      <c r="C96" s="5" t="s">
        <v>87</v>
      </c>
      <c r="E96" s="5" t="s">
        <v>226</v>
      </c>
      <c r="F96" s="7" t="str">
        <f>TEXT("6290587294914790016","0")</f>
        <v>6290587294914790016</v>
      </c>
    </row>
    <row r="97">
      <c r="A97" s="3">
        <v>45861.62347222222</v>
      </c>
      <c r="B97" s="4" t="s">
        <v>225</v>
      </c>
      <c r="C97" s="5" t="s">
        <v>122</v>
      </c>
      <c r="E97" s="5" t="s">
        <v>227</v>
      </c>
      <c r="F97" s="7" t="str">
        <f>TEXT("6290630684911691938","0")</f>
        <v>6290630684911691938</v>
      </c>
    </row>
    <row r="98">
      <c r="A98" s="3">
        <v>45862.57065972222</v>
      </c>
      <c r="B98" s="4" t="s">
        <v>18</v>
      </c>
      <c r="C98" s="5" t="s">
        <v>208</v>
      </c>
      <c r="E98" s="5" t="s">
        <v>166</v>
      </c>
      <c r="F98" s="7" t="str">
        <f>TEXT("6291449054919628917","0")</f>
        <v>6291449054919628917</v>
      </c>
    </row>
    <row r="99">
      <c r="A99" s="3">
        <v>45862.640555555554</v>
      </c>
      <c r="B99" s="4" t="s">
        <v>18</v>
      </c>
      <c r="C99" s="5" t="s">
        <v>98</v>
      </c>
      <c r="E99" s="5" t="s">
        <v>109</v>
      </c>
      <c r="F99" s="7" t="str">
        <f>TEXT("6291509444918204990","0")</f>
        <v>6291509444918204990</v>
      </c>
    </row>
    <row r="100">
      <c r="A100" s="3">
        <v>45862.734305555554</v>
      </c>
      <c r="B100" s="4" t="s">
        <v>228</v>
      </c>
      <c r="C100" s="5" t="s">
        <v>101</v>
      </c>
      <c r="E100" s="5" t="s">
        <v>229</v>
      </c>
      <c r="F100" s="7" t="str">
        <f>TEXT("6291590444914339104","0")</f>
        <v>6291590444914339104</v>
      </c>
    </row>
    <row r="101">
      <c r="A101" s="3">
        <v>45862.739282407405</v>
      </c>
      <c r="B101" s="4" t="s">
        <v>228</v>
      </c>
      <c r="C101" s="5" t="s">
        <v>84</v>
      </c>
      <c r="E101" s="5" t="s">
        <v>109</v>
      </c>
      <c r="F101" s="7" t="str">
        <f>TEXT("6291594744915901493","0")</f>
        <v>6291594744915901493</v>
      </c>
    </row>
    <row r="102">
      <c r="A102" s="3">
        <v>45863.39513888889</v>
      </c>
      <c r="B102" s="4" t="s">
        <v>230</v>
      </c>
      <c r="C102" s="5" t="s">
        <v>87</v>
      </c>
      <c r="E102" s="5" t="s">
        <v>231</v>
      </c>
      <c r="F102" s="7" t="str">
        <f>TEXT("6292161404916093001","0")</f>
        <v>6292161404916093001</v>
      </c>
    </row>
    <row r="103">
      <c r="A103" s="3">
        <v>45863.5928125</v>
      </c>
      <c r="B103" s="4" t="s">
        <v>230</v>
      </c>
      <c r="C103" s="5" t="s">
        <v>90</v>
      </c>
      <c r="E103" s="5" t="s">
        <v>232</v>
      </c>
      <c r="F103" s="7" t="str">
        <f>TEXT("6292332194918727258","0")</f>
        <v>6292332194918727258</v>
      </c>
    </row>
    <row r="104">
      <c r="A104" s="10"/>
      <c r="B104" s="8"/>
      <c r="C104" s="9"/>
      <c r="E104" s="9"/>
    </row>
    <row r="105">
      <c r="A105" s="10"/>
      <c r="B105" s="8"/>
      <c r="C105" s="9"/>
      <c r="E105" s="9"/>
    </row>
    <row r="106">
      <c r="A106" s="10"/>
      <c r="B106" s="8"/>
      <c r="C106" s="9"/>
      <c r="E106" s="9"/>
    </row>
    <row r="107">
      <c r="A107" s="10"/>
      <c r="B107" s="8"/>
      <c r="C107" s="9"/>
      <c r="E107" s="9"/>
    </row>
    <row r="108">
      <c r="A108" s="10"/>
      <c r="B108" s="8"/>
      <c r="C108" s="9"/>
      <c r="E108" s="9"/>
    </row>
    <row r="109">
      <c r="A109" s="10"/>
      <c r="B109" s="8"/>
      <c r="C109" s="9"/>
      <c r="E109" s="9"/>
    </row>
    <row r="110">
      <c r="A110" s="10"/>
      <c r="B110" s="8"/>
      <c r="C110" s="9"/>
      <c r="E110" s="9"/>
    </row>
    <row r="111">
      <c r="A111" s="10"/>
      <c r="B111" s="8"/>
      <c r="C111" s="9"/>
      <c r="E111" s="9"/>
    </row>
    <row r="112">
      <c r="A112" s="10"/>
      <c r="B112" s="8"/>
      <c r="C112" s="9"/>
      <c r="E112" s="9"/>
    </row>
    <row r="113">
      <c r="A113" s="10"/>
      <c r="B113" s="8"/>
      <c r="C113" s="9"/>
      <c r="E113" s="9"/>
    </row>
    <row r="114">
      <c r="A114" s="10"/>
      <c r="B114" s="8"/>
      <c r="C114" s="9"/>
      <c r="E114" s="9"/>
    </row>
    <row r="115">
      <c r="A115" s="10"/>
      <c r="B115" s="8"/>
      <c r="C115" s="9"/>
      <c r="E115" s="9"/>
    </row>
    <row r="116">
      <c r="A116" s="10"/>
      <c r="B116" s="8"/>
      <c r="C116" s="9"/>
      <c r="E116" s="9"/>
    </row>
    <row r="117">
      <c r="A117" s="10"/>
      <c r="B117" s="8"/>
      <c r="C117" s="9"/>
      <c r="E117" s="9"/>
    </row>
    <row r="118">
      <c r="A118" s="10"/>
      <c r="B118" s="8"/>
      <c r="C118" s="9"/>
      <c r="E118" s="9"/>
    </row>
    <row r="119">
      <c r="A119" s="10"/>
      <c r="B119" s="8"/>
      <c r="C119" s="9"/>
      <c r="E119" s="9"/>
    </row>
    <row r="120">
      <c r="A120" s="10"/>
      <c r="B120" s="8"/>
      <c r="C120" s="9"/>
      <c r="E120" s="9"/>
    </row>
    <row r="121">
      <c r="A121" s="10"/>
      <c r="B121" s="8"/>
      <c r="C121" s="9"/>
      <c r="E121" s="9"/>
    </row>
    <row r="122">
      <c r="A122" s="10"/>
      <c r="B122" s="8"/>
      <c r="C122" s="9"/>
      <c r="E122" s="9"/>
    </row>
    <row r="123">
      <c r="A123" s="10"/>
      <c r="B123" s="8"/>
      <c r="C123" s="9"/>
      <c r="E123" s="9"/>
    </row>
    <row r="124">
      <c r="A124" s="10"/>
      <c r="B124" s="8"/>
      <c r="C124" s="9"/>
      <c r="E124" s="9"/>
    </row>
    <row r="125">
      <c r="A125" s="10"/>
      <c r="B125" s="8"/>
      <c r="C125" s="9"/>
      <c r="E125" s="9"/>
    </row>
    <row r="126">
      <c r="A126" s="10"/>
      <c r="B126" s="8"/>
      <c r="C126" s="9"/>
      <c r="E126" s="9"/>
    </row>
    <row r="127">
      <c r="A127" s="10"/>
      <c r="B127" s="8"/>
      <c r="C127" s="9"/>
      <c r="E127" s="9"/>
    </row>
    <row r="128">
      <c r="A128" s="10"/>
      <c r="B128" s="8"/>
      <c r="C128" s="9"/>
      <c r="E128" s="9"/>
    </row>
    <row r="129">
      <c r="A129" s="10"/>
      <c r="B129" s="8"/>
      <c r="C129" s="9"/>
      <c r="E129" s="9"/>
    </row>
    <row r="130">
      <c r="A130" s="10"/>
      <c r="B130" s="8"/>
      <c r="C130" s="9"/>
      <c r="E130" s="9"/>
    </row>
    <row r="131">
      <c r="A131" s="10"/>
      <c r="B131" s="8"/>
      <c r="C131" s="9"/>
      <c r="E131" s="9"/>
    </row>
    <row r="132">
      <c r="A132" s="10"/>
      <c r="B132" s="8"/>
      <c r="C132" s="9"/>
      <c r="E132" s="9"/>
    </row>
    <row r="133">
      <c r="A133" s="10"/>
      <c r="B133" s="8"/>
      <c r="C133" s="9"/>
      <c r="E133" s="9"/>
    </row>
    <row r="134">
      <c r="A134" s="10"/>
      <c r="B134" s="8"/>
      <c r="C134" s="9"/>
      <c r="E134" s="9"/>
    </row>
    <row r="135">
      <c r="A135" s="10"/>
      <c r="B135" s="8"/>
      <c r="C135" s="9"/>
      <c r="E135" s="9"/>
    </row>
    <row r="136">
      <c r="A136" s="10"/>
      <c r="B136" s="8"/>
      <c r="C136" s="9"/>
      <c r="E136" s="9"/>
    </row>
    <row r="137">
      <c r="A137" s="10"/>
      <c r="B137" s="8"/>
      <c r="C137" s="9"/>
      <c r="E137" s="9"/>
    </row>
    <row r="138">
      <c r="A138" s="10"/>
      <c r="B138" s="8"/>
      <c r="C138" s="9"/>
      <c r="E138" s="9"/>
    </row>
    <row r="139">
      <c r="A139" s="10"/>
      <c r="B139" s="8"/>
      <c r="C139" s="9"/>
      <c r="E139" s="9"/>
    </row>
    <row r="140">
      <c r="A140" s="10"/>
      <c r="B140" s="8"/>
      <c r="C140" s="9"/>
      <c r="E140" s="9"/>
    </row>
    <row r="141">
      <c r="A141" s="10"/>
      <c r="B141" s="8"/>
      <c r="C141" s="9"/>
      <c r="E141" s="9"/>
    </row>
    <row r="142">
      <c r="A142" s="10"/>
      <c r="B142" s="8"/>
      <c r="C142" s="9"/>
      <c r="E142" s="9"/>
    </row>
    <row r="143">
      <c r="A143" s="10"/>
      <c r="B143" s="8"/>
      <c r="C143" s="9"/>
      <c r="E143" s="9"/>
    </row>
    <row r="144">
      <c r="A144" s="10"/>
      <c r="B144" s="8"/>
      <c r="C144" s="9"/>
      <c r="E144" s="9"/>
    </row>
    <row r="145">
      <c r="A145" s="10"/>
      <c r="B145" s="8"/>
      <c r="C145" s="9"/>
      <c r="E145" s="9"/>
    </row>
    <row r="146">
      <c r="A146" s="10"/>
      <c r="B146" s="8"/>
      <c r="C146" s="9"/>
      <c r="E146" s="9"/>
    </row>
    <row r="147">
      <c r="A147" s="10"/>
      <c r="B147" s="8"/>
      <c r="C147" s="9"/>
      <c r="E147" s="9"/>
    </row>
    <row r="148">
      <c r="A148" s="10"/>
      <c r="B148" s="8"/>
      <c r="C148" s="9"/>
      <c r="E148" s="9"/>
    </row>
    <row r="149">
      <c r="A149" s="10"/>
      <c r="B149" s="8"/>
      <c r="C149" s="9"/>
      <c r="E149" s="9"/>
    </row>
    <row r="150">
      <c r="A150" s="10"/>
      <c r="B150" s="8"/>
      <c r="C150" s="9"/>
      <c r="E150" s="9"/>
    </row>
    <row r="151">
      <c r="A151" s="10"/>
      <c r="B151" s="8"/>
      <c r="C151" s="9"/>
      <c r="E151" s="9"/>
    </row>
    <row r="152">
      <c r="A152" s="10"/>
      <c r="B152" s="8"/>
      <c r="C152" s="9"/>
      <c r="E152" s="9"/>
    </row>
    <row r="153">
      <c r="A153" s="10"/>
      <c r="B153" s="8"/>
      <c r="C153" s="9"/>
      <c r="E153" s="9"/>
    </row>
    <row r="154">
      <c r="A154" s="10"/>
      <c r="B154" s="8"/>
      <c r="C154" s="9"/>
      <c r="E154" s="9"/>
    </row>
    <row r="155">
      <c r="A155" s="10"/>
      <c r="B155" s="8"/>
      <c r="C155" s="9"/>
      <c r="E155" s="9"/>
    </row>
    <row r="156">
      <c r="A156" s="10"/>
      <c r="B156" s="8"/>
      <c r="C156" s="9"/>
      <c r="E156" s="9"/>
    </row>
    <row r="157">
      <c r="A157" s="10"/>
      <c r="B157" s="8"/>
      <c r="C157" s="9"/>
      <c r="E157" s="9"/>
    </row>
    <row r="158">
      <c r="A158" s="10"/>
      <c r="B158" s="8"/>
      <c r="C158" s="9"/>
      <c r="E158" s="9"/>
    </row>
    <row r="159">
      <c r="A159" s="10"/>
      <c r="B159" s="8"/>
      <c r="C159" s="9"/>
      <c r="E159" s="9"/>
    </row>
    <row r="160">
      <c r="A160" s="10"/>
      <c r="B160" s="8"/>
      <c r="C160" s="9"/>
      <c r="E160" s="9"/>
    </row>
    <row r="161">
      <c r="A161" s="10"/>
      <c r="B161" s="8"/>
      <c r="C161" s="9"/>
      <c r="E161" s="9"/>
    </row>
    <row r="162">
      <c r="A162" s="10"/>
      <c r="B162" s="8"/>
      <c r="C162" s="9"/>
      <c r="E162" s="9"/>
    </row>
    <row r="163">
      <c r="A163" s="10"/>
      <c r="B163" s="8"/>
      <c r="C163" s="9"/>
      <c r="E163" s="9"/>
    </row>
    <row r="164">
      <c r="A164" s="10"/>
      <c r="B164" s="8"/>
      <c r="C164" s="9"/>
      <c r="E164" s="9"/>
    </row>
    <row r="165">
      <c r="A165" s="10"/>
      <c r="B165" s="8"/>
      <c r="C165" s="9"/>
      <c r="E165" s="9"/>
    </row>
    <row r="166">
      <c r="A166" s="10"/>
      <c r="B166" s="8"/>
      <c r="C166" s="9"/>
      <c r="E166" s="9"/>
    </row>
    <row r="167">
      <c r="A167" s="10"/>
      <c r="B167" s="8"/>
      <c r="C167" s="9"/>
      <c r="E167" s="9"/>
    </row>
    <row r="168">
      <c r="A168" s="10"/>
      <c r="B168" s="8"/>
      <c r="C168" s="9"/>
      <c r="E168" s="9"/>
    </row>
    <row r="169">
      <c r="A169" s="10"/>
      <c r="B169" s="8"/>
      <c r="C169" s="9"/>
      <c r="E169" s="9"/>
    </row>
    <row r="170">
      <c r="A170" s="10"/>
      <c r="B170" s="8"/>
      <c r="C170" s="9"/>
      <c r="E170" s="9"/>
    </row>
    <row r="171">
      <c r="A171" s="10"/>
      <c r="B171" s="8"/>
      <c r="C171" s="9"/>
      <c r="E171" s="9"/>
    </row>
    <row r="172">
      <c r="A172" s="10"/>
      <c r="B172" s="8"/>
      <c r="C172" s="9"/>
      <c r="E172" s="9"/>
    </row>
    <row r="173">
      <c r="A173" s="10"/>
      <c r="B173" s="8"/>
      <c r="C173" s="9"/>
      <c r="E173" s="9"/>
    </row>
    <row r="174">
      <c r="A174" s="10"/>
      <c r="B174" s="8"/>
      <c r="C174" s="9"/>
      <c r="E174" s="9"/>
    </row>
    <row r="175">
      <c r="A175" s="10"/>
      <c r="B175" s="8"/>
      <c r="C175" s="9"/>
      <c r="E175" s="9"/>
    </row>
    <row r="176">
      <c r="A176" s="10"/>
      <c r="B176" s="8"/>
      <c r="C176" s="9"/>
      <c r="E176" s="9"/>
    </row>
    <row r="177">
      <c r="A177" s="10"/>
      <c r="B177" s="8"/>
      <c r="C177" s="9"/>
      <c r="E177" s="9"/>
    </row>
    <row r="178">
      <c r="A178" s="10"/>
      <c r="B178" s="8"/>
      <c r="C178" s="9"/>
      <c r="E178" s="9"/>
    </row>
    <row r="179">
      <c r="A179" s="10"/>
      <c r="B179" s="8"/>
      <c r="C179" s="9"/>
      <c r="E179" s="9"/>
    </row>
    <row r="180">
      <c r="A180" s="10"/>
      <c r="B180" s="8"/>
      <c r="C180" s="9"/>
      <c r="E180" s="9"/>
    </row>
    <row r="181">
      <c r="A181" s="10"/>
      <c r="B181" s="8"/>
      <c r="C181" s="9"/>
      <c r="E181" s="9"/>
    </row>
    <row r="182">
      <c r="A182" s="10"/>
      <c r="B182" s="8"/>
      <c r="C182" s="9"/>
      <c r="E182" s="9"/>
    </row>
    <row r="183">
      <c r="A183" s="10"/>
      <c r="B183" s="8"/>
      <c r="C183" s="9"/>
      <c r="E183" s="9"/>
    </row>
    <row r="184">
      <c r="A184" s="10"/>
      <c r="B184" s="8"/>
      <c r="C184" s="9"/>
      <c r="E184" s="9"/>
    </row>
    <row r="185">
      <c r="A185" s="10"/>
      <c r="B185" s="8"/>
      <c r="C185" s="9"/>
      <c r="E185" s="9"/>
    </row>
    <row r="186">
      <c r="A186" s="10"/>
      <c r="B186" s="8"/>
      <c r="C186" s="9"/>
      <c r="E186" s="9"/>
    </row>
    <row r="187">
      <c r="A187" s="10"/>
      <c r="B187" s="8"/>
      <c r="C187" s="9"/>
      <c r="E187" s="9"/>
    </row>
    <row r="188">
      <c r="A188" s="10"/>
      <c r="B188" s="8"/>
      <c r="C188" s="9"/>
      <c r="E188" s="9"/>
    </row>
    <row r="189">
      <c r="A189" s="10"/>
      <c r="B189" s="8"/>
      <c r="C189" s="9"/>
      <c r="E189" s="9"/>
    </row>
    <row r="190">
      <c r="A190" s="10"/>
      <c r="B190" s="8"/>
      <c r="C190" s="9"/>
      <c r="E190" s="9"/>
    </row>
    <row r="191">
      <c r="A191" s="10"/>
      <c r="B191" s="8"/>
      <c r="C191" s="9"/>
      <c r="E191" s="9"/>
    </row>
    <row r="192">
      <c r="A192" s="10"/>
      <c r="B192" s="8"/>
      <c r="C192" s="9"/>
      <c r="E192" s="9"/>
    </row>
    <row r="193">
      <c r="A193" s="10"/>
      <c r="B193" s="8"/>
      <c r="C193" s="9"/>
      <c r="E193" s="9"/>
    </row>
    <row r="194">
      <c r="A194" s="10"/>
      <c r="B194" s="8"/>
      <c r="C194" s="9"/>
      <c r="E194" s="9"/>
    </row>
    <row r="195">
      <c r="A195" s="10"/>
      <c r="B195" s="8"/>
      <c r="C195" s="9"/>
      <c r="E195" s="9"/>
    </row>
    <row r="196">
      <c r="A196" s="10"/>
      <c r="B196" s="8"/>
      <c r="C196" s="9"/>
      <c r="E196" s="9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0"/>
    <col customWidth="1" min="4" max="4" width="8.13"/>
    <col customWidth="1" min="5" max="5" width="84.5"/>
    <col customWidth="1" min="6" max="6" width="18.63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45810.7283449074</v>
      </c>
      <c r="B2" s="4" t="s">
        <v>80</v>
      </c>
      <c r="C2" s="5" t="s">
        <v>233</v>
      </c>
      <c r="E2" s="5" t="s">
        <v>234</v>
      </c>
      <c r="F2" s="5" t="s">
        <v>235</v>
      </c>
    </row>
    <row r="3">
      <c r="A3" s="3">
        <v>45813.59034722223</v>
      </c>
      <c r="B3" s="4" t="s">
        <v>106</v>
      </c>
      <c r="C3" s="5" t="s">
        <v>233</v>
      </c>
      <c r="D3" s="5" t="s">
        <v>236</v>
      </c>
      <c r="E3" s="5" t="s">
        <v>237</v>
      </c>
      <c r="F3" s="5" t="s">
        <v>238</v>
      </c>
    </row>
    <row r="4">
      <c r="A4" s="3">
        <v>45817.329247685186</v>
      </c>
      <c r="B4" s="4" t="s">
        <v>23</v>
      </c>
      <c r="C4" s="5" t="s">
        <v>233</v>
      </c>
      <c r="E4" s="5" t="s">
        <v>239</v>
      </c>
      <c r="F4" s="5" t="s">
        <v>240</v>
      </c>
    </row>
    <row r="5">
      <c r="A5" s="3">
        <v>45817.51917824074</v>
      </c>
      <c r="B5" s="4" t="s">
        <v>23</v>
      </c>
      <c r="C5" s="5" t="s">
        <v>233</v>
      </c>
      <c r="E5" s="5" t="s">
        <v>241</v>
      </c>
      <c r="F5" s="5" t="s">
        <v>242</v>
      </c>
    </row>
    <row r="6">
      <c r="A6" s="3">
        <v>45817.541238425925</v>
      </c>
      <c r="B6" s="4" t="s">
        <v>23</v>
      </c>
      <c r="C6" s="5" t="s">
        <v>233</v>
      </c>
      <c r="E6" s="5" t="s">
        <v>243</v>
      </c>
      <c r="F6" s="5" t="s">
        <v>244</v>
      </c>
    </row>
    <row r="7">
      <c r="A7" s="3">
        <v>45819.41844907407</v>
      </c>
      <c r="B7" s="4" t="s">
        <v>134</v>
      </c>
      <c r="C7" s="5" t="s">
        <v>233</v>
      </c>
      <c r="E7" s="5" t="s">
        <v>245</v>
      </c>
      <c r="F7" s="5" t="s">
        <v>246</v>
      </c>
    </row>
    <row r="8">
      <c r="A8" s="3">
        <v>45822.424375</v>
      </c>
      <c r="B8" s="4" t="s">
        <v>247</v>
      </c>
      <c r="C8" s="5" t="s">
        <v>233</v>
      </c>
      <c r="E8" s="5" t="s">
        <v>248</v>
      </c>
      <c r="F8" s="5" t="s">
        <v>249</v>
      </c>
    </row>
    <row r="9">
      <c r="A9" s="3">
        <v>45826.691770833335</v>
      </c>
      <c r="B9" s="4" t="s">
        <v>62</v>
      </c>
      <c r="C9" s="5" t="s">
        <v>233</v>
      </c>
      <c r="D9" s="5" t="s">
        <v>250</v>
      </c>
      <c r="E9" s="5" t="s">
        <v>251</v>
      </c>
      <c r="F9" s="5" t="s">
        <v>252</v>
      </c>
    </row>
    <row r="10">
      <c r="A10" s="3">
        <v>45827.57666666667</v>
      </c>
      <c r="B10" s="4" t="s">
        <v>32</v>
      </c>
      <c r="C10" s="5" t="s">
        <v>233</v>
      </c>
      <c r="D10" s="9"/>
      <c r="E10" s="5" t="s">
        <v>10</v>
      </c>
      <c r="F10" s="5" t="s">
        <v>253</v>
      </c>
    </row>
    <row r="11">
      <c r="A11" s="3">
        <v>45828.55153935185</v>
      </c>
      <c r="B11" s="4" t="s">
        <v>161</v>
      </c>
      <c r="C11" s="5" t="s">
        <v>233</v>
      </c>
      <c r="E11" s="5" t="s">
        <v>254</v>
      </c>
      <c r="F11" s="5" t="s">
        <v>255</v>
      </c>
    </row>
    <row r="12">
      <c r="A12" s="3">
        <v>45832.408784722225</v>
      </c>
      <c r="B12" s="4" t="s">
        <v>35</v>
      </c>
      <c r="C12" s="5" t="s">
        <v>233</v>
      </c>
      <c r="E12" s="5" t="s">
        <v>256</v>
      </c>
      <c r="F12" s="5" t="s">
        <v>257</v>
      </c>
    </row>
    <row r="13">
      <c r="A13" s="3">
        <v>45832.448229166665</v>
      </c>
      <c r="B13" s="4" t="s">
        <v>35</v>
      </c>
      <c r="C13" s="5" t="s">
        <v>233</v>
      </c>
      <c r="D13" s="5" t="s">
        <v>258</v>
      </c>
      <c r="E13" s="5" t="s">
        <v>259</v>
      </c>
      <c r="F13" s="5" t="s">
        <v>260</v>
      </c>
    </row>
    <row r="14">
      <c r="A14" s="3">
        <v>45833.49695601852</v>
      </c>
      <c r="B14" s="4" t="s">
        <v>7</v>
      </c>
      <c r="C14" s="5" t="s">
        <v>233</v>
      </c>
      <c r="E14" s="5" t="s">
        <v>261</v>
      </c>
      <c r="F14" s="5" t="s">
        <v>262</v>
      </c>
    </row>
    <row r="15">
      <c r="A15" s="3">
        <v>45835.73800925926</v>
      </c>
      <c r="B15" s="4" t="s">
        <v>182</v>
      </c>
      <c r="C15" s="5" t="s">
        <v>233</v>
      </c>
      <c r="D15" s="5" t="s">
        <v>263</v>
      </c>
      <c r="E15" s="5" t="s">
        <v>264</v>
      </c>
      <c r="F15" s="7" t="str">
        <f>TEXT("6268265648715329156","0")</f>
        <v>6268265648715329156</v>
      </c>
    </row>
    <row r="16">
      <c r="A16" s="3">
        <v>45838.57755787037</v>
      </c>
      <c r="B16" s="4" t="s">
        <v>185</v>
      </c>
      <c r="C16" s="5" t="s">
        <v>233</v>
      </c>
      <c r="E16" s="5" t="s">
        <v>265</v>
      </c>
      <c r="F16" s="7" t="str">
        <f>TEXT("6270719018719316272","0")</f>
        <v>6270719018719316272</v>
      </c>
    </row>
    <row r="17">
      <c r="A17" s="3">
        <v>45838.57850694445</v>
      </c>
      <c r="B17" s="4" t="s">
        <v>185</v>
      </c>
      <c r="C17" s="5" t="s">
        <v>233</v>
      </c>
      <c r="E17" s="5" t="s">
        <v>266</v>
      </c>
      <c r="F17" s="7" t="str">
        <f>TEXT("6270719838715227749","0")</f>
        <v>6270719838715227749</v>
      </c>
    </row>
    <row r="18">
      <c r="A18" s="3">
        <v>45838.72751157408</v>
      </c>
      <c r="B18" s="4" t="s">
        <v>185</v>
      </c>
      <c r="C18" s="5" t="s">
        <v>233</v>
      </c>
      <c r="E18" s="5" t="s">
        <v>267</v>
      </c>
      <c r="F18" s="7" t="str">
        <f>TEXT("6270848578716501448","0")</f>
        <v>6270848578716501448</v>
      </c>
    </row>
    <row r="19">
      <c r="A19" s="3">
        <v>45842.70706018519</v>
      </c>
      <c r="B19" s="4" t="s">
        <v>70</v>
      </c>
      <c r="C19" s="5" t="s">
        <v>233</v>
      </c>
      <c r="D19" s="5" t="s">
        <v>268</v>
      </c>
      <c r="E19" s="5" t="s">
        <v>269</v>
      </c>
      <c r="F19" s="7" t="str">
        <f>TEXT("6274286908712310859","0")</f>
        <v>6274286908712310859</v>
      </c>
    </row>
    <row r="20">
      <c r="A20" s="3">
        <v>45845.61497685185</v>
      </c>
      <c r="B20" s="4" t="s">
        <v>12</v>
      </c>
      <c r="C20" s="5" t="s">
        <v>233</v>
      </c>
      <c r="E20" s="5" t="s">
        <v>270</v>
      </c>
      <c r="F20" s="7" t="str">
        <f>TEXT("6276799348716955835","0")</f>
        <v>6276799348716955835</v>
      </c>
    </row>
    <row r="21">
      <c r="A21" s="3">
        <v>45845.689259259256</v>
      </c>
      <c r="B21" s="4" t="s">
        <v>12</v>
      </c>
      <c r="C21" s="5" t="s">
        <v>233</v>
      </c>
      <c r="E21" s="5" t="s">
        <v>271</v>
      </c>
      <c r="F21" s="7" t="str">
        <f>TEXT("6276863528718098026","0")</f>
        <v>6276863528718098026</v>
      </c>
    </row>
    <row r="22">
      <c r="A22" s="3">
        <v>45845.71034722222</v>
      </c>
      <c r="B22" s="4" t="s">
        <v>12</v>
      </c>
      <c r="C22" s="5" t="s">
        <v>233</v>
      </c>
      <c r="E22" s="5" t="s">
        <v>272</v>
      </c>
      <c r="F22" s="7" t="str">
        <f>TEXT("6276881748711640236","0")</f>
        <v>6276881748711640236</v>
      </c>
    </row>
    <row r="23">
      <c r="A23" s="3">
        <v>45848.69059027778</v>
      </c>
      <c r="B23" s="4" t="s">
        <v>273</v>
      </c>
      <c r="C23" s="5" t="s">
        <v>233</v>
      </c>
      <c r="E23" s="5" t="s">
        <v>274</v>
      </c>
      <c r="F23" s="7" t="str">
        <f>TEXT("6279456678714501091","0")</f>
        <v>6279456678714501091</v>
      </c>
    </row>
    <row r="24">
      <c r="A24" s="3">
        <v>45852.488229166665</v>
      </c>
      <c r="B24" s="4" t="s">
        <v>210</v>
      </c>
      <c r="C24" s="5" t="s">
        <v>233</v>
      </c>
      <c r="E24" s="5" t="s">
        <v>275</v>
      </c>
      <c r="F24" s="7" t="str">
        <f>TEXT("6282737838714451607","0")</f>
        <v>6282737838714451607</v>
      </c>
    </row>
    <row r="25">
      <c r="A25" s="3">
        <v>45852.67712962963</v>
      </c>
      <c r="B25" s="4" t="s">
        <v>210</v>
      </c>
      <c r="C25" s="5" t="s">
        <v>233</v>
      </c>
      <c r="E25" s="5" t="s">
        <v>276</v>
      </c>
      <c r="F25" s="7" t="str">
        <f>TEXT("6282901044919967244","0")</f>
        <v>6282901044919967244</v>
      </c>
    </row>
    <row r="26">
      <c r="A26" s="3">
        <v>45853.72829861111</v>
      </c>
      <c r="B26" s="4" t="s">
        <v>277</v>
      </c>
      <c r="C26" s="5" t="s">
        <v>233</v>
      </c>
      <c r="D26" s="5" t="s">
        <v>278</v>
      </c>
      <c r="E26" s="5" t="s">
        <v>279</v>
      </c>
      <c r="F26" s="7" t="str">
        <f>TEXT("6283809258711160000","0")</f>
        <v>6283809258711160000</v>
      </c>
    </row>
    <row r="27">
      <c r="A27" s="3">
        <v>45854.64892361111</v>
      </c>
      <c r="B27" s="4" t="s">
        <v>16</v>
      </c>
      <c r="C27" s="5" t="s">
        <v>233</v>
      </c>
      <c r="E27" s="5" t="s">
        <v>10</v>
      </c>
      <c r="F27" s="7" t="str">
        <f>TEXT("6284604678713648401","0")</f>
        <v>6284604678713648401</v>
      </c>
    </row>
    <row r="28">
      <c r="A28" s="3">
        <v>45859.656875</v>
      </c>
      <c r="B28" s="4" t="s">
        <v>78</v>
      </c>
      <c r="C28" s="5" t="s">
        <v>233</v>
      </c>
      <c r="E28" s="5" t="s">
        <v>280</v>
      </c>
      <c r="F28" s="7" t="str">
        <f>TEXT("6288931548715359724","0")</f>
        <v>6288931548715359724</v>
      </c>
    </row>
    <row r="29">
      <c r="A29" s="3">
        <v>45861.65981481481</v>
      </c>
      <c r="B29" s="4" t="s">
        <v>225</v>
      </c>
      <c r="C29" s="5" t="s">
        <v>233</v>
      </c>
      <c r="E29" s="5" t="s">
        <v>281</v>
      </c>
      <c r="F29" s="7" t="str">
        <f>TEXT("6290662088716270402","0")</f>
        <v>6290662088716270402</v>
      </c>
    </row>
    <row r="30">
      <c r="A30" s="3">
        <v>45861.68305555556</v>
      </c>
      <c r="B30" s="4" t="s">
        <v>225</v>
      </c>
      <c r="C30" s="5" t="s">
        <v>233</v>
      </c>
      <c r="E30" s="5" t="s">
        <v>282</v>
      </c>
      <c r="F30" s="7" t="str">
        <f>TEXT("6290682164918335244","0")</f>
        <v>6290682164918335244</v>
      </c>
    </row>
    <row r="31">
      <c r="A31" s="3">
        <v>45862.73217592593</v>
      </c>
      <c r="B31" s="4" t="s">
        <v>18</v>
      </c>
      <c r="C31" s="5" t="s">
        <v>233</v>
      </c>
      <c r="E31" s="5" t="s">
        <v>283</v>
      </c>
      <c r="F31" s="7" t="str">
        <f>TEXT("6291588608711411290","0")</f>
        <v>6291588608711411290</v>
      </c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A48" s="10"/>
      <c r="B48" s="8"/>
      <c r="C48" s="9"/>
      <c r="E48" s="9"/>
    </row>
    <row r="49">
      <c r="A49" s="10"/>
      <c r="B49" s="8"/>
      <c r="C49" s="9"/>
      <c r="E49" s="9"/>
    </row>
    <row r="50">
      <c r="A50" s="10"/>
      <c r="B50" s="8"/>
      <c r="C50" s="9"/>
      <c r="E50" s="9"/>
    </row>
    <row r="51">
      <c r="A51" s="10"/>
      <c r="B51" s="8"/>
      <c r="C51" s="9"/>
      <c r="E51" s="9"/>
    </row>
    <row r="52">
      <c r="A52" s="10"/>
      <c r="B52" s="8"/>
      <c r="C52" s="9"/>
      <c r="E52" s="9"/>
    </row>
    <row r="53">
      <c r="A53" s="10"/>
      <c r="B53" s="8"/>
      <c r="C53" s="9"/>
      <c r="E53" s="9"/>
    </row>
    <row r="54">
      <c r="A54" s="10"/>
      <c r="B54" s="8"/>
      <c r="C54" s="9"/>
      <c r="E54" s="9"/>
    </row>
    <row r="55">
      <c r="A55" s="10"/>
      <c r="B55" s="8"/>
      <c r="C55" s="9"/>
      <c r="E55" s="9"/>
    </row>
    <row r="56">
      <c r="A56" s="10"/>
      <c r="B56" s="8"/>
      <c r="C56" s="9"/>
      <c r="D56" s="9"/>
      <c r="E56" s="9"/>
    </row>
    <row r="57">
      <c r="A57" s="10"/>
      <c r="B57" s="8"/>
      <c r="C57" s="9"/>
      <c r="E57" s="9"/>
    </row>
    <row r="58">
      <c r="A58" s="10"/>
      <c r="B58" s="8"/>
      <c r="C58" s="9"/>
      <c r="D58" s="9"/>
      <c r="E58" s="9"/>
    </row>
    <row r="59">
      <c r="A59" s="10"/>
      <c r="B59" s="8"/>
      <c r="C59" s="9"/>
      <c r="E59" s="9"/>
    </row>
    <row r="60">
      <c r="A60" s="10"/>
      <c r="B60" s="8"/>
      <c r="C60" s="9"/>
      <c r="E60" s="9"/>
    </row>
    <row r="61">
      <c r="A61" s="10"/>
      <c r="B61" s="8"/>
      <c r="C61" s="9"/>
      <c r="E61" s="9"/>
    </row>
    <row r="62">
      <c r="A62" s="10"/>
      <c r="B62" s="8"/>
      <c r="C62" s="9"/>
      <c r="E62" s="9"/>
    </row>
    <row r="63">
      <c r="A63" s="10"/>
      <c r="B63" s="8"/>
      <c r="C63" s="9"/>
      <c r="E63" s="9"/>
    </row>
    <row r="64">
      <c r="A64" s="10"/>
      <c r="B64" s="8"/>
      <c r="C64" s="9"/>
      <c r="D64" s="9"/>
      <c r="E64" s="9"/>
    </row>
    <row r="65">
      <c r="A65" s="10"/>
      <c r="B65" s="8"/>
      <c r="C65" s="9"/>
      <c r="E65" s="9"/>
    </row>
    <row r="66">
      <c r="A66" s="10"/>
      <c r="B66" s="8"/>
      <c r="C66" s="9"/>
      <c r="E66" s="9"/>
    </row>
    <row r="67">
      <c r="A67" s="10"/>
      <c r="B67" s="8"/>
      <c r="C67" s="9"/>
      <c r="E67" s="9"/>
    </row>
    <row r="68">
      <c r="A68" s="10"/>
      <c r="B68" s="8"/>
      <c r="C68" s="9"/>
      <c r="D68" s="9"/>
      <c r="E68" s="9"/>
    </row>
    <row r="69">
      <c r="A69" s="10"/>
      <c r="B69" s="8"/>
      <c r="C69" s="9"/>
      <c r="E69" s="9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3.0"/>
    <col customWidth="1" min="4" max="4" width="19.38"/>
    <col customWidth="1" min="5" max="5" width="82.0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45810.50653935185</v>
      </c>
      <c r="B2" s="4" t="s">
        <v>80</v>
      </c>
      <c r="C2" s="5" t="s">
        <v>284</v>
      </c>
      <c r="E2" s="5" t="s">
        <v>285</v>
      </c>
      <c r="F2" s="5" t="s">
        <v>286</v>
      </c>
    </row>
    <row r="3">
      <c r="A3" s="3">
        <v>45812.61185185185</v>
      </c>
      <c r="B3" s="4" t="s">
        <v>19</v>
      </c>
      <c r="C3" s="5" t="s">
        <v>284</v>
      </c>
      <c r="E3" s="5" t="s">
        <v>287</v>
      </c>
      <c r="F3" s="5" t="s">
        <v>288</v>
      </c>
    </row>
    <row r="4">
      <c r="A4" s="3">
        <v>45813.617997685185</v>
      </c>
      <c r="B4" s="4" t="s">
        <v>289</v>
      </c>
      <c r="C4" s="5" t="s">
        <v>284</v>
      </c>
      <c r="E4" s="5" t="s">
        <v>290</v>
      </c>
      <c r="F4" s="5" t="s">
        <v>291</v>
      </c>
    </row>
    <row r="5">
      <c r="A5" s="3">
        <v>45818.48197916667</v>
      </c>
      <c r="B5" s="4" t="s">
        <v>125</v>
      </c>
      <c r="C5" s="5" t="s">
        <v>284</v>
      </c>
      <c r="E5" s="5" t="s">
        <v>292</v>
      </c>
      <c r="F5" s="5" t="s">
        <v>293</v>
      </c>
    </row>
    <row r="6">
      <c r="A6" s="3">
        <v>45819.605844907404</v>
      </c>
      <c r="B6" s="4" t="s">
        <v>134</v>
      </c>
      <c r="C6" s="5" t="s">
        <v>284</v>
      </c>
      <c r="E6" s="5" t="s">
        <v>290</v>
      </c>
      <c r="F6" s="5" t="s">
        <v>294</v>
      </c>
    </row>
    <row r="7">
      <c r="A7" s="3">
        <v>45821.62377314815</v>
      </c>
      <c r="B7" s="4" t="s">
        <v>247</v>
      </c>
      <c r="C7" s="5" t="s">
        <v>284</v>
      </c>
      <c r="E7" s="5" t="s">
        <v>295</v>
      </c>
      <c r="F7" s="5" t="s">
        <v>296</v>
      </c>
    </row>
    <row r="8">
      <c r="A8" s="3">
        <v>45824.59005787037</v>
      </c>
      <c r="B8" s="4" t="s">
        <v>29</v>
      </c>
      <c r="C8" s="5" t="s">
        <v>284</v>
      </c>
      <c r="E8" s="5" t="s">
        <v>297</v>
      </c>
      <c r="F8" s="5" t="s">
        <v>298</v>
      </c>
    </row>
    <row r="9">
      <c r="A9" s="3">
        <v>45826.619421296295</v>
      </c>
      <c r="B9" s="4" t="s">
        <v>62</v>
      </c>
      <c r="C9" s="5" t="s">
        <v>284</v>
      </c>
      <c r="E9" s="5" t="s">
        <v>299</v>
      </c>
      <c r="F9" s="5" t="s">
        <v>300</v>
      </c>
    </row>
    <row r="10">
      <c r="A10" s="3">
        <v>45826.624560185184</v>
      </c>
      <c r="B10" s="4" t="s">
        <v>62</v>
      </c>
      <c r="C10" s="5" t="s">
        <v>301</v>
      </c>
      <c r="E10" s="5" t="s">
        <v>302</v>
      </c>
      <c r="F10" s="5" t="s">
        <v>303</v>
      </c>
    </row>
    <row r="11">
      <c r="A11" s="3">
        <v>45826.65534722222</v>
      </c>
      <c r="B11" s="4" t="s">
        <v>62</v>
      </c>
      <c r="C11" s="5" t="s">
        <v>284</v>
      </c>
      <c r="E11" s="5" t="s">
        <v>302</v>
      </c>
      <c r="F11" s="5" t="s">
        <v>304</v>
      </c>
    </row>
    <row r="12">
      <c r="A12" s="3">
        <v>45831.462430555555</v>
      </c>
      <c r="B12" s="4" t="s">
        <v>168</v>
      </c>
      <c r="C12" s="5" t="s">
        <v>284</v>
      </c>
      <c r="E12" s="5" t="s">
        <v>305</v>
      </c>
      <c r="F12" s="5" t="s">
        <v>306</v>
      </c>
    </row>
    <row r="13">
      <c r="A13" s="3">
        <v>45839.583125</v>
      </c>
      <c r="B13" s="4" t="s">
        <v>38</v>
      </c>
      <c r="C13" s="5" t="s">
        <v>284</v>
      </c>
      <c r="E13" s="5" t="s">
        <v>307</v>
      </c>
      <c r="F13" s="7" t="str">
        <f>TEXT("6271587821325649286","0")</f>
        <v>6271587821325649286</v>
      </c>
    </row>
    <row r="14">
      <c r="A14" s="3">
        <v>45841.71773148148</v>
      </c>
      <c r="B14" s="4" t="s">
        <v>11</v>
      </c>
      <c r="C14" s="5" t="s">
        <v>284</v>
      </c>
      <c r="E14" s="5" t="s">
        <v>308</v>
      </c>
      <c r="F14" s="7" t="str">
        <f>TEXT("6273432127884761052","0")</f>
        <v>6273432127884761052</v>
      </c>
    </row>
    <row r="15">
      <c r="A15" s="3">
        <v>45845.583032407405</v>
      </c>
      <c r="B15" s="4" t="s">
        <v>12</v>
      </c>
      <c r="C15" s="5" t="s">
        <v>284</v>
      </c>
      <c r="E15" s="5" t="s">
        <v>309</v>
      </c>
      <c r="F15" s="7" t="str">
        <f>TEXT("6276771747884469787","0")</f>
        <v>6276771747884469787</v>
      </c>
    </row>
    <row r="16">
      <c r="A16" s="3">
        <v>45848.56151620371</v>
      </c>
      <c r="B16" s="4" t="s">
        <v>273</v>
      </c>
      <c r="C16" s="5" t="s">
        <v>284</v>
      </c>
      <c r="E16" s="5" t="s">
        <v>310</v>
      </c>
      <c r="F16" s="7" t="str">
        <f>TEXT("6279345150021413199","0")</f>
        <v>6279345150021413199</v>
      </c>
    </row>
    <row r="17">
      <c r="A17" s="3">
        <v>45853.47079861111</v>
      </c>
      <c r="B17" s="4" t="s">
        <v>277</v>
      </c>
      <c r="C17" s="5" t="s">
        <v>284</v>
      </c>
      <c r="E17" s="5" t="s">
        <v>311</v>
      </c>
      <c r="F17" s="7" t="str">
        <f>TEXT("6283586772427979717","0")</f>
        <v>6283586772427979717</v>
      </c>
    </row>
    <row r="18">
      <c r="A18" s="3">
        <v>45855.60741898148</v>
      </c>
      <c r="B18" s="4" t="s">
        <v>17</v>
      </c>
      <c r="C18" s="5" t="s">
        <v>284</v>
      </c>
      <c r="E18" s="5" t="s">
        <v>310</v>
      </c>
      <c r="F18" s="7" t="str">
        <f>TEXT("6285432812515891900","0")</f>
        <v>6285432812515891900</v>
      </c>
    </row>
    <row r="19">
      <c r="A19" s="3">
        <v>45859.55983796297</v>
      </c>
      <c r="B19" s="4" t="s">
        <v>78</v>
      </c>
      <c r="C19" s="5" t="s">
        <v>284</v>
      </c>
      <c r="E19" s="5" t="s">
        <v>312</v>
      </c>
      <c r="F19" s="7" t="str">
        <f>TEXT("6288847709718920641","0")</f>
        <v>6288847709718920641</v>
      </c>
    </row>
    <row r="20">
      <c r="A20" s="3">
        <v>45863.59478009259</v>
      </c>
      <c r="B20" s="4" t="s">
        <v>228</v>
      </c>
      <c r="C20" s="5" t="s">
        <v>284</v>
      </c>
      <c r="E20" s="5" t="s">
        <v>295</v>
      </c>
      <c r="F20" s="7" t="str">
        <f>TEXT("6292333897693483364","0")</f>
        <v>6292333897693483364</v>
      </c>
    </row>
    <row r="21">
      <c r="A21" s="10"/>
      <c r="B21" s="8"/>
      <c r="C21" s="9"/>
      <c r="E21" s="9"/>
    </row>
    <row r="22">
      <c r="A22" s="10"/>
      <c r="B22" s="8"/>
      <c r="C22" s="9"/>
      <c r="E22" s="9"/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13"/>
    <col customWidth="1" min="4" max="4" width="17.75"/>
    <col customWidth="1" min="5" max="5" width="75.2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45812.60916666666</v>
      </c>
      <c r="B2" s="4" t="s">
        <v>19</v>
      </c>
      <c r="C2" s="5" t="s">
        <v>313</v>
      </c>
      <c r="D2" s="9"/>
      <c r="E2" s="5" t="s">
        <v>314</v>
      </c>
      <c r="F2" s="5" t="s">
        <v>315</v>
      </c>
    </row>
    <row r="3">
      <c r="A3" s="3">
        <v>45814.49644675926</v>
      </c>
      <c r="B3" s="4" t="s">
        <v>23</v>
      </c>
      <c r="C3" s="5" t="s">
        <v>313</v>
      </c>
      <c r="E3" s="5" t="s">
        <v>316</v>
      </c>
      <c r="F3" s="5" t="s">
        <v>317</v>
      </c>
    </row>
    <row r="4">
      <c r="A4" s="3">
        <v>45814.60528935185</v>
      </c>
      <c r="B4" s="4" t="s">
        <v>289</v>
      </c>
      <c r="C4" s="5" t="s">
        <v>318</v>
      </c>
      <c r="E4" s="5" t="s">
        <v>319</v>
      </c>
      <c r="F4" s="5" t="s">
        <v>320</v>
      </c>
    </row>
    <row r="5">
      <c r="A5" s="3">
        <v>45821.667442129634</v>
      </c>
      <c r="B5" s="4" t="s">
        <v>247</v>
      </c>
      <c r="C5" s="5" t="s">
        <v>318</v>
      </c>
      <c r="E5" s="5" t="s">
        <v>321</v>
      </c>
      <c r="F5" s="5" t="s">
        <v>322</v>
      </c>
    </row>
    <row r="6">
      <c r="A6" s="3">
        <v>45828.49938657407</v>
      </c>
      <c r="B6" s="4" t="s">
        <v>161</v>
      </c>
      <c r="C6" s="5" t="s">
        <v>318</v>
      </c>
      <c r="E6" s="5" t="s">
        <v>323</v>
      </c>
      <c r="F6" s="5" t="s">
        <v>324</v>
      </c>
    </row>
    <row r="7">
      <c r="A7" s="3">
        <v>45832.56322916667</v>
      </c>
      <c r="B7" s="4" t="s">
        <v>35</v>
      </c>
      <c r="C7" s="5" t="s">
        <v>318</v>
      </c>
      <c r="D7" s="5" t="s">
        <v>325</v>
      </c>
      <c r="E7" s="5" t="s">
        <v>326</v>
      </c>
      <c r="F7" s="5" t="s">
        <v>327</v>
      </c>
    </row>
    <row r="8">
      <c r="A8" s="3">
        <v>45832.681238425925</v>
      </c>
      <c r="B8" s="4" t="s">
        <v>35</v>
      </c>
      <c r="C8" s="5" t="s">
        <v>313</v>
      </c>
      <c r="E8" s="5" t="s">
        <v>328</v>
      </c>
      <c r="F8" s="5" t="s">
        <v>329</v>
      </c>
    </row>
    <row r="9">
      <c r="A9" s="3">
        <v>45838.34075231481</v>
      </c>
      <c r="B9" s="4" t="s">
        <v>185</v>
      </c>
      <c r="C9" s="5" t="s">
        <v>330</v>
      </c>
      <c r="E9" s="5" t="s">
        <v>331</v>
      </c>
      <c r="F9" s="7" t="str">
        <f>TEXT("6270514414911609496","0")</f>
        <v>6270514414911609496</v>
      </c>
    </row>
    <row r="10">
      <c r="A10" s="3">
        <v>45838.34116898148</v>
      </c>
      <c r="B10" s="4" t="s">
        <v>185</v>
      </c>
      <c r="C10" s="5" t="s">
        <v>318</v>
      </c>
      <c r="D10" s="9"/>
      <c r="E10" s="5" t="s">
        <v>332</v>
      </c>
      <c r="F10" s="7" t="str">
        <f>TEXT("6270514774918590930","0")</f>
        <v>6270514774918590930</v>
      </c>
    </row>
    <row r="11">
      <c r="A11" s="3">
        <v>45838.57848379629</v>
      </c>
      <c r="B11" s="4" t="s">
        <v>185</v>
      </c>
      <c r="C11" s="5" t="s">
        <v>313</v>
      </c>
      <c r="E11" s="5" t="s">
        <v>333</v>
      </c>
      <c r="F11" s="7" t="str">
        <f>TEXT("6270719814917898069","0")</f>
        <v>6270719814917898069</v>
      </c>
    </row>
    <row r="12">
      <c r="A12" s="3">
        <v>45840.62925925926</v>
      </c>
      <c r="B12" s="4" t="s">
        <v>191</v>
      </c>
      <c r="C12" s="5" t="s">
        <v>313</v>
      </c>
      <c r="E12" s="5" t="s">
        <v>328</v>
      </c>
      <c r="F12" s="7" t="str">
        <f>TEXT("6272491684911070235","0")</f>
        <v>6272491684911070235</v>
      </c>
    </row>
    <row r="13">
      <c r="A13" s="3">
        <v>45842.640335648146</v>
      </c>
      <c r="B13" s="4" t="s">
        <v>70</v>
      </c>
      <c r="C13" s="5" t="s">
        <v>313</v>
      </c>
      <c r="E13" s="5" t="s">
        <v>334</v>
      </c>
      <c r="F13" s="7" t="str">
        <f>TEXT("6274229254911839365","0")</f>
        <v>6274229254911839365</v>
      </c>
    </row>
    <row r="14">
      <c r="A14" s="3">
        <v>45845.305972222224</v>
      </c>
      <c r="B14" s="4" t="s">
        <v>12</v>
      </c>
      <c r="C14" s="5" t="s">
        <v>318</v>
      </c>
      <c r="E14" s="5" t="s">
        <v>335</v>
      </c>
      <c r="F14" s="7" t="str">
        <f>TEXT("6276532364917621240","0")</f>
        <v>6276532364917621240</v>
      </c>
    </row>
    <row r="15">
      <c r="A15" s="3">
        <v>45845.630694444444</v>
      </c>
      <c r="B15" s="4" t="s">
        <v>12</v>
      </c>
      <c r="C15" s="5" t="s">
        <v>318</v>
      </c>
      <c r="E15" s="5" t="s">
        <v>336</v>
      </c>
      <c r="F15" s="7" t="str">
        <f>TEXT("6276812924919243322","0")</f>
        <v>6276812924919243322</v>
      </c>
    </row>
    <row r="16">
      <c r="A16" s="3">
        <v>45845.6309837963</v>
      </c>
      <c r="B16" s="4" t="s">
        <v>12</v>
      </c>
      <c r="C16" s="5" t="s">
        <v>318</v>
      </c>
      <c r="E16" s="5" t="s">
        <v>337</v>
      </c>
      <c r="F16" s="7" t="str">
        <f>TEXT("6276813174912373015","0")</f>
        <v>6276813174912373015</v>
      </c>
    </row>
    <row r="17">
      <c r="A17" s="3">
        <v>45847.67414351852</v>
      </c>
      <c r="B17" s="4" t="s">
        <v>15</v>
      </c>
      <c r="C17" s="5" t="s">
        <v>313</v>
      </c>
      <c r="E17" s="5" t="s">
        <v>338</v>
      </c>
      <c r="F17" s="7" t="str">
        <f>TEXT("6278578464917343841","0")</f>
        <v>6278578464917343841</v>
      </c>
    </row>
    <row r="18">
      <c r="A18" s="3">
        <v>45852.31841435185</v>
      </c>
      <c r="B18" s="4" t="s">
        <v>210</v>
      </c>
      <c r="C18" s="5" t="s">
        <v>318</v>
      </c>
      <c r="E18" s="5" t="s">
        <v>339</v>
      </c>
      <c r="F18" s="7" t="str">
        <f>TEXT("6282591114911145734","0")</f>
        <v>6282591114911145734</v>
      </c>
    </row>
    <row r="19">
      <c r="A19" s="3">
        <v>45852.65440972222</v>
      </c>
      <c r="B19" s="4" t="s">
        <v>210</v>
      </c>
      <c r="C19" s="5" t="s">
        <v>313</v>
      </c>
      <c r="E19" s="5" t="s">
        <v>340</v>
      </c>
      <c r="F19" s="7" t="str">
        <f>TEXT("6282881414913186355","0")</f>
        <v>6282881414913186355</v>
      </c>
    </row>
    <row r="20">
      <c r="A20" s="3">
        <v>45854.721863425926</v>
      </c>
      <c r="B20" s="4" t="s">
        <v>16</v>
      </c>
      <c r="C20" s="5" t="s">
        <v>330</v>
      </c>
      <c r="D20" s="5" t="s">
        <v>341</v>
      </c>
      <c r="E20" s="5" t="s">
        <v>342</v>
      </c>
      <c r="F20" s="7" t="str">
        <f>TEXT("6284667694911311369","0")</f>
        <v>6284667694911311369</v>
      </c>
    </row>
    <row r="21">
      <c r="A21" s="3">
        <v>45855.610763888886</v>
      </c>
      <c r="B21" s="4" t="s">
        <v>17</v>
      </c>
      <c r="C21" s="5" t="s">
        <v>313</v>
      </c>
      <c r="D21" s="5" t="s">
        <v>343</v>
      </c>
      <c r="E21" s="5" t="s">
        <v>344</v>
      </c>
      <c r="F21" s="7" t="str">
        <f>TEXT("6285435704919444508","0")</f>
        <v>6285435704919444508</v>
      </c>
    </row>
    <row r="22">
      <c r="A22" s="3">
        <v>45860.600277777776</v>
      </c>
      <c r="B22" s="4" t="s">
        <v>44</v>
      </c>
      <c r="C22" s="5" t="s">
        <v>313</v>
      </c>
      <c r="E22" s="5" t="s">
        <v>345</v>
      </c>
      <c r="F22" s="7" t="str">
        <f>TEXT("6289746644915453801","0")</f>
        <v>6289746644915453801</v>
      </c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D34" s="9"/>
      <c r="E34" s="9"/>
    </row>
    <row r="35">
      <c r="A35" s="10"/>
      <c r="B35" s="8"/>
      <c r="C35" s="9"/>
      <c r="E35" s="9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75"/>
    <col customWidth="1" min="4" max="4" width="21.38"/>
    <col customWidth="1" min="5" max="5" width="71.0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45817.55541666667</v>
      </c>
      <c r="B2" s="4" t="s">
        <v>23</v>
      </c>
      <c r="C2" s="5" t="s">
        <v>346</v>
      </c>
      <c r="E2" s="5" t="s">
        <v>347</v>
      </c>
      <c r="F2" s="5" t="s">
        <v>348</v>
      </c>
    </row>
    <row r="3">
      <c r="A3" s="3">
        <v>45835.48962962963</v>
      </c>
      <c r="B3" s="4" t="s">
        <v>182</v>
      </c>
      <c r="C3" s="5" t="s">
        <v>346</v>
      </c>
      <c r="E3" s="5" t="s">
        <v>349</v>
      </c>
      <c r="F3" s="7" t="str">
        <f>TEXT("6268051044284526472","0")</f>
        <v>6268051044284526472</v>
      </c>
    </row>
    <row r="4">
      <c r="A4" s="3">
        <v>45839.575740740744</v>
      </c>
      <c r="B4" s="4" t="s">
        <v>38</v>
      </c>
      <c r="C4" s="5" t="s">
        <v>346</v>
      </c>
      <c r="E4" s="5" t="s">
        <v>350</v>
      </c>
      <c r="F4" s="7" t="str">
        <f>TEXT("6271581448811277062","0")</f>
        <v>6271581448811277062</v>
      </c>
    </row>
    <row r="5">
      <c r="A5" s="3">
        <v>45845.55226851852</v>
      </c>
      <c r="B5" s="4" t="s">
        <v>12</v>
      </c>
      <c r="C5" s="5" t="s">
        <v>346</v>
      </c>
      <c r="E5" s="5" t="s">
        <v>351</v>
      </c>
      <c r="F5" s="7" t="str">
        <f>TEXT("6276745168335443142","0")</f>
        <v>6276745168335443142</v>
      </c>
    </row>
    <row r="6">
      <c r="A6" s="3">
        <v>45852.60693287037</v>
      </c>
      <c r="B6" s="4" t="s">
        <v>210</v>
      </c>
      <c r="C6" s="5" t="s">
        <v>346</v>
      </c>
      <c r="D6" s="5" t="s">
        <v>352</v>
      </c>
      <c r="E6" s="5" t="s">
        <v>353</v>
      </c>
      <c r="F6" s="7" t="str">
        <f>TEXT("6282840398815098818","0")</f>
        <v>6282840398815098818</v>
      </c>
    </row>
    <row r="7">
      <c r="A7" s="3">
        <v>45860.562627314815</v>
      </c>
      <c r="B7" s="4" t="s">
        <v>44</v>
      </c>
      <c r="C7" s="5" t="s">
        <v>346</v>
      </c>
      <c r="D7" s="5" t="s">
        <v>354</v>
      </c>
      <c r="E7" s="5" t="s">
        <v>355</v>
      </c>
      <c r="F7" s="7" t="str">
        <f>TEXT("6289714114814904404","0")</f>
        <v>6289714114814904404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0"/>
    <col customWidth="1" min="4" max="4" width="8.13"/>
    <col customWidth="1" min="5" max="5" width="71.2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45813.53759259259</v>
      </c>
      <c r="B2" s="4" t="s">
        <v>106</v>
      </c>
      <c r="C2" s="5" t="s">
        <v>356</v>
      </c>
      <c r="E2" s="5" t="s">
        <v>357</v>
      </c>
      <c r="F2" s="5" t="s">
        <v>358</v>
      </c>
    </row>
    <row r="3">
      <c r="A3" s="3">
        <v>45818.64778935185</v>
      </c>
      <c r="B3" s="4" t="s">
        <v>125</v>
      </c>
      <c r="C3" s="5" t="s">
        <v>356</v>
      </c>
      <c r="E3" s="5" t="s">
        <v>359</v>
      </c>
      <c r="F3" s="5" t="s">
        <v>360</v>
      </c>
    </row>
    <row r="4">
      <c r="A4" s="3">
        <v>45831.68019675926</v>
      </c>
      <c r="B4" s="4" t="s">
        <v>168</v>
      </c>
      <c r="C4" s="5" t="s">
        <v>356</v>
      </c>
      <c r="E4" s="5" t="s">
        <v>361</v>
      </c>
      <c r="F4" s="5" t="s">
        <v>362</v>
      </c>
    </row>
    <row r="5">
      <c r="A5" s="3">
        <v>45835.49015046296</v>
      </c>
      <c r="B5" s="4" t="s">
        <v>67</v>
      </c>
      <c r="C5" s="5" t="s">
        <v>356</v>
      </c>
      <c r="E5" s="5" t="s">
        <v>363</v>
      </c>
      <c r="F5" s="7" t="str">
        <f>TEXT("6268051496213054029","0")</f>
        <v>6268051496213054029</v>
      </c>
    </row>
    <row r="6">
      <c r="A6" s="3">
        <v>45838.65837962963</v>
      </c>
      <c r="B6" s="4" t="s">
        <v>185</v>
      </c>
      <c r="C6" s="5" t="s">
        <v>356</v>
      </c>
      <c r="E6" s="5" t="s">
        <v>359</v>
      </c>
      <c r="F6" s="7" t="str">
        <f>TEXT("6270788846217977141","0")</f>
        <v>6270788846217977141</v>
      </c>
    </row>
    <row r="7">
      <c r="A7" s="3">
        <v>45842.58292824074</v>
      </c>
      <c r="B7" s="4" t="s">
        <v>364</v>
      </c>
      <c r="C7" s="5" t="s">
        <v>356</v>
      </c>
      <c r="E7" s="5" t="s">
        <v>365</v>
      </c>
      <c r="F7" s="7" t="str">
        <f>TEXT("6274179656212661333","0")</f>
        <v>6274179656212661333</v>
      </c>
    </row>
    <row r="8">
      <c r="A8" s="3">
        <v>45847.625555555554</v>
      </c>
      <c r="B8" s="4" t="s">
        <v>15</v>
      </c>
      <c r="C8" s="5" t="s">
        <v>356</v>
      </c>
      <c r="E8" s="5" t="s">
        <v>366</v>
      </c>
      <c r="F8" s="7" t="str">
        <f>TEXT("6278536484916783558","0")</f>
        <v>6278536484916783558</v>
      </c>
    </row>
    <row r="9">
      <c r="A9" s="3">
        <v>45852.653703703705</v>
      </c>
      <c r="B9" s="4" t="s">
        <v>210</v>
      </c>
      <c r="C9" s="5" t="s">
        <v>356</v>
      </c>
      <c r="E9" s="5" t="s">
        <v>367</v>
      </c>
      <c r="F9" s="7" t="str">
        <f>TEXT("6282880806218696396","0")</f>
        <v>6282880806218696396</v>
      </c>
    </row>
    <row r="10">
      <c r="A10" s="3">
        <v>45854.60113425926</v>
      </c>
      <c r="B10" s="4" t="s">
        <v>16</v>
      </c>
      <c r="C10" s="5" t="s">
        <v>356</v>
      </c>
      <c r="E10" s="5" t="s">
        <v>368</v>
      </c>
      <c r="F10" s="7" t="str">
        <f>TEXT("6284563386215885700","0")</f>
        <v>6284563386215885700</v>
      </c>
    </row>
    <row r="11">
      <c r="A11" s="3">
        <v>45856.42302083333</v>
      </c>
      <c r="B11" s="4" t="s">
        <v>219</v>
      </c>
      <c r="C11" s="5" t="s">
        <v>356</v>
      </c>
      <c r="E11" s="5" t="s">
        <v>369</v>
      </c>
      <c r="F11" s="7" t="str">
        <f>TEXT("6286137494915900985","0")</f>
        <v>6286137494915900985</v>
      </c>
    </row>
    <row r="12">
      <c r="A12" s="3">
        <v>45859.53472222222</v>
      </c>
      <c r="B12" s="4" t="s">
        <v>78</v>
      </c>
      <c r="C12" s="5" t="s">
        <v>356</v>
      </c>
      <c r="E12" s="5" t="s">
        <v>370</v>
      </c>
      <c r="F12" s="7" t="str">
        <f>TEXT("6288826006218941601","0")</f>
        <v>6288826006218941601</v>
      </c>
    </row>
    <row r="13">
      <c r="A13" s="3">
        <v>45860.41753472222</v>
      </c>
      <c r="B13" s="4" t="s">
        <v>44</v>
      </c>
      <c r="C13" s="5" t="s">
        <v>356</v>
      </c>
      <c r="E13" s="5" t="s">
        <v>371</v>
      </c>
      <c r="F13" s="7" t="str">
        <f>TEXT("6289588756213208485","0")</f>
        <v>6289588756213208485</v>
      </c>
    </row>
    <row r="14">
      <c r="A14" s="10"/>
      <c r="B14" s="8"/>
      <c r="C14" s="9"/>
      <c r="E14" s="9"/>
    </row>
    <row r="15">
      <c r="A15" s="10"/>
      <c r="B15" s="8"/>
      <c r="C15" s="9"/>
      <c r="E15" s="9"/>
    </row>
    <row r="16">
      <c r="A16" s="10"/>
      <c r="B16" s="8"/>
      <c r="C16" s="9"/>
      <c r="E16" s="9"/>
    </row>
    <row r="17">
      <c r="A17" s="10"/>
      <c r="B17" s="8"/>
      <c r="C17" s="9"/>
      <c r="E17" s="9"/>
    </row>
    <row r="18">
      <c r="A18" s="10"/>
      <c r="B18" s="8"/>
      <c r="C18" s="9"/>
      <c r="E18" s="9"/>
    </row>
    <row r="19">
      <c r="A19" s="10"/>
      <c r="B19" s="8"/>
      <c r="C19" s="9"/>
      <c r="D19" s="9"/>
      <c r="E19" s="9"/>
    </row>
    <row r="20">
      <c r="A20" s="10"/>
      <c r="B20" s="8"/>
      <c r="C20" s="9"/>
      <c r="E20" s="9"/>
    </row>
    <row r="21">
      <c r="A21" s="10"/>
      <c r="B21" s="8"/>
      <c r="C21" s="9"/>
      <c r="E21" s="9"/>
    </row>
    <row r="22">
      <c r="A22" s="10"/>
      <c r="B22" s="8"/>
      <c r="C22" s="9"/>
      <c r="E22" s="9"/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</sheetData>
  <drawing r:id="rId1"/>
</worksheet>
</file>