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gus Steak House" sheetId="1" r:id="rId4"/>
    <sheet state="visible" name="Biz IQ Academy" sheetId="2" r:id="rId5"/>
    <sheet state="visible" name="Bread Butter Jam" sheetId="3" r:id="rId6"/>
    <sheet state="visible" name="Singapore Food Delight" sheetId="4" r:id="rId7"/>
    <sheet state="visible" name="Yong Zhan" sheetId="5" r:id="rId8"/>
    <sheet state="visible" name="Cheval Group" sheetId="6" r:id="rId9"/>
    <sheet state="visible" name="The Harvest" sheetId="7" r:id="rId10"/>
    <sheet state="visible" name="Pasta Craft" sheetId="8" r:id="rId11"/>
    <sheet state="visible" name="Windowsill Pies" sheetId="9" r:id="rId12"/>
    <sheet state="visible" name="Perfect Choice Investment" sheetId="10" r:id="rId13"/>
    <sheet state="visible" name="Kenny Rogers" sheetId="11" r:id="rId14"/>
    <sheet state="visible" name="Jacobs Cafe" sheetId="12" r:id="rId15"/>
    <sheet state="visible" name="Caffe Beviamo" sheetId="13" r:id="rId16"/>
    <sheet state="visible" name="Fraser Suites" sheetId="14" r:id="rId17"/>
    <sheet state="visible" name="Xin Ju Feng" sheetId="15" r:id="rId18"/>
    <sheet state="visible" name="State of Affairs" sheetId="16" r:id="rId19"/>
    <sheet state="visible" name="Jeju Sanghoe Ordering Form" sheetId="17" r:id="rId20"/>
    <sheet state="visible" name="Edith Patisserie" sheetId="18" r:id="rId21"/>
    <sheet state="visible" name="Form responses (1)" sheetId="19" r:id="rId22"/>
    <sheet state="visible" name="Pang Pang Western Food" sheetId="20" r:id="rId23"/>
    <sheet state="visible" name="Carnivore Brazilian" sheetId="21" r:id="rId24"/>
    <sheet state="visible" name="Brunetti" sheetId="22" r:id="rId25"/>
    <sheet state="visible" name="NOM Bistro n Bakery" sheetId="23" r:id="rId26"/>
    <sheet state="visible" name="Jars Ventures Order Form" sheetId="24" r:id="rId27"/>
    <sheet state="visible" name="Asyura" sheetId="25" r:id="rId28"/>
    <sheet state="visible" name="Macpherson Sheng Hong" sheetId="26" r:id="rId29"/>
    <sheet state="visible" name="Bread Fresh" sheetId="27" r:id="rId30"/>
    <sheet state="visible" name="Chilli Padi" sheetId="28" r:id="rId31"/>
    <sheet state="visible" name="Bread Code" sheetId="29" r:id="rId32"/>
    <sheet state="visible" name="Cajun On Wheels" sheetId="30" r:id="rId33"/>
    <sheet state="visible" name="HengLi" sheetId="31" r:id="rId34"/>
    <sheet state="visible" name="Juz Food Services" sheetId="32" r:id="rId35"/>
    <sheet state="visible" name="Standard Customer" sheetId="33" r:id="rId36"/>
    <sheet state="visible" name="JAS Grillhaus" sheetId="34" r:id="rId37"/>
    <sheet state="visible" name="Fika Swedish" sheetId="35" r:id="rId38"/>
    <sheet state="visible" name="Keef the Beef " sheetId="36" r:id="rId39"/>
    <sheet state="visible" name="Timbre" sheetId="37" r:id="rId40"/>
    <sheet state="visible" name="SM009 Customer Order Form" sheetId="38" r:id="rId41"/>
    <sheet state="visible" name="SM008 Customer Order Form" sheetId="39" r:id="rId42"/>
    <sheet state="visible" name="LSH-SM010" sheetId="40" r:id="rId43"/>
    <sheet state="visible" name=" KG Catering" sheetId="41" r:id="rId44"/>
    <sheet state="visible" name="Nestle Order" sheetId="42" r:id="rId45"/>
    <sheet state="visible" name="Arnolds" sheetId="43" r:id="rId46"/>
    <sheet state="visible" name="Coffee Smith Order Form" sheetId="44" r:id="rId47"/>
    <sheet state="visible" name="LSH-SM020" sheetId="45" r:id="rId48"/>
    <sheet state="visible" name="New Rex MacKENZIE" sheetId="46" r:id="rId49"/>
    <sheet state="visible" name="Create Restaurants " sheetId="47" r:id="rId50"/>
    <sheet state="visible" name="SM007 Order Form" sheetId="48" r:id="rId51"/>
    <sheet state="visible" name="LSH-SM025" sheetId="49" r:id="rId52"/>
    <sheet state="visible" name="Cafe Jubilant" sheetId="50" r:id="rId53"/>
    <sheet state="visible" name="Umisushi" sheetId="51" r:id="rId54"/>
    <sheet state="visible" name="LSH-SM021" sheetId="52" r:id="rId55"/>
  </sheets>
  <definedNames/>
  <calcPr/>
</workbook>
</file>

<file path=xl/sharedStrings.xml><?xml version="1.0" encoding="utf-8"?>
<sst xmlns="http://schemas.openxmlformats.org/spreadsheetml/2006/main" count="5133" uniqueCount="3060">
  <si>
    <t>Delivery Date 送货日期</t>
  </si>
  <si>
    <t>Outlet 地址</t>
  </si>
  <si>
    <t>Remark 注明</t>
  </si>
  <si>
    <t>My Products: Products</t>
  </si>
  <si>
    <t>Submission ID</t>
  </si>
  <si>
    <t>1407-2228-- Ngee Ann City #04-25</t>
  </si>
  <si>
    <t>Chicken Powder Knorr 6x2.25kg- ZBCPOKN2250 (Amount: 27.85 SGD, Quantity: 1, : TUB)
Pepper Sauce Red Tabasco 24x60ML- SAPERE0060 (Amount: 2.50 SGD, Quantity: 12, : BTL)
Real Mayonnaise Best Food 4x3ltr- ZBMAYBF3000 (Amount: 17.23 SGD, Quantity: 1, : TUB)
Soap Powder UIC 3x5kg- NFSOPUI5000 (Amount: 10.50 SGD, Quantity: 1, : BAG)
Sweet Relish Royal Miller 12x370g- RMPISWRLISH (Amount: 3.90 SGD, Quantity: 2, : BTL)
Fries Straight Cut 10mm Farm Frites 6x2000g- FF118001 (Amount: 39.60 SGD, Quantity: 1, : CT)
Total: 132.98 SGD</t>
  </si>
  <si>
    <t>6224068814917750914</t>
  </si>
  <si>
    <t>MSG / Ajinomoto 20x1kg- SSMSGAJM01000 (Amount: 5.50 SGD, Quantity: 1, : PKT)
Total: 5.50 SGD</t>
  </si>
  <si>
    <t>6224868314914750883</t>
  </si>
  <si>
    <t>Apple Cider Vinegar Heinz 12x32oz- VIAPPHE32OZ (Amount: 5.50 SGD, Quantity: 1, : BTL)
Bee Hoon TaiSun 3kgpkt- NVBEETAI3000 (Amount: 7.45 SGD, Quantity: 1, : PKT)
Beef Stock Paste Knorr 6x1.5kg- ZBBPAKN1500 (Amount: 20.26 SGD, Quantity: 1, : BTL)
Chicken Powder Knorr 6x2.25kg- ZBCPOKN2250 (Amount: 27.85 SGD, Quantity: 1, : TUB)
Fine Salt East Sun 48x500g- ESSSSAFES500 (Amount: 0.45 SGD, Quantity: 6, : PKT)
MSG / Ajinomoto 20x1kg- SSMSGAJM01000 (Amount: 5.50 SGD, Quantity: 1, : PKT)
Sweet Relish Royal Miller 12x370g- RMPISWRLISH (Amount: 3.90 SGD, Quantity: 2, : BTL)
White Grape Vinegar Royal Miller 12x500ml- RMVIWSWH0500 (Amount: 3.00 SGD, Quantity: 1, : BTL)
Tomato Paste Royal Miller 6x2.2kg- RMCVTPARM2500 (Amount: 11.00 SGD, Quantity: 1, : TIN)
Fries Straight Cut 10mm Farm Frites 6x2000g- FF118001 (Amount: 39.60 SGD, Quantity: 1, : CT)
Total: 130.66 SGD</t>
  </si>
  <si>
    <t>6229173564916452081</t>
  </si>
  <si>
    <t>Bread Crumb Johnnyson's 10x1kg- JOMIBRCR1000 (Amount: 4.20 SGD, Quantity: 1, : PKT)
Thai Rice Hom Mali Royal Miller 25kg- RMRITHARM2500 (Amount: 54.50 SGD, Quantity: 1, : BAG)
Rock Coarse Salt 3E 5x3kgpkt- SSSAC3E3000 (Amount: 1.95 SGD, Quantity: 1, : PKT)
Balsamic Glaze Antichi Colli  12x250ml- VIBSMGLZ250 (Amount: 5.50 SGD, Quantity: 1, : BTL)
Total: 66.15 SGD</t>
  </si>
  <si>
    <t>6235300574912738481</t>
  </si>
  <si>
    <t>LIPTON YELLOW LABEL SKIPPY LJA 36X100X2G- XE69729312 (Amount: 5.95 SGD, Quantity: 2, : EAC)
Chicken Powder Knorr 6x2.25kg- ZBCPOKN2250 (Amount: 27.85 SGD, Quantity: 1, : TUB)
Fine Salt East Sun 48x500g- ESSSSAFES500 (Amount: 0.45 SGD, Quantity: 6, : PKT)
Pepper Sauce Red Tabasco 24x60ML- SAPERE0060 (Amount: 2.50 SGD, Quantity: 12, : BTL)
Fries Straight Cut 10mm Farm Frites 6x2000g- FF118001 (Amount: 39.60 SGD, Quantity: 1, : CT)
Total: 112.05 SGD</t>
  </si>
  <si>
    <t>6242193124918733666</t>
  </si>
  <si>
    <t>Olive Oil Ex. Virgin Royal Miller 12x1ltr- RMOIOLIE1000 (Amount: 16.00 SGD, Quantity: 1, : BTL)
Soap Powder UIC 3x5kg- NFSOPUI5000 (Amount: 10.50 SGD, Quantity: 1, : BAG)
Thai Rice Hom Mali Royal Miller 25kg- RMRITHARM2500 (Amount: 54.50 SGD, Quantity: 1, : BAG)
Tomato Whole Peeled Royal Miller 6x2550g- RMCVTOWRM2550 (Amount: 7.00 SGD, Quantity: 2, : TIN)
Sea Salt Maldon 12x250gm- SSSMAL0250 (Amount: 6.70 SGD, Quantity: 1, : PKT)
Golden Salted Egg Powder Knorr 6x800g- ZBGSEGGKN800 (Amount: 28.35 SGD, Quantity: 1, : PKT)
Total: 130.05 SGD</t>
  </si>
  <si>
    <t>6248226044917842569</t>
  </si>
  <si>
    <t>Bread Crumb Johnnyson's 10x1kg- JOMIBRCR1000 (Amount: 4.20 SGD, Quantity: 2, : PKT)
Chicken Powder Knorr 6x2.25kg- ZBCPOKN2250 (Amount: 27.85 SGD, Quantity: 1, : TUB)
Fine Salt East Sun 48x500g- ESSSSAFES500 (Amount: 0.45 SGD, Quantity: 6, : PKT)
Tomato Whole Peeled Royal Miller 6x2550g- RMCVTOWRM2550 (Amount: 7.00 SGD, Quantity: 2, : TIN)
White Grape Vinegar Royal Miller 12x500ml- RMVIWSWH0500 (Amount: 3.00 SGD, Quantity: 1, : BTL)
Fries Straight Cut 10mm Farm Frites 6x2000g- FF118001 (Amount: 39.60 SGD, Quantity: 1, : CT)
Total: 95.55 SGD</t>
  </si>
  <si>
    <t>6253442274912940857</t>
  </si>
  <si>
    <t>Bee Hoon TaiSun 3kgpkt- NVBEETAI3000 (Amount: 7.45 SGD, Quantity: 1, : PKT)
Fine Salt East Sun 48x500g- ESSSSAFES500 (Amount: 0.45 SGD, Quantity: 6, : PKT)
Sweet Relish Royal Miller 12x370g- RMPISWRLISH (Amount: 3.90 SGD, Quantity: 2, : BTL)
Thai Rice Hom Mali Royal Miller 25kg- RMRITHARM2500 (Amount: 54.50 SGD, Quantity: 1, : BAG)
STL TB Peppermint Sir Thomas 6x25x1.5g- XE62052264 (Amount: 5.86 SGD, Quantity: 1, : OUT)
Total: 78.31 SGD</t>
  </si>
  <si>
    <t>6265496824911773360</t>
  </si>
  <si>
    <t>Olive Oil Ex. Virgin Royal Miller 12x1ltr- RMOIOLIE1000 (Amount: 16.00 SGD, Quantity: 1, : BTL)
Apple Cider Vinegar Heinz 12x32oz- VIAPPHE32OZ (Amount: 5.50 SGD, Quantity: 1, : BTL)
White Grape Vinegar Royal Miller 12x500ml- RMVIWSWH0500 (Amount: 3.00 SGD, Quantity: 1, : BTL)
Tomato Paste Royal Miller 6x2.2kg- RMCVTPARM2500 (Amount: 11.00 SGD, Quantity: 1, : TIN)
Fish Gravy Thai Tiparus 12x700ml- SAFISTI750 (Amount: 1.75 SGD, Quantity: 1, : BTL)
Fries Straight Cut 10mm Farm Frites 6x2000g- FF118001 (Amount: 39.60 SGD, Quantity: 1, : CT)
Total: 76.85 SGD</t>
  </si>
  <si>
    <t>6273301434914602760</t>
  </si>
  <si>
    <t>Mop Head Only 1- NFMOP0001 (Amount: 3.20 SGD, Quantity: 5, : EAC)
Total: 16.00 SGD</t>
  </si>
  <si>
    <t>6273367734917566713</t>
  </si>
  <si>
    <t>Bee Hoon TaiSun 3kgpkt- NVBEETAI3000 (Amount: 7.45 SGD, Quantity: 1, : PKT)
Fine Salt East Sun 48x500g- ESSSSAFES500 (Amount: 0.45 SGD, Quantity: 6, : PKT)
Real Mayonnaise Best Food 4x3ltr- ZBMAYBF3000 (Amount: 17.23 SGD, Quantity: 1, : TUB)
Sweet Relish Royal Miller 12x370g- RMPISWRLISH (Amount: 3.90 SGD, Quantity: 2, : BTL)
Thai Rice Hom Mali Royal Miller 25kg- RMRITHARM2500 (Amount: 54.50 SGD, Quantity: 1, : BAG)
Rock Coarse Salt 3E 5x3kgpkt- SSSAC3E3000 (Amount: 1.95 SGD, Quantity: 1, : PKT)
Fries Straight Cut 10mm Farm Frites 6x2000g- FF118001 (Amount: 39.60 SGD, Quantity: 1, : CT)
Total: 131.23 SGD</t>
  </si>
  <si>
    <t>6284489854918918232</t>
  </si>
  <si>
    <t>Beef Stock Paste Knorr 6x1.5kg- ZBBPAKN1500 (Amount: 20.26 SGD, Quantity: 1, : BTL)
Bread Crumb Johnnyson's 10x1kg- JOMIBRCR1000 (Amount: 4.20 SGD, Quantity: 1, : PKT)
*HLF* Fire Starter Rooster 40's- NFFIRSLRS001 (Amount: 2.00 SGD, Quantity: 3, : BOX)
Pepper Sauce Red Tabasco 24x60ML- SAPERE0060 (Amount: 2.50 SGD, Quantity: 12, : BTL)
Real Mayonnaise Best Food 4x3ltr- ZBMAYBF3000 (Amount: 17.23 SGD, Quantity: 1, : TUB)
Tomato Whole Peeled Royal Miller 6x2550g- RMCVTOWRM2550 (Amount: 7.00 SGD, Quantity: 3, : TIN)
Raw Sugar Cube SIS 24x454g- SUSCUBR0454 (Amount: 2.80 SGD, Quantity: 1, : PKT)
Total: 101.49 SGD</t>
  </si>
  <si>
    <t>6290603464919306138</t>
  </si>
  <si>
    <t>Bee Hoon TaiSun 3kgpkt- NVBEETAI3000 (Amount: 7.45 SGD, Quantity: 1, : PKT)
Chicken Powder Knorr 6x2.25kg- ZBCPOKN2250 (Amount: 27.85 SGD, Quantity: 1, : TUB)
Fine Salt East Sun 48x500g- ESSSSAFES500 (Amount: 0.45 SGD, Quantity: 6, : PKT)
Tomato Whole Peeled Royal Miller 6x2550g- RMCVTOWRM2550 (Amount: 7.00 SGD, Quantity: 2, : TIN)
Mop Handle 1pc- NFMOPH0001 (Amount: 1.05 SGD, Quantity: 3, : EAC)
Fries Straight Cut 10mm Farm Frites 6x2000g- FF118001 (Amount: 39.60 SGD, Quantity: 1, : CT)
Total: 94.75 SGD</t>
  </si>
  <si>
    <t>6295758764914702949</t>
  </si>
  <si>
    <t>599439-343959-- Centrepoint</t>
  </si>
  <si>
    <t>fungus</t>
  </si>
  <si>
    <t>BeanCurd Stick 70x150gm- MLBEALS0150 (Amount: 2.75 SGD, Quantity: 10, : PKT)
Canola Oil Royal Miller 6x3ltr- RMOICARM3000 (Amount: 10.85 SGD, Quantity: 4, : TUB)
Fungus Black Small 1kgpkt- MLFUNBSLS1000 (Amount: 18.50 SGD, Quantity: 2, : PKT)
Sesame Seed White East Sun 1kg- ESMLSSWLS25KG (Amount: 6.00 SGD, Quantity: 1, : PKT)
Thai Kuay Teow Phad Thai Hand 30x454g- NVRICLS0454 (Amount: 2.10 SGD, Quantity: 5, : PKT)
Thai Rice Hom Mali Royal Miller 25kg- RMRITHARM2500 (Amount: 54.50 SGD, Quantity: 1, : BAG)
Washing Up Liquid Lemon North Star 4x5ltr- NSNFWASNS5000 (Amount: 4.90 SGD, Quantity: 1, : TUB)
White Glutinous Rice East Sun 1kg- RIGLWLS1000 (Amount: 3.50 SGD, Quantity: 2, : PKT)
White Pepper Powder GURUBAS 500gpkt- PEPWHPLS0500 (Amount: 4.00 SGD, Quantity: 2, : PKT)
Total: 198.80 SGD</t>
  </si>
  <si>
    <t>6265607864779992523</t>
  </si>
  <si>
    <t>Pickled Sour Mustard 3A 36x350g- PICHIHAP5000 (Amount: 2.00 SGD, Quantity: 6, : PKT)
Total: 12.00 SGD</t>
  </si>
  <si>
    <t>6265627934915196231</t>
  </si>
  <si>
    <t>Olive Oil Ex. Virgin Royal Miller 12x1ltr- RMOIOLIE1000 (Amount: 16.00 SGD, Quantity: 1, : BTL)
Palm Sugar Hand 24x500gm- SUPLAMTH500 (Amount: 2.40 SGD, Quantity: 4, : BTL)
Preserved Olive Vegetable Sin Guo 24x450g- PIPOVEG0450 (Amount: 2.60 SGD, Quantity: 4, : BTL)
Thai Rice Hom Mali Royal Miller 25kg- RMRITHARM2500 (Amount: 54.50 SGD, Quantity: 1, : BAG)
MAGGI Tomato Ketchup 24x320g- XN12311751 (Amount: 1.45 SGD, Quantity: 6, : BTL)
Kei Chi (Wolfberry) 500g- HEKEICHI500G (Amount: 10.00 SGD, Quantity: 1, : PKT)
Total: 109.20 SGD</t>
  </si>
  <si>
    <t>6268143224778767424</t>
  </si>
  <si>
    <t>Canola Oil Royal Miller 6x3ltr- RMOICARM3000 (Amount: 10.85 SGD, Quantity: 2, : TUB)
Cooking Caramel Elephant 12x740ml- ZASSDXI0750 (Amount: 4.40 SGD, Quantity: 5, : BTL)
Corn Starch Johnnyson's 10x1kg- JOFLCORN1KG (Amount: 2.50 SGD, Quantity: 2, : PKT)
Hoisin Sauce LKK 12x240g- SAHOILKK240 (Amount: 3.60 SGD, Quantity: 3, : BTL)
Palm Sugar Hand 24x500gm- SUPLAMTH500 (Amount: 2.40 SGD, Quantity: 2, : BTL)
Pickled Sour Mustard 3A 36x350g- PICHIHAP5000 (Amount: 2.00 SGD, Quantity: 4, : PKT)
Preserved Olive Vegetable Sin Guo 24x450g- PIPOVEG0450 (Amount: 2.60 SGD, Quantity: 3, : BTL)
Sesame Oil East Sun 24x500ml- ESOISESES0500 (Amount: 4.50 SGD, Quantity: 3, : BTL)
Sesame Seed White East Sun 1kg- ESMLSSWLS25KG (Amount: 6.00 SGD, Quantity: 1, : PKT)
Washing Up Liquid Lemon North Star 4x5ltr- NSNFWASNS5000 (Amount: 4.90 SGD, Quantity: 4, : TUB)
Whole Grain Mustard Master Food 6x175gm- MUWHOMA0175 (Amount: 4.25 SGD, Quantity: 3, : BTL)
Dijon Mustard Choix Gourmands 6tubsx1kg- MUDIJREM0850 (Amount: 14.00 SGD, Quantity: 2, : TUB)
Paprika Powder G.Chef 1kg- GSPAPGC1000 (Amount: 14.50 SGD, Quantity: 1, : PKT)
Total: 174.45 SGD</t>
  </si>
  <si>
    <t>6270542854776152745</t>
  </si>
  <si>
    <t>Canola Oil Royal Miller 6x3ltr- RMOICARM3000 (Amount: 10.85 SGD, Quantity: 6, : TUB)
Washing Up Liquid Lemon North Star 4x5ltr- NSNFWASNS5000 (Amount: 4.90 SGD, Quantity: 2, : TUB)
White Glutinous Rice East Sun 1kg- RIGLWLS1000 (Amount: 3.50 SGD, Quantity: 5, : PKT)
Total: 92.40 SGD</t>
  </si>
  <si>
    <t>6273198314774474122</t>
  </si>
  <si>
    <t>Canola Oil Royal Miller 6x3ltr- RMOICARM3000 (Amount: 10.85 SGD, Quantity: 4, : TUB)
Ikan Bilis Peeled 1kgx12pkt- MLIKALS1000 (Amount: 11.00 SGD, Quantity: 1, : PKT)
Pickled Sour Mustard 3A 36x350g- PICHIHAP5000 (Amount: 2.00 SGD, Quantity: 10, : PKT)
Sesame Oil East Sun 24x500ml- ESOISESES0500 (Amount: 4.50 SGD, Quantity: 2, : BTL)
Sesame Seed White East Sun 1kg- ESMLSSWLS25KG (Amount: 6.00 SGD, Quantity: 2, : PKT)
Thai Kuay Teow Phad Thai Hand 30x454g- NVRICLS0454 (Amount: 2.10 SGD, Quantity: 3, : PKT)
Thai Rice Hom Mali Royal Miller 25kg- RMRITHARM2500 (Amount: 54.50 SGD, Quantity: 1, : BAG)
Tumeric Powder Baba's 10x1kg- GSTUMBA1000 (Amount: 10.50 SGD, Quantity: 1, : PKT)
Washing Up Liquid Lemon North Star 4x5ltr- NSNFWASNS5000 (Amount: 4.90 SGD, Quantity: 4, : TUB)
GoChuJang Hot Pepper Paste Sajo 20x500g- MLGHJ500G (Amount: 4.80 SGD, Quantity: 1, : TUB)
Mop Handle 1pc- NFMOPH0001 (Amount: 1.05 SGD, Quantity: 1, : EAC)
Dijon Mustard Choix Gourmands 6tubsx1kg- MUDIJREM0850 (Amount: 14.00 SGD, Quantity: 1, : TUB)
Total: 206.15 SGD</t>
  </si>
  <si>
    <t>6276653244772193580</t>
  </si>
  <si>
    <t>Chilli Powder Baba's 10x1kg- GSCHIBA1000 (Amount: 11.00 SGD, Quantity: 1, : PKT)
Total: 11.00 SGD</t>
  </si>
  <si>
    <t>6276707744918513697</t>
  </si>
  <si>
    <t>Cajun Spices Hela 18x1kg- GSCAJHE1000 (Amount: 21.60 SGD, Quantity: 1, : PKT)
Total: 21.60 SGD</t>
  </si>
  <si>
    <t>6276845384918513969</t>
  </si>
  <si>
    <t>BeanCurd Stick 70x150gm- MLBEALS0150 (Amount: 2.75 SGD, Quantity: 10, : PKT)
Black Pepper Coarse S18 LSH 500gpkt- PECRBLS0500 (Amount: 8.30 SGD, Quantity: 1, : PKT)
Canola Oil Royal Miller 6x3ltr- RMOICARM3000 (Amount: 10.85 SGD, Quantity: 2, : TUB)
Cooking Caramel Elephant 12x740ml- ZASSDXI0750 (Amount: 4.40 SGD, Quantity: 3, : BTL)
Corn Starch Johnnyson's 10x1kg- JOFLCORN1KG (Amount: 2.50 SGD, Quantity: 2, : PKT)
Fine Salt East Sun 48x500g- ESSSSAFES500 (Amount: 0.45 SGD, Quantity: 2, : PKT)
Fine Sugar SIS 20x1kg- SUSFINES1000 (Amount: 1.85 SGD, Quantity: 1, : PKT)
Olive Oil Ex. Virgin Royal Miller 12x1ltr- RMOIOLIE1000 (Amount: 16.00 SGD, Quantity: 3, : BTL)
Pickled Sour Mustard 3A 36x350g- PICHIHAP5000 (Amount: 2.00 SGD, Quantity: 5, : PKT)
Thai Lime Juice 6x1ltr- CJLIMTH1000 (Amount: 2.00 SGD, Quantity: 1, : BTL)
LKK Vegetarian Oyster Sauce (HCS)  12 X 510G- XL1300690361 (Amount: 2.90 SGD, Quantity: 3, : EAC)
White Glutinous Rice East Sun 1kg- RIGLWLS1000 (Amount: 3.50 SGD, Quantity: 1, : PKT)
White Pepper Powder GURUBAS 500gpkt- PEPWHPLS0500 (Amount: 4.00 SGD, Quantity: 1, : PKT)
Mop Handle 1pc- NFMOPH0001 (Amount: 1.05 SGD, Quantity: 1, : EAC)
Total: 155.70 SGD</t>
  </si>
  <si>
    <t>6277687644771405685</t>
  </si>
  <si>
    <t>Canola Oil Royal Miller 6x3ltr- RMOICARM3000 (Amount: 10.85 SGD, Quantity: 6, : TUB)
Fine Salt East Sun 48x500g- ESSSSAFES500 (Amount: 0.45 SGD, Quantity: 2, : PKT)
Olive Oil Ex. Virgin Royal Miller 12x1ltr- RMOIOLIE1000 (Amount: 16.00 SGD, Quantity: 2, : BTL)
Washing Up Liquid Lemon North Star 4x5ltr- NSNFWASNS5000 (Amount: 4.90 SGD, Quantity: 4, : TUB)
White Cooking Wine Royal Miller 6x750ml- RMWSWCO0750 (Amount: 10.00 SGD, Quantity: 2, : BTL)
Total: 137.60 SGD</t>
  </si>
  <si>
    <t>6279223124777683825</t>
  </si>
  <si>
    <t>Tapioca Flour Flying Man 50x500g- FLTAPFL0500 (Amount: 0.95 SGD, Quantity: 10, : PKT)
Total: 9.50 SGD</t>
  </si>
  <si>
    <t>6279339084915866941</t>
  </si>
  <si>
    <t>Black Pepper Coarse S18 LSH 500gpkt- PECRBLS0500 (Amount: 8.30 SGD, Quantity: 2, : PKT)
Black Vinegar Great Wall 12x635ml- VIBLAGW0640 (Amount: 1.85 SGD, Quantity: 2, : BTL)
Cooking Caramel Elephant 12x740ml- ZASSDXI0750 (Amount: 4.40 SGD, Quantity: 4, : BTL)
Olive Oil Ex. Virgin Royal Miller 12x1ltr- RMOIOLIE1000 (Amount: 16.00 SGD, Quantity: 1, : BTL)
Pickled Sour Mustard 3A 36x350g- PICHIHAP5000 (Amount: 2.00 SGD, Quantity: 4, : PKT)
Sesame Oil East Sun 24x500ml- ESOISESES0500 (Amount: 4.50 SGD, Quantity: 2, : BTL)
Spaghetti  FTO 5 Royal Miller 24x500gm- RMPARMSPA500 (Amount: 2.10 SGD, Quantity: 12, : PKT)
MAGGI Tomato Ketchup 24x320g- XN12311751 (Amount: 1.45 SGD, Quantity: 2, : BTL)
White Glutinous Rice East Sun 1kg- RIGLWLS1000 (Amount: 3.50 SGD, Quantity: 2, : PKT)
White Pepper Powder GURUBAS 500gpkt- PEPWHPLS0500 (Amount: 4.00 SGD, Quantity: 2, : PKT)
Cajun Spices Hela 18x1kg- GSCAJHE1000 (Amount: 21.60 SGD, Quantity: 1, : PKT)
Whole Grain Mustard Master Food 6x175gm- MUWHOMA0175 (Amount: 4.25 SGD, Quantity: 1, : BTL)
Garlic Powder Hela 9x700g- GSGARHE0700 (Amount: 24.80 SGD, Quantity: 1, : TUB)
Red Cooking Wine Royal Miller 6x750ML- RMWSRCO0750 (Amount: 10.00 SGD, Quantity: 1, : BTL)
MAGGI Chilli Sauce 24x340g- XN12013765 (Amount: 1.80 SGD, Quantity: 2, : BTL)
Total: 178.25 SGD</t>
  </si>
  <si>
    <t>6283515084779260737</t>
  </si>
  <si>
    <t>Canola Oil Royal Miller 6x3ltr- RMOICARM3000 (Amount: 10.85 SGD, Quantity: 4, : TUB)
Total: 43.40 SGD</t>
  </si>
  <si>
    <t>6283549424918254916</t>
  </si>
  <si>
    <t>BeanCurd Stick 70x150gm- MLBEALS0150 (Amount: 2.75 SGD, Quantity: 8, : PKT)
Canola Oil Royal Miller 6x3ltr- RMOICARM3000 (Amount: 10.85 SGD, Quantity: 4, : TUB)
Cooking Caramel Elephant 12x740ml- ZASSDXI0750 (Amount: 4.40 SGD, Quantity: 2, : BTL)
Dried Prawn Med 1kgpkt- MLPRDIM1000 (Amount: 21.25 SGD, Quantity: 2, : PKT)
Fine Sugar SIS 20x1kg- SUSFINES1000 (Amount: 1.85 SGD, Quantity: 3, : PKT)
Olive Oil Ex. Virgin Royal Miller 12x1ltr- RMOIOLIE1000 (Amount: 16.00 SGD, Quantity: 3, : BTL)
Pickled Sour Mustard 3A 36x350g- PICHIHAP5000 (Amount: 2.00 SGD, Quantity: 2, : PKT)
Thai Rice Hom Mali Royal Miller 25kg- RMRITHARM2500 (Amount: 54.50 SGD, Quantity: 1, : BAG)
Washing Up Liquid Lemon North Star 4x5ltr- NSNFWASNS5000 (Amount: 4.90 SGD, Quantity: 4, : TUB)
Total: 248.35 SGD</t>
  </si>
  <si>
    <t>6285301124771909751</t>
  </si>
  <si>
    <t>Washing Up Liquid Lemon North Star 4x5ltr- NSNFWASNS5000 (Amount: 4.90 SGD, Quantity: 4, : TUB)
Total: 19.60 SGD</t>
  </si>
  <si>
    <t>6285312394918145093</t>
  </si>
  <si>
    <t>Black Vinegar Great Wall 12x635ml- VIBLAGW0640 (Amount: 1.85 SGD, Quantity: 1, : BTL)
Canola Oil Royal Miller 6x3ltr- RMOICARM3000 (Amount: 10.85 SGD, Quantity: 4, : TUB)
Dried Prawn Med 1kgpkt- MLPRDIM1000 (Amount: 21.25 SGD, Quantity: 1, : PKT)
Sesame Oil East Sun 24x500ml- ESOISESES0500 (Amount: 4.50 SGD, Quantity: 2, : BTL)
Thai Kuay Teow Phad Thai Hand 30x454g- NVRICLS0454 (Amount: 2.10 SGD, Quantity: 5, : PKT)
Thai Lime Juice 6x1ltr- CJLIMTH1000 (Amount: 2.00 SGD, Quantity: 1, : BTL)
Thai Rice Hom Mali Royal Miller 25kg- RMRITHARM2500 (Amount: 54.50 SGD, Quantity: 1, : BAG)
LKK Vegetarian Oyster Sauce (HCS)  12 X 510G- XL1300690361 (Amount: 2.90 SGD, Quantity: 4, : EAC)
White Glutinous Rice East Sun 1kg- RIGLWLS1000 (Amount: 3.50 SGD, Quantity: 4, : PKT)
Whole Grain Mustard Master Food 6x175gm- MUWHOMA0175 (Amount: 4.25 SGD, Quantity: 1, : BTL)
Red Cooking Wine Royal Miller 6x750ML- RMWSRCO0750 (Amount: 10.00 SGD, Quantity: 1, : BTL)
White Cooking Wine Royal Miller 6x750ml- RMWSWCO0750 (Amount: 10.00 SGD, Quantity: 1, : BTL)
Total: 192.35 SGD</t>
  </si>
  <si>
    <t>6287148624777626135</t>
  </si>
  <si>
    <t>Fine Salt East Sun 48x500g- ESSSSAFES500 (Amount: 0.45 SGD, Quantity: 5, : PKT)
Onion Powder Hela 9x700g- GSONIOHE0700 (Amount: 23.90 SGD, Quantity: 1, : TUB)
Total: 26.15 SGD</t>
  </si>
  <si>
    <t>6288718674917890791</t>
  </si>
  <si>
    <t>Black Pepper Coarse S18 LSH 500gpkt- PECRBLS0500 (Amount: 8.30 SGD, Quantity: 1, : PKT)
Canola Oil Royal Miller 6x3ltr- RMOICARM3000 (Amount: 10.85 SGD, Quantity: 3, : TUB)
Corn Starch Johnnyson's 10x1kg- JOFLCORN1KG (Amount: 2.50 SGD, Quantity: 3, : PKT)
Fine Salt East Sun 48x500g- ESSSSAFES500 (Amount: 0.45 SGD, Quantity: 3, : PKT)
Mushroom Black Whole (3-4cm) 1kg- MLMBWLS1000 (Amount: 24.00 SGD, Quantity: 1, : PKT)
Olive Oil Ex. Virgin Royal Miller 12x1ltr- RMOIOLIE1000 (Amount: 16.00 SGD, Quantity: 2, : BTL)
Potato Starch Johnnyson 10x1kg- JOFLPOTSTA1KG (Amount: 3.40 SGD, Quantity: 2, : PKT)
Thai Rice Hom Mali Royal Miller 25kg- RMRITHARM2500 (Amount: 54.50 SGD, Quantity: 1, : BAG)
LKK Vegetarian Oyster Sauce (HCS)  12 X 510G- XL1300690361 (Amount: 2.90 SGD, Quantity: 6, : EAC)
Whole Grain Mustard Master Food 6x175gm- MUWHOMA0175 (Amount: 4.25 SGD, Quantity: 6, : BTL)
Capers In Vinegar Royal Miller 12x700g- RMPICAPER0700 (Amount: 8.00 SGD, Quantity: 1, : BTL)
Total: 217.90 SGD</t>
  </si>
  <si>
    <t>6289807004778067254</t>
  </si>
  <si>
    <t>Canola Oil Royal Miller 6x3ltr- RMOICARM3000 (Amount: 10.85 SGD, Quantity: 6, : TUB)
Dried Prawn Med 1kgpkt- MLPRDIM1000 (Amount: 21.25 SGD, Quantity: 4, : PKT)
Palm Sugar Hand 24x500gm- SUPLAMTH500 (Amount: 2.40 SGD, Quantity: 2, : BTL)
Thai Kuay Teow Phad Thai Hand 30x454g- NVRICLS0454 (Amount: 2.10 SGD, Quantity: 5, : PKT)
Washing Up Liquid Lemon North Star 4x5ltr- NSNFWASNS5000 (Amount: 4.90 SGD, Quantity: 4, : TUB)
Mop Head Only 1- NFMOP0001 (Amount: 3.20 SGD, Quantity: 5, : EAC)
Mop Handle 1pc- NFMOPH0001 (Amount: 1.05 SGD, Quantity: 1, : EAC)
Soft Brown Sugar SIS 24x800g- SUSBRO0800 (Amount: 3.25 SGD, Quantity: 7, : PKT)
Total: 224.80 SGD</t>
  </si>
  <si>
    <t>6293028794776769742</t>
  </si>
  <si>
    <t>BeanCurd Stick 70x150gm- MLBEALS0150 (Amount: 2.75 SGD, Quantity: 10, : PKT)
Black Pepper Coarse S18 LSH 500gpkt- PECRBLS0500 (Amount: 8.30 SGD, Quantity: 2, : PKT)
Canola Oil Royal Miller 6x3ltr- RMOICARM3000 (Amount: 10.85 SGD, Quantity: 6, : TUB)
Cooking Caramel Elephant 12x740ml- ZASSDXI0750 (Amount: 4.40 SGD, Quantity: 8, : BTL)
Corn Starch Johnnyson's 10x1kg- JOFLCORN1KG (Amount: 2.50 SGD, Quantity: 5, : PKT)
Dried Prawn Med 1kgpkt- MLPRDIM1000 (Amount: 21.25 SGD, Quantity: 2, : PKT)
Fine Salt East Sun 48x500g- ESSSSAFES500 (Amount: 0.45 SGD, Quantity: 4, : PKT)
Five Spices Powder Gurubas 500gpkt- GSFIVLS0500 (Amount: 5.25 SGD, Quantity: 2, : PKT)
Grated Peanut Tai Sun 1kg- DFTSPEG1000 (Amount: 6.00 SGD, Quantity: 1, : Kg)
Mushroom Black Whole (3-4cm) 1kg- MLMBWLS1000 (Amount: 24.00 SGD, Quantity: 1, : PKT)
Rice Flour 3 Eagles 20x600g- FLRICTH0600 (Amount: 1.15 SGD, Quantity: 10, : PKT)
Sesame Oil East Sun 24x500ml- ESOISESES0500 (Amount: 4.50 SGD, Quantity: 5, : BTL)
Sesame Seed White East Sun 1kg- ESMLSSWLS25KG (Amount: 6.00 SGD, Quantity: 2, : PKT)
Spaghetti  FTO 5 Royal Miller 24x500gm- RMPARMSPA500 (Amount: 2.10 SGD, Quantity: 2, : PKT)
Thai Rice Hom Mali Royal Miller 25kg- RMRITHARM2500 (Amount: 54.50 SGD, Quantity: 1, : BAG)
MAGGI Tomato Ketchup 24x320g- XN12311751 (Amount: 1.45 SGD, Quantity: 3, : BTL)
LKK Vegetarian Oyster Sauce (HCS)  12 X 510G- XL1300690361 (Amount: 2.90 SGD, Quantity: 4, : EAC)
Washing Up Liquid Lemon North Star 4x5ltr- NSNFWASNS5000 (Amount: 4.90 SGD, Quantity: 4, : TUB)
White Glutinous Rice East Sun 1kg- RIGLWLS1000 (Amount: 3.50 SGD, Quantity: 2, : PKT)
Soya Sauce/Light East Sun 12x640ml- ESSASSLES0640 (Amount: 1.70 SGD, Quantity: 5, : BTL)
Soft Brown Sugar SIS 24x800g- SUSBRO0800 (Amount: 3.25 SGD, Quantity: 2, : PKT)
Red Cooking Wine Royal Miller 6x750ML- RMWSRCO0750 (Amount: 10.00 SGD, Quantity: 1, : BTL)
White Cooking Wine Royal Miller 6x750ml- RMWSWCO0750 (Amount: 10.00 SGD, Quantity: 1, : BTL)
Tapioca Flour Flying Man 50x500g- FLTAPFL0500 (Amount: 0.95 SGD, Quantity: 10, : PKT)
Total: 433.45 SGD</t>
  </si>
  <si>
    <t>6294784084775549798</t>
  </si>
  <si>
    <t>Szechuan Pepper Corn LSH 1kgpkt- PEPSZLS1000 (Amount: 15.00 SGD, Quantity: 1, : Kg)
Total: 15.00 SGD</t>
  </si>
  <si>
    <t>6294817764917379719</t>
  </si>
  <si>
    <t>Fungus Black Small 1kgpkt- MLFUNBSLS1000 (Amount: 18.50 SGD, Quantity: 1, : PKT)
Cinnamon Sticks LSH 1kg- HEWCILS100 (Amount: 12.50 SGD, Quantity: 1, : PKT)
Total: 31.00 SGD</t>
  </si>
  <si>
    <t>6294938824775703068</t>
  </si>
  <si>
    <t>Fungus Black Small 1kgpkt- MLFUNBSLS1000 (Amount: 18.50 SGD, Quantity: 1, : PKT)
Cinnamon Sticks LSH 1kg- HEWCILS100 (Amount: 12.50 SGD, Quantity: 1, : PKT)
Lily Bulb (Bai He) LSH 1kg- HEALIBU1000 (Amount: 26.00 SGD, Quantity: 1, : PKT)
Cinnamon Powder 1kgpkt- GSCINGC1000 (Amount: 15.00 SGD, Quantity: 1, : PKT)
Cardamom Black (Cao Guo) LSH 1kg- HEACABLS1000 (Amount: 50.00 SGD, Quantity: 1, : PKT)
Star Anise Seed LSH 1kgpkt- HEASSTLS10KG (Amount: 21.80 SGD, Quantity: 1, : PKT)
Total: 143.80 SGD</t>
  </si>
  <si>
    <t>6294954944916674933</t>
  </si>
  <si>
    <t>Canola Oil Royal Miller 6x3ltr- RMOICARM3000 (Amount: 10.85 SGD, Quantity: 3, : TUB)
Dried Prawn Med 1kgpkt- MLPRDIM1000 (Amount: 21.25 SGD, Quantity: 2, : PKT)
Mushroom Black Whole (3-4cm) 1kg- MLMBWLS1000 (Amount: 24.00 SGD, Quantity: 1, : PKT)
Olive Oil Ex. Virgin Royal Miller 12x1ltr- RMOIOLIE1000 (Amount: 16.00 SGD, Quantity: 4, : BTL)
Pickled Sour Mustard 3A 36x350g- PICHIHAP5000 (Amount: 2.00 SGD, Quantity: 2, : PKT)
Thai Lime Juice 6x1ltr- CJLIMTH1000 (Amount: 2.00 SGD, Quantity: 1, : BTL)
White Glutinous Rice East Sun 1kg- RIGLWLS1000 (Amount: 3.50 SGD, Quantity: 2, : PKT)
Dijon Mustard Choix Gourmands 6tubsx1kg- MUDIJREM0850 (Amount: 14.00 SGD, Quantity: 2, : TUB)
Capers In Vinegar Royal Miller 12x700g- RMPICAPER0700 (Amount: 8.00 SGD, Quantity: 1, : BTL)
Total: 212.05 SGD</t>
  </si>
  <si>
    <t>6295657124775999021</t>
  </si>
  <si>
    <t>Canola Oil Royal Miller 6x3ltr- RMOICARM3000 (Amount: 10.85 SGD, Quantity: 1, : TUB)
Cooking Caramel Elephant 12x740ml- ZASSDXI0750 (Amount: 4.40 SGD, Quantity: 4, : BTL)
Olive Oil Ex. Virgin Royal Miller 12x1ltr- RMOIOLIE1000 (Amount: 16.00 SGD, Quantity: 3, : BTL)
Thai Rice Hom Mali Royal Miller 25kg- RMRITHARM2500 (Amount: 54.50 SGD, Quantity: 1, : BAG)
Washing Up Liquid Lemon North Star 4x5ltr- NSNFWASNS5000 (Amount: 4.90 SGD, Quantity: 4, : TUB)
Total: 150.55 SGD</t>
  </si>
  <si>
    <t>6297437324775689767</t>
  </si>
  <si>
    <t>874502-352902-- 11 Bishan St 21 #01-01</t>
  </si>
  <si>
    <t>Aromat Seasoning Knorr 6x2.25kg- ZBASEKN2250 (Amount: 21.66 SGD, Quantity: 2, : TUB)
Bread Crumb Johnnyson's 10x1kg- JOMIBRCR1000 (Amount: 4.20 SGD, Quantity: 1, : PKT)
Canola Oil Royal Miller 6x3ltr- RMOICARM3000 (Amount: 10.85 SGD, Quantity: 2, : TUB)
Best Foods Dressing Thousand Island 4x3L- ZB64301087 (Amount: 19.40 SGD, Quantity: 2, : TUB)
Fine Sugar Johnnyson's 12 x 2kg- JOSUSFINE2000 (Amount: 3.50 SGD, Quantity: 2, : PKT)
Hua Tiao Chew Pagoda  12x640ml- WSHTCPA0640 (Amount: 16.00 SGD, Quantity: 2, : BTL)
Nutmeg Powder Gurubas 10x500gm- HEWNULS0500 (Amount: 14.50 SGD, Quantity: 1, : PKT)
Panda Oyster Sauce LKK 6x2.20kg- SAOYPLKK2200 (Amount: 8.50 SGD, Quantity: 1, : TIN)
Raw Peanut Small LSH 1kg- DFPERRM25KG (Amount: 4.20 SGD, Quantity: 1, : PKT)
Tapioca Flour Flying Man 50x500g- FLTAPFL0500 (Amount: 0.95 SGD, Quantity: 6, : PKT)
Nacho Cheese Sauce Tropic Choice 4x3x1kg- SATCNACHOCHE (Amount: 21.60 SGD, Quantity: 1, : TUB)
Thai Rice Hom Mali Royal Miller 25kg- RMRITHARM2500 (Amount: 54.50 SGD, Quantity: 1, : BAG)
Yellow Corn Chips Mission 6x500gm- COYECMI0500 (Amount: 47.25 SGD, Quantity: 1, : CT)
Dried Prawn Small 1kg- MLPRDIN1000 (Amount: 17.50 SGD, Quantity: 1, : PKT)
Total: 320.77 SGD</t>
  </si>
  <si>
    <t>6264733660527264467</t>
  </si>
  <si>
    <t>Chicken Dipping Mae Pranom 12x980g- SACHIMP0980 (Amount: 3.45 SGD, Quantity: 1, : BTL)
Canola Oil Royal Miller 6x3ltr- RMOICARM3000 (Amount: 10.85 SGD, Quantity: 2, : TUB)
Best Foods Dressing Thousand Island 4x3L- ZB64301087 (Amount: 19.40 SGD, Quantity: 2, : TUB)
MILO ACTIV GO 6x1.8kg- XN12285909 (Amount: 15.50 SGD, Quantity: 2, : TIN)
Real Mayonnaise Best Food 4x3ltr- ZBMAYBF3000 (Amount: 17.23 SGD, Quantity: 1, : TUB)
Sliced Jalapenos Royal Miller 6x3kg- RMPIJALPENO (Amount: 14.80 SGD, Quantity: 2, : TIN)
Tapioca Flour Flying Man 50x500g- FLTAPFL0500 (Amount: 0.95 SGD, Quantity: 8, : PKT)
Yellow Corn Chips Mission 6x500gm- COYECMI0500 (Amount: 47.25 SGD, Quantity: 1, : CT)
Total: 196.63 SGD</t>
  </si>
  <si>
    <t>6268181880527314187</t>
  </si>
  <si>
    <t>Canola Oil Royal Miller 6x3ltr- RMOICARM3000 (Amount: 10.85 SGD, Quantity: 3, : TUB)
Best Foods Dressing Thousand Island 4x3L- ZB64301087 (Amount: 19.40 SGD, Quantity: 2, : TUB)
Fine Sugar Johnnyson's 12 x 2kg- JOSUSFINE2000 (Amount: 3.50 SGD, Quantity: 1, : PKT)
Gherkins Royal Miller 12x680g- RMPIGHEMR680 (Amount: 27.60 SGD, Quantity: 1, : CT)
Hua Tiao Chew Pagoda  12x640ml- WSHTCPA0640 (Amount: 16.00 SGD, Quantity: 2, : BTL)
Raw Peanut Small LSH 1kg- DFPERRM25KG (Amount: 4.20 SGD, Quantity: 1, : PKT)
Sambal Belachen Chilli Sin Chew 3x3.3kg- SASAMSI3300 (Amount: 22.50 SGD, Quantity: 1, : TIN)
Sliced Black Olives Royal Miller 10x1700g- RMPIOBS1700 (Amount: 8.90 SGD, Quantity: 1, : PKT)
Sliced Jalapenos Royal Miller 6x3kg- RMPIJALPENO (Amount: 14.80 SGD, Quantity: 1, : TIN)
Tapioca Flour Flying Man 50x500g- FLTAPFL0500 (Amount: 0.95 SGD, Quantity: 7, : PKT)
Thai Rice Hom Mali Royal Miller 25kg- RMRITHARM2500 (Amount: 54.50 SGD, Quantity: 1, : BAG)
Tomato Whole Peeled Royal Miller 6x2550g- RMCVTOWRM2550 (Amount: 7.00 SGD, Quantity: 2, : TIN)
WH White Vinegar Woh Hup 4x5L- ZW1506300040 (Amount: 4.50 SGD, Quantity: 1, : TUB)
Yellow Corn Chips Mission 6x500gm- COYECMI0500 (Amount: 47.25 SGD, Quantity: 1, : CT)
Total: 311.75 SGD</t>
  </si>
  <si>
    <t>6270637007478546559</t>
  </si>
  <si>
    <t>Red Kidney Bean Royal Miller 24x400g- RMCVRKBRM439 (Amount: 1.15 SGD, Quantity: 10, : TIN)
Dried Prawn Small 1kg- MLPRDIN1000 (Amount: 17.50 SGD, Quantity: 1, : PKT)
Total: 29.00 SGD</t>
  </si>
  <si>
    <t>6270737190529957207</t>
  </si>
  <si>
    <t>Plain Flour 1kg- JOFLPLAPR1000 (Amount: 3.30 SGD, Quantity: 2, : PKT)
Raw Peanut Small LSH 1kg- DFPERRM25KG (Amount: 4.20 SGD, Quantity: 1, : PKT)
Tapioca Flour Flying Man 50x500g- FLTAPFL0500 (Amount: 0.95 SGD, Quantity: 10, : PKT)
Tartar Sauce BestFood 4x3ltr- ZBTSABF3000 (Amount: 17.51 SGD, Quantity: 1, : TUB)
Nacho Cheese Sauce Tropic Choice 4x3x1kg- SATCNACHOCHE (Amount: 21.60 SGD, Quantity: 1, : TUB)
Thai Rice Hom Mali Royal Miller 25kg- RMRITHARM2500 (Amount: 54.50 SGD, Quantity: 1, : BAG)
WH White Vinegar Woh Hup 4x5L- ZW1506300040 (Amount: 4.50 SGD, Quantity: 1, : TUB)
Yellow Corn Chips Mission 6x500gm- COYECMI0500 (Amount: 47.25 SGD, Quantity: 1, : CT)
Anchor UHT Whipping Cream 12X1LTR- ZF121274 (Amount: 7.14 SGD, Quantity: 4, : PKT)
Emmi Yoghurt  Plain 6x1kg- CHYOPLA1000 (Amount: 10.50 SGD, Quantity: 2, : TUB)
Total: 215.22 SGD</t>
  </si>
  <si>
    <t>6274213270529636302</t>
  </si>
  <si>
    <t>Aromat Seasoning Knorr 6x2.25kg- ZBASEKN2250 (Amount: 21.66 SGD, Quantity: 1, : TUB)
Asam Paste Orchid 24x1kg- MLASS3E1000 (Amount: 2.50 SGD, Quantity: 2, : PKT)
Bread Crumb Johnnyson's 10x1kg- JOMIBRCR1000 (Amount: 4.20 SGD, Quantity: 1, : PKT)
Canola Oil Royal Miller 6x3ltr- RMOICARM3000 (Amount: 10.85 SGD, Quantity: 2, : TUB)
Gherkins Royal Miller 12x680g- RMPIGHEMR680 (Amount: 27.60 SGD, Quantity: 1, : CT)
Hua Tiao Chew Pagoda  12x640ml- WSHTCPA0640 (Amount: 16.00 SGD, Quantity: 3, : BTL)
Nutmeg Powder Gurubas 10x500gm- HEWNULS0500 (Amount: 14.50 SGD, Quantity: 1, : PKT)
NZMP Whole Milk Powder Fonterra 25kg- MINZMPFZ25KG (Amount: 265.00 SGD, Quantity: 1, : BAG)
Real Mayonnaise Best Food 4x3ltr- ZBMAYBF3000 (Amount: 17.23 SGD, Quantity: 1, : TUB)
Sambal Belachen Chilli Sin Chew 3x3.3kg- SASAMSI3300 (Amount: 22.50 SGD, Quantity: 1, : TIN)
Tapioca Flour Flying Man 50x500g- FLTAPFL0500 (Amount: 0.95 SGD, Quantity: 6, : PKT)
Tartar Sauce BestFood 4x3ltr- ZBTSABF3000 (Amount: 17.51 SGD, Quantity: 1, : TUB)
Nacho Cheese Sauce Tropic Choice 4x3x1kg- SATCNACHOCHE (Amount: 21.60 SGD, Quantity: 1, : TUB)
Thai Rice Hom Mali Royal Miller 25kg- RMRITHARM2500 (Amount: 54.50 SGD, Quantity: 1, : BAG)
Tomato Whole Peeled Royal Miller 6x2550g- RMCVTOWRM2550 (Amount: 7.00 SGD, Quantity: 2, : TIN)
Yellow Corn Chips Mission 6x500gm- COYECMI0500 (Amount: 47.25 SGD, Quantity: 1, : CT)
Total: 607.95 SGD</t>
  </si>
  <si>
    <t>6275775712231236566</t>
  </si>
  <si>
    <t>Chicken Dipping Mae Pranom 12x980g- SACHIMP0980 (Amount: 3.45 SGD, Quantity: 1, : BTL)
Canola Oil Royal Miller 6x3ltr- RMOICARM3000 (Amount: 10.85 SGD, Quantity: 2, : TUB)
Cooking Caramel Elephant 12x740ml- ZASSDXI0750 (Amount: 4.40 SGD, Quantity: 4, : BTL)
Dressing Coleslaw Best Food 4x3ltr- ZBDRCBF3000 (Amount: 18.67 SGD, Quantity: 1, : TUB)
Instant Dry Yeast Gold Angel 20x500g- MIYEAVIC0500 (Amount: 3.50 SGD, Quantity: 2, : PKT)
White Pepper Powder GURUBAS 500g- PEPWHPLS0500 (Amount: 4.00 SGD, Quantity: 2, : PKT)
Yellow Corn Chips Mission 6x500gm- COYECMI0500 (Amount: 47.25 SGD, Quantity: 1, : CT)
Total: 123.67 SGD</t>
  </si>
  <si>
    <t>6277733350527573601</t>
  </si>
  <si>
    <t>Hua Tiao Chew Pagoda  12x640ml- WSHTCPA0640 (Amount: 16.00 SGD, Quantity: 2, : BTL)
Plain Flour 1kg- JOFLPLAPR1000 (Amount: 3.30 SGD, Quantity: 8, : PKT)
Raw Peanut Small LSH 1kg- DFPERRM25KG (Amount: 4.20 SGD, Quantity: 1, : PKT)
Tapioca Flour Flying Man 50x500g- FLTAPFL0500 (Amount: 0.95 SGD, Quantity: 6, : PKT)
Thai Rice Hom Mali Royal Miller 25kg- RMRITHARM2500 (Amount: 54.50 SGD, Quantity: 1, : BAG)
Total: 122.80 SGD</t>
  </si>
  <si>
    <t>6279401770521397096</t>
  </si>
  <si>
    <t>Bread Crumb Johnnyson's 10x1kg- JOMIBRCR1000 (Amount: 4.20 SGD, Quantity: 1, : PKT)
Canola Oil Royal Miller 6x3ltr- RMOICARM3000 (Amount: 10.85 SGD, Quantity: 2, : TUB)
Chicken Seasoning Powder Knorr 6x1kg- ZBCPOKN1000 (Amount: 13.15 SGD, Quantity: 1, : TUB)
Gherkins Royal Miller 12x680g- RMPIGHEMR680 (Amount: 27.60 SGD, Quantity: 1, : CT)
Instant Dry Yeast Gold Angel 20x500g- MIYEAVIC0500 (Amount: 3.50 SGD, Quantity: 2, : PKT)
MILO ACTIV GO 6x1.8kg- XN12285909 (Amount: 15.50 SGD, Quantity: 2, : TIN)
Pickled Sour Mustard 3A 36x350g- PICHIHAP5000 (Amount: 2.00 SGD, Quantity: 8, : PKT)
Plain Flour 1kg- JOFLPLAPR1000 (Amount: 3.30 SGD, Quantity: 3, : PKT)
Raw Peanut Small LSH 1kg- DFPERRM25KG (Amount: 4.20 SGD, Quantity: 1, : PKT)
Red Kidney Bean Royal Miller 24x400g- RMCVRKBRM439 (Amount: 1.15 SGD, Quantity: 4, : TIN)
Sambal Belachen Chilli Sin Chew 3x3.3kg- SASAMSI3300 (Amount: 22.50 SGD, Quantity: 1, : TIN)
Sliced Jalapenos Royal Miller 6x3kg- RMPIJALPENO (Amount: 14.80 SGD, Quantity: 1, : TIN)
Tapioca Flour Flying Man 50x500g- FLTAPFL0500 (Amount: 0.95 SGD, Quantity: 5, : PKT)
Nacho Cheese Sauce Tropic Choice 4x3x1kg- SATCNACHOCHE (Amount: 21.60 SGD, Quantity: 1, : TUB)
Thai Rice Hom Mali Royal Miller 25kg- RMRITHARM2500 (Amount: 54.50 SGD, Quantity: 1, : BAG)
Tomato Whole Peeled Royal Miller 6x2550g- RMCVTOWRM2550 (Amount: 7.00 SGD, Quantity: 1, : TIN)
Shallots Fried East Sun 10x1kg- MLSHFGQ1000 (Amount: 5.20 SGD, Quantity: 2, : PKT)
Total: 274.90 SGD</t>
  </si>
  <si>
    <t>6283769740521827216</t>
  </si>
  <si>
    <t>Chicken Gravy Knorr 6x1kg- ZBCHGKN1000 (Amount: 13.39 SGD, Quantity: 1, : TUB)
Fine Sugar Johnnyson's 12 x 2kg- JOSUSFINE2000 (Amount: 3.50 SGD, Quantity: 1, : PKT)
Hua Tiao Chew Pagoda  12x640ml- WSHTCPA0640 (Amount: 16.00 SGD, Quantity: 2, : BTL)
Panda Oyster Sauce LKK 6x2.20kg- XL1300660798 (Amount: 0.00 SGD, Quantity: 1, : TIN)
WH Sriracha Chilli Sauce 12x445g- ZW1104000354 (Amount: 2.30 SGD, Quantity: 5, : BTL)
Yellow Corn Chips Mission 6x500gm- COYECMI0500 (Amount: 47.25 SGD, Quantity: 1, : CT)
Fine Sugar Mitr Phol 10kg- SUSFINEMP10 (Amount: 16.00 SGD, Quantity: 1, : BAG)
Emmi Yoghurt  Plain 6x1kg- CHYOPLA1000 (Amount: 10.50 SGD, Quantity: 4, : TUB)
Total: 165.64 SGD</t>
  </si>
  <si>
    <t>6285471558697967666</t>
  </si>
  <si>
    <t>Aromat Seasoning Knorr 6x2.25kg- ZBASEKN2250 (Amount: 21.66 SGD, Quantity: 1, : TUB)
Bread Crumb Johnnyson's 10x1kg- JOMIBRCR1000 (Amount: 4.20 SGD, Quantity: 1, : PKT)
Canola Oil Royal Miller 6x3ltr- RMOICARM3000 (Amount: 10.85 SGD, Quantity: 5, : TUB)
Gherkins Royal Miller 12x680g- RMPIGHEMR680 (Amount: 27.60 SGD, Quantity: 1, : CT)
Hua Tiao Chew Pagoda  12x640ml- WSHTCPA0640 (Amount: 16.00 SGD, Quantity: 3, : BTL)
MILO ACTIV GO 6x1.8kg- XN12285909 (Amount: 15.50 SGD, Quantity: 2, : TIN)
Plain Flour 1kg- JOFLPLAPR1000 (Amount: 3.30 SGD, Quantity: 3, : PKT)
Sambal Belachen Chilli Sin Chew 3x3.3kg- SASAMSI3300 (Amount: 22.50 SGD, Quantity: 1, : TIN)
Sliced Black Olives Royal Miller 10x1700g- RMPIOBS1700 (Amount: 8.90 SGD, Quantity: 1, : PKT)
Sliced Jalapenos Royal Miller 6x3kg- RMPIJALPENO (Amount: 14.80 SGD, Quantity: 1, : TIN)
Tang Chye GreatWall 25x600g- MLTAN0600 (Amount: 2.00 SGD, Quantity: 1, : PKT)
Tapioca Flour Flying Man 50x500g- FLTAPFL0500 (Amount: 0.95 SGD, Quantity: 6, : PKT)
Nacho Cheese Sauce Tropic Choice 4x3x1kg- SATCNACHOCHE (Amount: 21.60 SGD, Quantity: 1, : TUB)
Thai Rice Hom Mali Royal Miller 25kg- RMRITHARM2500 (Amount: 54.50 SGD, Quantity: 1, : BAG)
Tomato Whole Peeled Royal Miller 6x2550g- RMCVTOWRM2550 (Amount: 7.00 SGD, Quantity: 2, : TIN)
Yellow Corn Chips Mission 6x500gm- COYECMI0500 (Amount: 47.25 SGD, Quantity: 1, : CT)
Total: 387.86 SGD</t>
  </si>
  <si>
    <t>6288944850526582334</t>
  </si>
  <si>
    <t>Garbanzo Beans Royal Miller 24x400g- RMCVBCHRU0400 (Amount: 1.15 SGD, Quantity: 10, : TIN)
Total: 11.50 SGD</t>
  </si>
  <si>
    <t>6288964382307138213</t>
  </si>
  <si>
    <t>Asam Paste Orchid 24x1kg- MLASS3E1000 (Amount: 2.50 SGD, Quantity: 2, : PKT)
Canola Oil Royal Miller 6x3ltr- RMOICARM3000 (Amount: 10.85 SGD, Quantity: 2, : TUB)
Chicken Gravy Knorr 6x1kg- ZBCHGKN1000 (Amount: 13.39 SGD, Quantity: 1, : TUB)
Chye Poh Chopped 10x10x150g- MLCHYRA0150 (Amount: 0.60 SGD, Quantity: 4, : PKT)
Cooking Caramel Elephant 12x740ml- ZASSDXI0750 (Amount: 4.40 SGD, Quantity: 5, : BTL)
Fine Sugar Johnnyson's 12 x 2kg- JOSUSFINE2000 (Amount: 3.50 SGD, Quantity: 1, : PKT)
Instant Dry Yeast Gold Angel 20x500g- MIYEAVIC0500 (Amount: 3.50 SGD, Quantity: 2, : PKT)
Tapioca Flour Flying Man 50x500g- FLTAPFL0500 (Amount: 0.95 SGD, Quantity: 8, : PKT)
Tomato Whole Peeled Royal Miller 6x2550g- RMCVTOWRM2550 (Amount: 7.00 SGD, Quantity: 3, : TIN)
WH White Vinegar Woh Hup 4x5L- ZW1506300040 (Amount: 4.50 SGD, Quantity: 1, : TUB)
Fine Sugar Mitr Phol 10kg- SUSFINEMP10 (Amount: 16.00 SGD, Quantity: 1, : BAG)
Dried Prawn Small 1kg- MLPRDIN1000 (Amount: 17.50 SGD, Quantity: 1, : PKT)
Tomato Paste Royal Miller 6x2.2kg- RMCVTPARM2500 (Amount: 11.00 SGD, Quantity: 1, : TIN)
Total: 152.59 SGD</t>
  </si>
  <si>
    <t>6290755071831968244</t>
  </si>
  <si>
    <t>Nacho Cheese Sauce Tropic Choice 4x3x1kg- SATCNACHOCHE (Amount: 21.60 SGD, Quantity: 1, : TUB)
Thai Rice Hom Mali Royal Miller 25kg- RMRITHARM2500 (Amount: 54.50 SGD, Quantity: 1, : BAG)
Yellow Corn Chips Mission 6x500gm- COYECMI0500 (Amount: 47.25 SGD, Quantity: 1, : CT)
Shallots Fried East Sun 10x1kg- MLSHFGQ1000 (Amount: 5.20 SGD, Quantity: 1, : PKT)
Dressing Thousand Island BF 6x2.5L- ZBDTIBF2500 (Amount: 16.20 SGD, Quantity: 4, : TUB)
Total: 193.35 SGD</t>
  </si>
  <si>
    <t>6292406453261881171</t>
  </si>
  <si>
    <t>Bread Crumb Johnnyson's 10x1kg- JOMIBRCR1000 (Amount: 4.20 SGD, Quantity: 1, : PKT)
Canola Oil Royal Miller 6x3ltr- RMOICARM3000 (Amount: 10.85 SGD, Quantity: 2, : TUB)
Chicken Gravy Knorr 6x1kg- ZBCHGKN1000 (Amount: 13.39 SGD, Quantity: 1, : TUB)
Cooking Caramel Elephant 12x740ml- ZASSDXI0750 (Amount: 4.40 SGD, Quantity: 2, : BTL)
Demi Glace Sauce Knorr 6x1kg- ZBDEMIKN1000 (Amount: 12.47 SGD, Quantity: 1, : TUB)
Hua Tiao Chew Pagoda  12x640ml- WSHTCPA0640 (Amount: 16.00 SGD, Quantity: 2, : BTL)
Panda Oyster Sauce LKK 6x2.20kg- XL1300660798 (Amount: 7.70 SGD, Quantity: 1, : EAC)
Raw Peanut Small LSH 1kg- DFPERRM25KG (Amount: 4.20 SGD, Quantity: 3, : PKT)
Red Kidney Bean Royal Miller 24x400g- RMCVRKBRM439 (Amount: 1.15 SGD, Quantity: 5, : TIN)
Sambal Belachen Chilli Sin Chew 3x3.3kg- SASAMSI3300 (Amount: 22.50 SGD, Quantity: 1, : TIN)
Sliced Black Olives Royal Miller 10x1700g- RMPIOBS1700 (Amount: 8.90 SGD, Quantity: 1, : PKT)
Sliced Jalapenos Royal Miller 6x3kg- RMPIJALPENO (Amount: 14.80 SGD, Quantity: 1, : TIN)
Tapioca Flour Flying Man 50x500g- FLTAPFL0500 (Amount: 0.95 SGD, Quantity: 7, : PKT)
Tartar Sauce BestFood 4x3ltr- ZBTSABF3000 (Amount: 17.51 SGD, Quantity: 1, : TUB)
Thai Rice Hom Mali Royal Miller 25kg- RMRITHARM2500 (Amount: 54.50 SGD, Quantity: 1, : BAG)
Tomato Whole Peeled Royal Miller 6x2550g- RMCVTOWRM2550 (Amount: 7.00 SGD, Quantity: 4, : TIN)
Yellow Corn Chips Mission 6x500gm- COYECMI0500 (Amount: 47.25 SGD, Quantity: 1, : CT)
Dried Prawn Small 1kg- MLPRDIN1000 (Amount: 17.50 SGD, Quantity: 1, : PKT)
Total: 336.22 SGD</t>
  </si>
  <si>
    <t>6296040388285424601</t>
  </si>
  <si>
    <t>Gherkins Royal Miller 12x680g- RMPIGHEMR680 (Amount: 27.60 SGD, Quantity: 1, : CT)
Total: 27.60 SGD</t>
  </si>
  <si>
    <t>6296736848894222299</t>
  </si>
  <si>
    <t>34608-220426-- 40 Senoko Drive</t>
  </si>
  <si>
    <t>Real Mayonnaise Best Food 4x3ltr- ZBMAYBF3000 (Amount: 56.15 SGD, Quantity: 30, : CT)
Tomato Pronto Knorr 6x2kg- ZBTPRKN2000 (Amount: 45.65 SGD, Quantity: 70, : CT)
Total: 4,880.00 SGD</t>
  </si>
  <si>
    <t>6258562241817310808</t>
  </si>
  <si>
    <t>Chilli Flake G.Chef 1kg- GSCHIG1000 (Amount: 15.00 SGD, Quantity: 20, : PKT)
Total: 300.00 SGD</t>
  </si>
  <si>
    <t>6258665891813694848</t>
  </si>
  <si>
    <t>Anchor Salted Butter 4x5kg- ZF120194 (Amount: 220.00 SGD, Quantity: 10, : CT)
Anchor UHT CHG Extra Yield Cream Latam 12x1ltr- ZF122338 (Amount: 65.70 SGD, Quantity: 40, : CT)
Total: 4,828.00 SGD</t>
  </si>
  <si>
    <t>6261025881818107889</t>
  </si>
  <si>
    <t>Best Foods Dressing Thousand Island 4x3L- ZB64301087 (Amount: 73.80 SGD, Quantity: 10, : CT)
Evaporated Creamer Royal Miller 48x390g- RMMIMECRM0390 (Amount: 48.00 SGD, Quantity: 42, : CT)
Total: 2,754.00 SGD</t>
  </si>
  <si>
    <t>6261248281814922570</t>
  </si>
  <si>
    <t>Gherkins Royal Miller 3x4.2kg- RMPIGHEMR4200 (Amount: 40.50 SGD, Quantity: 4, : CT)
White Pepper Powder GURUBAS 500g- PEPWHPLS0500 (Amount: 4.00 SGD, Quantity: 100, : PKT)
Total: 562.00 SGD</t>
  </si>
  <si>
    <t>6262197311814044223</t>
  </si>
  <si>
    <t>Anchor Salted Butter 4x5kg- ZF120194 (Amount: 220.00 SGD, Quantity: 5, : CT)
Anchor UHT CHG Extra Yield Cream Latam 12x1ltr- ZF122338 (Amount: 65.70 SGD, Quantity: 30, : CT)
Total: 3,071.00 SGD</t>
  </si>
  <si>
    <t>6264793131813071403</t>
  </si>
  <si>
    <t>Real Mayonnaise Best Food 4x3ltr- ZBMAYBF3000 (Amount: 56.15 SGD, Quantity: 30, : CT)
Tomato Pronto Knorr 6x2kg- ZBTPRKN2000 (Amount: 45.65 SGD, Quantity: 7, : CT)
Tuna Chunk In Oil Royal Miller 6x1.88kg- RMCSTUCRM1880 (Amount: 88.80 SGD, Quantity: 56, : CT)
Total: 6,976.85 SGD</t>
  </si>
  <si>
    <t>6265419361811897728</t>
  </si>
  <si>
    <t>White Pepper Powder GURUBAS 500g- PEPWHPLS0500 (Amount: 4.00 SGD, Quantity: 100, : PKT)
Total: 400.00 SGD</t>
  </si>
  <si>
    <t>6265435471815917419</t>
  </si>
  <si>
    <t>Tomato Pronto Knorr 6x2kg- ZBTPRKN2000 (Amount: 45.65 SGD, Quantity: 63, : CT)
Total: 2,875.95 SGD</t>
  </si>
  <si>
    <t>6265682534911580488</t>
  </si>
  <si>
    <t>Chicken Powder Knorr 6x2.25kg- ZBCPOKN2250 (Amount: 147.17 SGD, Quantity: 40, : CT)
Best Foods Dressing Thousand Island 4x3L- ZB64301087 (Amount: 73.80 SGD, Quantity: 10, : CT)
Evaporated Creamer Royal Miller 48x390g- RMMIMECRM0390 (Amount: 48.00 SGD, Quantity: 42, : CT)
Total: 8,640.80 SGD</t>
  </si>
  <si>
    <t>6266475721817914064</t>
  </si>
  <si>
    <t>Anchor UHT CHG Extra Yield Cream Latam 12x1ltr- ZF122338 (Amount: 65.70 SGD, Quantity: 30, : CT)
Total: 1,971.00 SGD</t>
  </si>
  <si>
    <t>6267042611811423383</t>
  </si>
  <si>
    <t>Anchor Salted Butter 4x5kg- ZF120194 (Amount: 220.00 SGD, Quantity: 5, : CT)
Anchor UHT CHG Extra Yield Cream Latam 12x1ltr- ZF122338 (Amount: 65.70 SGD, Quantity: 40, : CT)
Total: 3,728.00 SGD</t>
  </si>
  <si>
    <t>6267043031814311208</t>
  </si>
  <si>
    <t>Chicken Powder Knorr 6x2.25kg- ZBCPOKN2250 (Amount: 147.17 SGD, Quantity: 40, : CT)
Sesame Seed White East Sun 1kg- ESMLSSWLS25KG (Amount: 5.00 SGD, Quantity: 20, : PKT)
White Sauce Mix Knorr 6x850g- ZBWHIKN0850 (Amount: 64.82 SGD, Quantity: 100, : CT)
Total: 12,468.80 SGD</t>
  </si>
  <si>
    <t>6267362401812571904</t>
  </si>
  <si>
    <t>Aromat Seasoning Knorr 6x2.25kg- ZBASEKN2250 (Amount: 123.77 SGD, Quantity: 10, : CT)
Best Foods Dressing Thousand Island 4x3L- ZB64301087 (Amount: 73.80 SGD, Quantity: 20, : CT)
Gherkins Royal Miller 3x4.2kg- RMPIGHEMR4200 (Amount: 40.50 SGD, Quantity: 8, : CT)
Real Mayonnaise Best Food 4x3ltr- ZBMAYBF3000 (Amount: 56.15 SGD, Quantity: 30, : CT)
Tomato Pronto Knorr 6x2kg- ZBTPRKN2000 (Amount: 45.65 SGD, Quantity: 70, : CT)
Total: 7,917.70 SGD</t>
  </si>
  <si>
    <t>6272539471817931128</t>
  </si>
  <si>
    <t>Golden Salted Egg Powder Knorr 6x800g- ZBGSEGGKN800 (Amount: 162.01 SGD, Quantity: 5, : CT)
Total: 810.05 SGD</t>
  </si>
  <si>
    <t>6273352881814061940</t>
  </si>
  <si>
    <t>6273353081817922996</t>
  </si>
  <si>
    <t>Tuna Chunk In Oil Royal Miller 6x1.88kg- RMCSTUCRM1880 (Amount: 88.80 SGD, Quantity: 56, : CT)
Total: 4,972.80 SGD</t>
  </si>
  <si>
    <t>6274257791819653771</t>
  </si>
  <si>
    <t>6276645261816990869</t>
  </si>
  <si>
    <t>Tomato Pronto Knorr 6x2kg- ZBTPRKN2000 (Amount: 45.65 SGD, Quantity: 70, : CT)
White Pepper Powder GURUBAS 500g- PEPWHPLS0500 (Amount: 4.00 SGD, Quantity: 100, : PKT)
Total: 3,595.50 SGD</t>
  </si>
  <si>
    <t>6277638521815001779</t>
  </si>
  <si>
    <t>6279283241813220813</t>
  </si>
  <si>
    <t>6279284261813331378</t>
  </si>
  <si>
    <t>6279284571819862777</t>
  </si>
  <si>
    <t>6279287031816352033</t>
  </si>
  <si>
    <t>Linguine FTO 13 Royal Miller 24x500gm- RMPARMLIN0500 (Amount: 39.60 SGD, Quantity: 88, : CT)
Total: 3,484.80 SGD</t>
  </si>
  <si>
    <t>6279294374916007032</t>
  </si>
  <si>
    <t>Evaporated Creamer Royal Miller 48x390g- RMMIMECRM0390 (Amount: 48.00 SGD, Quantity: 42, : CT)
Golden Salted Egg Powder Knorr 6x800g- ZBGSEGGKN800 (Amount: 162.01 SGD, Quantity: 5, : CT)
Ikan Bilis Powder Knorr 6x1kg- ZBIBPKT1000 (Amount: 70.00 SGD, Quantity: 5, : CT)
Total: 3,176.05 SGD</t>
  </si>
  <si>
    <t>6280300651818885346</t>
  </si>
  <si>
    <t>Sesame Seed/Fried 1kg- MLSERLS1000 (Amount: 7.35 SGD, Quantity: 20, : PKT)
Tomato Pronto Knorr 6x2kg- ZBTPRKN2000 (Amount: 45.65 SGD, Quantity: 70, : CT)
Total: 3,342.50 SGD</t>
  </si>
  <si>
    <t>6282871451814012970</t>
  </si>
  <si>
    <t>Real Mayonnaise Best Food 4x3ltr- ZBMAYBF3000 (Amount: 56.15 SGD, Quantity: 30, : CT)
Tuna Chunk In Oil Royal Miller 6x1.88kg- RMCSTUCRM1880 (Amount: 88.80 SGD, Quantity: 56, : CT)
Total: 6,657.30 SGD</t>
  </si>
  <si>
    <t>6283548811813960998</t>
  </si>
  <si>
    <t>6285229551811573337</t>
  </si>
  <si>
    <t>Best Foods Dressing Thousand Island 4x3L- ZB64301087 (Amount: 73.80 SGD, Quantity: 10, : CT)
Total: 738.00 SGD</t>
  </si>
  <si>
    <t>6285467371814997616</t>
  </si>
  <si>
    <t>Gherkins Royal Miller 3x4.2kg- RMPIGHEMR4200 (Amount: 40.50 SGD, Quantity: 5, : CT)
Tamarind Sauce Knorr 9x850g- ZBTSTAMSA1KG (Amount: 77.88 SGD, Quantity: 1, : CT)
Total: 280.38 SGD</t>
  </si>
  <si>
    <t>6286298011815283099</t>
  </si>
  <si>
    <t>Chilli Flake G.Chef 1kg- GSCHIG1000 (Amount: 15.00 SGD, Quantity: 40, : PKT)
Golden Salted Egg Powder Knorr 6x800g- ZBGSEGGKN800 (Amount: 162.01 SGD, Quantity: 5, : CT)
Real Mayonnaise Best Food 4x3ltr- ZBMAYBF3000 (Amount: 56.15 SGD, Quantity: 30, : CT)
Tomato Pronto Knorr 6x2kg- ZBTPRKN2000 (Amount: 45.65 SGD, Quantity: 70, : CT)
White Pepper Powder GURUBAS 500g- PEPWHPLS0500 (Amount: 4.00 SGD, Quantity: 100, : PKT)
Total: 6,690.05 SGD</t>
  </si>
  <si>
    <t>6289787281813063545</t>
  </si>
  <si>
    <t>6291293791815089433</t>
  </si>
  <si>
    <t>6291294451813058321</t>
  </si>
  <si>
    <t>Best Foods Dressing Thousand Island 4x3L- ZB64301087 (Amount: 73.80 SGD, Quantity: 10, : CT)
Tuna Chunk In Oil Royal Miller 6x1.88kg- RMCSTUCRM1880 (Amount: 88.80 SGD, Quantity: 56, : CT)
Total: 5,710.80 SGD</t>
  </si>
  <si>
    <t>6291312031816743555</t>
  </si>
  <si>
    <t>Chicken Powder Knorr 6x2.25kg- ZBCPOKN2250 (Amount: 147.17 SGD, Quantity: 40, : CT)
Evaporated Creamer Royal Miller 48x390g- RMMIMECRM0390 (Amount: 48.00 SGD, Quantity: 42, : CT)
Tamarind Sauce Knorr 9x850g- ZBTSTAMSA1KG (Amount: 77.88 SGD, Quantity: 1, : CT)
Total: 7,980.68 SGD</t>
  </si>
  <si>
    <t>6292343571819458443</t>
  </si>
  <si>
    <t>6294972701818502373</t>
  </si>
  <si>
    <t>6295848781814166221</t>
  </si>
  <si>
    <t>Tomato Pronto Knorr 6x2kg- ZBTPRKN2000 (Amount: 45.65 SGD, Quantity: 70, : CT)
White Pepper Powder GURUBAS 500g- PEPWHPLS0500 (Amount: 4.00 SGD, Quantity: 100, : PKT)
White Sauce Mix Knorr 6x850g- ZBWHIKN0850 (Amount: 64.82 SGD, Quantity: 100, : CT)
Total: 10,077.50 SGD</t>
  </si>
  <si>
    <t>6295849051814619988</t>
  </si>
  <si>
    <t>6297323641816526400</t>
  </si>
  <si>
    <t>87456-100715-- Yong Zhan, 7 Wan Lee Road</t>
  </si>
  <si>
    <t>Sweet Relish Royal Miller 12x370g- RMPISWRLISH (Amount: 37.80 SGD, Quantity: 3, : CT)
White Vinegar Chung Hwa 12x640ml- VIWHILU640 (Amount: 10.80 SGD, Quantity: 1, : CT)
Total: 124.20 SGD</t>
  </si>
  <si>
    <t>6247318053227892598</t>
  </si>
  <si>
    <t>Log Cabin Syrup Country Kitchen 12x24oz-SCSLCCK0680 (Amount: 49.20 SGD, Quantity: 10, : CT)
Total: 492.00 SGD</t>
  </si>
  <si>
    <t>6249172784911117287</t>
  </si>
  <si>
    <t>RICKSHAW TB JASMINE S100 12X100X1.8G- XE69783571 (Amount: 8.15 SGD, Quantity: 3, : EAC)
White Vinegar Chung Hwa 12x640ml- VIWHILU640 (Amount: 10.80 SGD, Quantity: 1, : CT)
Poku Mushroom Slice Royal Miller 12x850g- RMCUMPSL850 (Amount: 24.00 SGD, Quantity: 2, : CT)
Total: 83.25 SGD</t>
  </si>
  <si>
    <t>6252581943228753208</t>
  </si>
  <si>
    <t>17209-20667-- Li Queen, 7 Wan Lee Road</t>
  </si>
  <si>
    <t>Anchor UHT Whipping Cream 12X1LTR- ZF121274 (Amount: 82.00 SGD, Quantity: 5, : CT)
Total: 410.00 SGD</t>
  </si>
  <si>
    <t>6254386824915362963</t>
  </si>
  <si>
    <t>Soya Sauce/Light East Sun 12x640ml- ESSASSLES0640 (Amount: 20.40 SGD, Quantity: 1, : CT)
Sweet Relish Royal Miller 12x370g- RMPISWRLISH (Amount: 37.80 SGD, Quantity: 3, : CT)
Soya Sauce/Dark East Sun 12x640ml- ESSASSDES0640 (Amount: 20.40 SGD, Quantity: 1, : CT)
Capers In Vinegar Royal Miller 12x700g- RMPICAPER0700 (Amount: 73.00 SGD, Quantity: 4, : CT)
White Vinegar Chung Hwa 12x640ml- VIWHILU640 (Amount: 10.80 SGD, Quantity: 1, : CT)
Mint Jelly Royal Miller 6x215g- RMSAMINRM0215 (Amount: 3.00 SGD, Quantity: 12, : BTL)
Total: 493.00 SGD</t>
  </si>
  <si>
    <t>6260242103226721715</t>
  </si>
  <si>
    <t>Anchor UHT Whipping Cream 12X1LTR- ZF121274 (Amount: 82.00 SGD, Quantity: 7, : CT)
Total: 574.00 SGD</t>
  </si>
  <si>
    <t>6265286004915157027</t>
  </si>
  <si>
    <t>Log Cabin Syrup Country Kitchen 12x24oz-SCSLCCK0680 (Amount: 49.20 SGD, Quantity: 2, : CT)
Sweet Relish Royal Miller 12x370g- RMPISWRLISH (Amount: 37.80 SGD, Quantity: 1, : CT)
Poku Mushroom Slice Royal Miller 12x850g- RMCUMPSL850 (Amount: 24.00 SGD, Quantity: 2, : CT)
Total: 184.20 SGD</t>
  </si>
  <si>
    <t>6267294663224279609</t>
  </si>
  <si>
    <t>UFSHR FOC 1CTN ZBGARKN1000</t>
  </si>
  <si>
    <t>Garde D'Or Hollandaise Sauce Knorr 6x1L- ZBGARKN1000 (Amount: 77.10 SGD, Quantity: 1, : CT)
Total: 77.10 SGD</t>
  </si>
  <si>
    <t>6267304604917285745</t>
  </si>
  <si>
    <t>Anchor UHT Whipping Cream 12X1LTR- ZF121274 (Amount: 82.00 SGD, Quantity: 6, : CT)
Total: 492.00 SGD</t>
  </si>
  <si>
    <t>6270781234914385680</t>
  </si>
  <si>
    <t>Soya Sauce/Light East Sun 12x640ml- ESSASSLES0640 (Amount: 20.40 SGD, Quantity: 1, : CT)
Soya Sauce/Dark East Sun 12x640ml- ESSASSDES0640 (Amount: 20.40 SGD, Quantity: 1, : CT)
Capers In Vinegar Royal Miller 12x700g- RMPICAPER0700 (Amount: 73.00 SGD, Quantity: 3, : CT)
Poku Mushroom Slice Royal Miller 12x850g- RMCUMPSL850 (Amount: 24.00 SGD, Quantity: 2, : CT)
Total: 307.80 SGD</t>
  </si>
  <si>
    <t>6273267633229776067</t>
  </si>
  <si>
    <t>Log Cabin Syrup Country Kitchen 12x24oz-SCSLCCK0680 (Amount: 49.20 SGD, Quantity: 20, : CT)
Total: 984.00 SGD</t>
  </si>
  <si>
    <t>6274218973228161259</t>
  </si>
  <si>
    <t>Sweet Relish Royal Miller 12x370g- RMPISWRLISH (Amount: 37.80 SGD, Quantity: 2, : CT)
Chutney Mango Sweet Midas 12x684g- PICMSMI0680 (Amount: 38.40 SGD, Quantity: 1, : CT)
Total: 114.00 SGD</t>
  </si>
  <si>
    <t>6276816933228549957</t>
  </si>
  <si>
    <t>White Vinegar Chung Hwa 12x640ml- VIWHILU640 (Amount: 10.80 SGD, Quantity: 1, : CT)
Poku Mushroom Slice Royal Miller 12x850g- RMCUMPSL850 (Amount: 24.00 SGD, Quantity: 2, : CT)
Lipton Tea Dust EK 5X1.8Kg- XE68928341 (Amount: 58.06 SGD, Quantity: 1, : CT)
Total: 116.86 SGD</t>
  </si>
  <si>
    <t>6283690753228977401</t>
  </si>
  <si>
    <t>6284415604915681308</t>
  </si>
  <si>
    <t>Sweet Relish Royal Miller 12x370g- RMPISWRLISH (Amount: 37.80 SGD, Quantity: 1, : CT)
Poku Mushroom Slice Royal Miller 12x850g- RMCUMPSL850 (Amount: 24.00 SGD, Quantity: 4, : CT)
Total: 133.80 SGD</t>
  </si>
  <si>
    <t>6287827083224505293</t>
  </si>
  <si>
    <t>6291391204917539609</t>
  </si>
  <si>
    <t>6295675834911881313</t>
  </si>
  <si>
    <t>Capers In Vinegar Royal Miller 12x700g- RMPICAPER0700 (Amount: 73.00 SGD, Quantity: 2, : CT)
White Vinegar Chung Hwa 12x640ml- VIWHILU640 (Amount: 10.80 SGD, Quantity: 2, : CT)
Poku Mushroom Slice Royal Miller 12x850g- RMCUMPSL850 (Amount: 24.00 SGD, Quantity: 2, : CT)
Total: 215.60 SGD</t>
  </si>
  <si>
    <t>6296624193228862425</t>
  </si>
  <si>
    <t>6297368893225280615</t>
  </si>
  <si>
    <t>93610-109119-- Singapore Turf Club (Kranji)</t>
  </si>
  <si>
    <t>BBQ Sauce Hickory Knorr 6x1kg- ZBBSHKN1000 (Amount: 12.52 SGD, Quantity: 1, : TUB)
Caesar Dressing Best Food 4x3L- ZB64301089 (Amount: 25.20 SGD, Quantity: 1, : TUB)
Capellini FTO1 (Angel Hair) Granoro 24x500gm- PAVACP0500 (Amount: 1.60 SGD, Quantity: 2, : PKT)
Corn Oil Royal Miller 6x3ltr- RMOICORRM3000 (Amount: 14.90 SGD, Quantity: 2, : TUB)
Macaroni FTO 132 Royal Miller 24x500gm- RMPARMMAC500 (Amount: 1.85 SGD, Quantity: 4, : PKT)
Tempura Batter Mix "Sakumi" Nihon Shokken 2x10kgpkt- JPFLSAK10KG (Amount: 68.75 SGD, Quantity: 1, : PKT)
Vegetarian Seasoning Knorr 6x1kg- ZBVEGKN1000 (Amount: 9.99 SGD, Quantity: 1, : BTL)
Cooked Tiger Prawn 26/30 HOSO (Head On Shell On) 10x1kg- FRSFPRAWN1KG (Amount: 16.50 SGD, Quantity: 1, : PKT)
Total: 173.36 SGD</t>
  </si>
  <si>
    <t>6260338034915361805</t>
  </si>
  <si>
    <t>Pineapple Slice In Light Syrup Royal Miller 24x565g- RMCFPINSRM565 (Amount: 1.60 SGD, Quantity: 1, : TIN)
Total: 1.60 SGD</t>
  </si>
  <si>
    <t>6260392714918685049</t>
  </si>
  <si>
    <t>WSHTWBA0640-1BTL,SABENLKK226-1BTL</t>
  </si>
  <si>
    <t>Capellini FTO1 (Angel Hair) Granoro 24x500gm- PAVACP0500 (Amount: 1.60 SGD, Quantity: 5, : PKT)
Corn Oil Royal Miller 6x3ltr- RMOICORRM3000 (Amount: 14.90 SGD, Quantity: 1, : TUB)
Linguine FTO 13 Royal Miller 24x500gm- RMPARMLIN0500 (Amount: 1.85 SGD, Quantity: 5, : PKT)
Tomato Pronto Knorr 6x2kg- ZBTPRKN2000 (Amount: 8.96 SGD, Quantity: 1, : TIN)
Total: 41.11 SGD</t>
  </si>
  <si>
    <t>6267301854916032641</t>
  </si>
  <si>
    <t>Capellini FTO1 (Angel Hair) Granoro 24x500gm- PAVACP0500 (Amount: 1.60 SGD, Quantity: 4, : PKT)
Corn Oil Royal Miller 6x3ltr- RMOICORRM3000 (Amount: 14.90 SGD, Quantity: 1, : TUB)
Linguine FTO 13 Royal Miller 24x500gm- RMPARMLIN0500 (Amount: 1.85 SGD, Quantity: 4, : PKT)
Macaroni FTO 132 Royal Miller 24x500gm- RMPARMMAC500 (Amount: 1.85 SGD, Quantity: 5, : PKT)
Tempura Batter Mix "Sakumi" Nihon Shokken 2x10kgpkt- JPFLSAK10KG (Amount: 68.75 SGD, Quantity: 1, : PKT)
Light Sour Cream Bulla 2L- CHLSPCR5000 (Amount: 25.00 SGD, Quantity: 1, : TUB)
Total: 131.70 SGD</t>
  </si>
  <si>
    <t>6272424334918160187</t>
  </si>
  <si>
    <t>MLFSALS0500-1PKT</t>
  </si>
  <si>
    <t>BBQ Sauce Hickory Knorr 6x1kg- ZBBSHKN1000 (Amount: 12.52 SGD, Quantity: 1, : TUB)
Capellini FTO1 (Angel Hair) Granoro 24x500gm- PAVACP0500 (Amount: 1.60 SGD, Quantity: 6, : PKT)
Corn Oil Royal Miller 6x3ltr- RMOICORRM3000 (Amount: 14.90 SGD, Quantity: 1, : TUB)
Fine Sugar Johnnyson's 12 x 2kg- JOSUSFINE2000 (Amount: 3.50 SGD, Quantity: 1, : PKT)
Linguine FTO 13 Royal Miller 24x500gm- RMPARMLIN0500 (Amount: 1.85 SGD, Quantity: 5, : PKT)
Mint Jelly Royal Miller 6x215g- RMSAMINRM0215 (Amount: 3.25 SGD, Quantity: 1, : BTL)
Mint Sauce Royal Miller 6x185g-RMSAMINRM0185 (Amount: 2.70 SGD, Quantity: 1, : BTL)
Total: 55.72 SGD</t>
  </si>
  <si>
    <t>6278513084914555382</t>
  </si>
  <si>
    <t>Capellini FTO1 (Angel Hair) Granoro 24x500gm- PAVACP0500 (Amount: 1.60 SGD, Quantity: 3, : PKT)
Corn Oil Royal Miller 6x3ltr- RMOICORRM3000 (Amount: 14.90 SGD, Quantity: 1, : TUB)
Demi Glace Sauce Knorr 6x1kg- ZBDEMIKN1000 (Amount: 11.00 SGD, Quantity: 1, : TUB)
Linguine FTO 13 Royal Miller 24x500gm- RMPARMLIN0500 (Amount: 1.85 SGD, Quantity: 4, : PKT)
Macaroni FTO 132 Royal Miller 24x500gm- RMPARMMAC500 (Amount: 1.85 SGD, Quantity: 4, : PKT)
Light Sour Cream Bulla 2L- CHLSPCR5000 (Amount: 25.00 SGD, Quantity: 1, : TUB)
Total: 70.50 SGD</t>
  </si>
  <si>
    <t>6283695544916211653</t>
  </si>
  <si>
    <t>Corn Oil Royal Miller 6x3ltr- RMOICORRM3000 (Amount: 14.90 SGD, Quantity: 2, : TUB)
Linguine FTO 13 Royal Miller 24x500gm- RMPARMLIN0500 (Amount: 1.85 SGD, Quantity: 4, : PKT)
Macaroni FTO 132 Royal Miller 24x500gm- RMPARMMAC500 (Amount: 1.85 SGD, Quantity: 5, : PKT)
Tempura Batter Mix "Sakumi" Nihon Shokken 2x10kgpkt- JPFLSAK10KG (Amount: 68.75 SGD, Quantity: 1, : PKT)
Vegetarian Seasoning Knorr 6x1kg- ZBVEGKN1000 (Amount: 9.99 SGD, Quantity: 1, : BTL)
Light Sour Cream Bulla 2L- CHLSPCR5000 (Amount: 25.00 SGD, Quantity: 1, : TUB)
Total: 150.19 SGD</t>
  </si>
  <si>
    <t>6289727054914496460</t>
  </si>
  <si>
    <t>Tomato Paste Classico 6x2.2kg- CVTPAFI3100 (Amount: 11.00 SGD, Quantity: 1, : TIN)
Total: 11.00 SGD</t>
  </si>
  <si>
    <t>6289733104912373501</t>
  </si>
  <si>
    <t>Caesar Dressing Best Food 4x3L- ZB64301089 (Amount: 25.20 SGD, Quantity: 1, : TUB)
Total: 25.20 SGD</t>
  </si>
  <si>
    <t>6289810494916658179</t>
  </si>
  <si>
    <t>220044-291900-- 6A Shenton Way #03-30</t>
  </si>
  <si>
    <t>100% Coconut Water Kara 12x330ml- ZKBEKACOW330 (Amount: 12.42 SGD, Quantity: 2, : CT)
Apple Cider Vinegar Heinz 12x32oz- VIAPPHE32OZ (Amount: 5.50 SGD, Quantity: 2, : BTL)
Balsamic Vinegar Royal Miller 12x500ml- RMVIWSBA0500 (Amount: 4.45 SGD, Quantity: 3, : BTL)
Capers In Vinegar Royal Miller 12x700g- RMPICAPER0700 (Amount: 8.00 SGD, Quantity: 2, : BTL)
Cling Wrap 300m North Star 6x300mx45cm- NSNFCLIW300M (Amount: 13.00 SGD, Quantity: 1, : ROL)
Coriander Powder Raj 10x500gpkt- GSCORRA500 (Amount: 2.50 SGD, Quantity: 1, : PKT)
Fine Salt East Sun 48x500g- ESSSSAFES500 (Amount: 0.45 SGD, Quantity: 5, : PKT)
Real Mayonnaise Best Food 4x3ltr- ZBMAYBF3000 (Amount: 17.23 SGD, Quantity: 1, : TUB)
Greek Style Natural Yoghurt Bulla 6x1kg- CHGRSTNA1000 (Amount: 8.50 SGD, Quantity: 4, : TUB)
Tortilla Wraps 10" (Original) Kawan 12x12'sx65g- ZKF114FSM1601 (Amount: 5.80 SGD, Quantity: 10, : PKT)
Total: 192.17 SGD</t>
  </si>
  <si>
    <t>6274183313222550077</t>
  </si>
  <si>
    <t>81681-92613-- 50 East Coast Road #01-136</t>
  </si>
  <si>
    <t>KGO General Purpose Flour 25kg- KGFL46025 (Amount: 26.00 SGD, Quantity: 2, : BAG)
Washing Up Liquid Lemon North Star 4x5ltr- NSNFWASNS5000 (Amount: 4.90 SGD, Quantity: 1, : TUB)
Condensed Milk Royal Miller/Dawn 48x380g- RMMIMCORM0390 (Amount: 1.20 SGD, Quantity: 4, : TIN)
Bleach Local 6x1gal- NFBLEL3400 (Amount: 2.60 SGD, Quantity: 2, : TUB)
Garbage Bags 36inchx48inchx30s  10Pkt- NSNFGBB36X48 (Amount: 9.00 SGD, Quantity: 1, : PKT)
NESCAFE CLASSIC Refill Pack 12x500g- XN12228199 (Amount: 17.55 SGD, Quantity: 1, : PKT)
Total: 93.45 SGD</t>
  </si>
  <si>
    <t>6270521644915977248</t>
  </si>
  <si>
    <t>KGO General Purpose Flour 25kg- KGFL46025 (Amount: 26.00 SGD, Quantity: 2, : BAG)
Condensed Milk Royal Miller/Dawn 48x380g- RMMIMCORM0390 (Amount: 1.20 SGD, Quantity: 4, : TIN)
Bleach Local 6x1gal- NFBLEL3400 (Amount: 2.60 SGD, Quantity: 2, : TUB)
Thai Fine Sugar SIS 25kg- SUTHAIFS25KG (Amount: 38.00 SGD, Quantity: 1, : BAG)
DKS GP Bread Flour Double Kris 25kg- KGFL54025 (Amount: 32.00 SGD, Quantity: 1, : BAG)
Total: 132.00 SGD</t>
  </si>
  <si>
    <t>6282870994919387530</t>
  </si>
  <si>
    <t>154749-194466-- 1 Senoko Ave #05-06</t>
  </si>
  <si>
    <t>Black Pepper Coarse(S18) LSH 500gpkt- PECRBLS0500 (Amount: 8.30 SGD, Quantity: 3, : PKT)
Fine Salt East Sun 48x500g- ESSSSAFES500 (Amount: 0.45 SGD, Quantity: 15, : PKT)
Fish Gravy Thai Tiparus 12x700ml- SAFISTI750 (Amount: 1.75 SGD, Quantity: 3, : BTL)
Macaroni FTO 132 Royal Miller 24x500gm- RMPARMMAC500 (Amount: 45.60 SGD, Quantity: 1, : CT)
MAGGI Seasoning 6x800ml- XN9121307 (Amount: 8.00 SGD, Quantity: 3, : BTL)
Thai Lime Juice 6x1ltr- CJLIMTH1000 (Amount: 2.00 SGD, Quantity: 2, : BTL)
MSG Ajinomoto 20x1kg- SSMSGAJM01000 (Amount: 107.80 SGD, Quantity: 1, : CT)
Total: 218.30 SGD</t>
  </si>
  <si>
    <t>6272513197026236225</t>
  </si>
  <si>
    <t>Red Cooking Wine Royal Miller 6x750ML- RMWSRCO0750 (Amount: 54.00 SGD, Quantity: 1, : CT)
Tomato Ketchup Maggi 6x3.3kgtin- SATOMA3300 (Amount: 9.25 SGD, Quantity: 8, : TIN)
Total: 128.00 SGD</t>
  </si>
  <si>
    <t>6277588404915668478</t>
  </si>
  <si>
    <t>Black Pepper Coarse(S18) LSH 500gpkt- PECRBLS0500 (Amount: 8.30 SGD, Quantity: 5, : PKT)
Black Pepper Powder LSH 500g- PEPBPLS0500 (Amount: 4.20 SGD, Quantity: 5, : PKT)
Fine Salt East Sun 48x500g- ESSSSAFES500 (Amount: 0.45 SGD, Quantity: 12, : PKT)
Fish Gravy Thai Tiparus 12x700ml- SAFISTI750 (Amount: 1.75 SGD, Quantity: 5, : BTL)
Real Mayonnaise Best Food 4x3ltr- ZBMAYBF3000 (Amount: 17.23 SGD, Quantity: 3, : TUB)
MAGGI Seasoning 6x800ml- XN9121307 (Amount: 8.00 SGD, Quantity: 5, : BTL)
Thai Lime Juice 6x1ltr- CJLIMTH1000 (Amount: 2.00 SGD, Quantity: 5, : BTL)
White Pepper Corn LSH 1kg- PECOWLS1000 (Amount: 24.00 SGD, Quantity: 2, : PKT)
Total: 226.34 SGD</t>
  </si>
  <si>
    <t>6285439098445663844</t>
  </si>
  <si>
    <t>LKK Chili Bean Sauce (Toban Djan)  12 x 226g- XL1300560188 (Amount: 3.40 SGD, Quantity: 12, : EAC)
Total: 40.80 SGD</t>
  </si>
  <si>
    <t>6285450014913341716</t>
  </si>
  <si>
    <t>Macaroni FTO 132 Royal Miller 24x500gm- RMPARMMAC500 (Amount: 45.60 SGD, Quantity: 1, : CT)
Sesame Seed/Fried 1kg- MLSERLS1000 (Amount: 8.80 SGD, Quantity: 2, : PKT)
Whole Kernel Sweet Corn Royal Miller 6x2.95kg- RMCVCWKRM3000 (Amount: 7.00 SGD, Quantity: 1, : TIN)
MSG Ajinomoto 20x1kg- SSMSGAJM01000 (Amount: 5.50 SGD, Quantity: 5, : PKT)
Potato Starch Johnnyson 10x1kg- JOFLPOTSTA1KG (Amount: 3.40 SGD, Quantity: 2, : PKT)
Total: 104.50 SGD</t>
  </si>
  <si>
    <t>6289814048447275453</t>
  </si>
  <si>
    <t>Black Pepper Powder LSH 500g- PEPBPLS0500 (Amount: 4.20 SGD, Quantity: 2, : PKT)
Fine Salt East Sun 48x500g- ESSSSAFES500 (Amount: 0.45 SGD, Quantity: 15, : PKT)
Fish Gravy Thai Tiparus 12x700ml- SAFISTI750 (Amount: 1.75 SGD, Quantity: 3, : BTL)
Real Mayonnaise Best Food 4x3ltr- ZBMAYBF3000 (Amount: 17.23 SGD, Quantity: 4, : TUB)
Korean Red Chilli Pepper Powder Coarse 10x1kg- PEKORCHC1000 (Amount: 21.60 SGD, Quantity: 5, : PKT)
Dried Prawn Small 1kg- MLPRDIN1000 (Amount: 17.50 SGD, Quantity: 1, : PKT)
Rice Flour Erawan 20x600g- FLRICTHE0600 (Amount: 1.65 SGD, Quantity: 2, : PKT)
Captain Oats Instant Oatmeal RED 12X800G+100G- ZCOIRED100G (Amount: 4.20 SGD, Quantity: 2, : PKT)
Total: 226.52 SGD</t>
  </si>
  <si>
    <t>6292302468444035063</t>
  </si>
  <si>
    <t>Fish Gravy Thai Tiparus 12x700ml- SAFISTI750 (Amount: 1.75 SGD, Quantity: 5, : BTL)
Korean Red Chilli Pepper Powder Coarse 10x1kg- PEKORCHC1000 (Amount: 21.60 SGD, Quantity: 20, : PKT)
Dried Prawn Small 1kg- MLPRDIN1000 (Amount: 17.50 SGD, Quantity: 4, : PKT)
Rice Flour Erawan 20x600g- FLRICTHE0600 (Amount: 33.00 SGD, Quantity: 1, : CT)
Bread Crumb Johnnyson's 10x1kg- JOMIBRCR1000 (Amount: 4.20 SGD, Quantity: 1, : PKT)
Total: 547.95 SGD</t>
  </si>
  <si>
    <t>6294863118449439705</t>
  </si>
  <si>
    <t>Macaroni FTO 132 Royal Miller 24x500gm- RMPARMMAC500 (Amount: 45.60 SGD, Quantity: 1, : CT)
Total: 45.60 SGD</t>
  </si>
  <si>
    <t>6294921478449048031</t>
  </si>
  <si>
    <t>Korean Red Chilli Pepper Powder Coarse 10x1kg- PEKORCHC1000 (Amount: 21.60 SGD, Quantity: 20, : PKT)
Total: 432.00 SGD</t>
  </si>
  <si>
    <t>6296670244913462150</t>
  </si>
  <si>
    <t>992500-356534-- 313 Orchard Road Somerset</t>
  </si>
  <si>
    <t>UHT Full Cream Milk Royal Miller 12x1ltr- RMMIMUHRM1000 (Amount: 23.40 SGD, Quantity: 2, : CT)
Whole Kernel Sweet Corn Royal Miller 6x2.95kg- RMCVCWKRM3000 (Amount: 42.00 SGD, Quantity: 2, : CT)
Anchor UHT CHG Extra Yield Cream Latam 12x1ltr- ZF122338 (Amount: 74.75 SGD, Quantity: 1, : CT)
Total: 205.55 SGD</t>
  </si>
  <si>
    <t>6259391144916760842</t>
  </si>
  <si>
    <t>999497-357240-- Chickita, City Square Mall</t>
  </si>
  <si>
    <t>Anchor Coloured Cheddar SOS 84S 10x1040g- ZF120999 (Amount: 12.45 SGD, Quantity: 2, : PKT)
Anchor Cheddar Shredded 8x1kg- ZF110852 (Amount: 105.84 SGD, Quantity: 2, : CT)
Total: 236.58 SGD</t>
  </si>
  <si>
    <t>6265533444913225359</t>
  </si>
  <si>
    <t>Anchor Coloured Cheddar SOS 84S 10x1040g- ZF120999 (Amount: 12.45 SGD, Quantity: 2, : PKT)
Anchor Cheddar Shredded 8x1kg- ZF110852 (Amount: 105.84 SGD, Quantity: 1, : CT)
Anchor Unsalted Butter 4x5kg- ZF110092 (Amount: 248.33 SGD, Quantity: 1, : CT)
Total: 379.07 SGD</t>
  </si>
  <si>
    <t>6274235634912589413</t>
  </si>
  <si>
    <t>992500-359147-- 1 Pasir Ris Downtown East</t>
  </si>
  <si>
    <t>Dressing Coleslaw Best Food 4x3ltr- ZBDRCBF3000 (Amount: 17.43 SGD, Quantity: 1, : TUB)
UHT Full Cream Milk Royal Miller 12x1ltr- RMMIMUHRM1000 (Amount: 23.40 SGD, Quantity: 2, : CT)
Instant Cheese Sauce Mix Knorr 24x205g- ZBSAINCHSAMX (Amount: 127.44 SGD, Quantity: 2, : CT)
Potato Flake Knorr 2kg- ZBPFPOTFL2KG (Amount: 23.59 SGD, Quantity: 3, : BOX)
Whole Kernel Sweet Corn Royal Miller 6x2.95kg- RMCVCWKRM3000 (Amount: 42.00 SGD, Quantity: 1, : CT)
Concentrated Chicken Stock Knorr 6x1kg- ZBCNCHSKN1000 (Amount: 64.44 SGD, Quantity: 1, : CT)
Tartar Sauce BestFood 4x3ltr- ZBTSABF3000 (Amount: 16.35 SGD, Quantity: 3, : TUB)
Paseo (69921032) Slim &amp; Healthy Kitchen Towel 2ply 60 Sheets x 6 Rolls x 6 Bundles- XA69921032 (Amount: 6.28 SGD, Quantity: 3, : OUT)
Ikan Bilis Whole 1kgx10pkt- MLIKWLS1000 (Amount: 11.00 SGD, Quantity: 2, : PKT)
Fine Sugar Johnnyson's 12 x 2kg- JOSUSFINE2000 (Amount: 3.50 SGD, Quantity: 2, : PKT)
TC Nacho Cheese Sauce Tropic Choice 4x(3x1kg)- SATCNACHOCHE (Amount: 21.60 SGD, Quantity: 2, : TUB)
Black Pepper Powder LSH 500gpkt- PEPBPLS0500 (Amount: 4.20 SGD, Quantity: 1, : PKT)
Roasted Peanuts TaiSun 10x1kg- DFTSPEA1000 (Amount: 5.60 SGD, Quantity: 2, : PKT)
Anchor UHT CHG Extra Yield Cream Latam 12x1ltr- ZF122338 (Amount: 74.75 SGD, Quantity: 2, : CT)
Total: 801.31 SGD</t>
  </si>
  <si>
    <t>6276580624911425442</t>
  </si>
  <si>
    <t>992500-364969-- 3155 Commonwealth Ave</t>
  </si>
  <si>
    <t>ESSSSAFES500-4pkt, XN12488558-1ctn</t>
  </si>
  <si>
    <t>Real Mayonnaise Best Food 4x3ltr- ZBMAYBF3000 (Amount: 0.00 SGD, Quantity: 3, : TUB)
UHT Full Cream Milk Royal Miller 12x1ltr- RMMIMUHRM1000 (Amount: 23.40 SGD, Quantity: 6, : CT)
Instant Cheese Sauce Mix Knorr 24x205g- ZBSAINCHSAMX (Amount: 127.44 SGD, Quantity: 2, : CT)
Potato Flake Knorr 2kg- ZBPFPOTFL2KG (Amount: 23.59 SGD, Quantity: 7, : BOX)
Whole Kernel Sweet Corn Royal Miller 6x2.95kg- RMCVCWKRM3000 (Amount: 42.00 SGD, Quantity: 4, : CT)
Chicken Seasoning Powder Knorr 6x1kg- ZBCPOKN1000 (Amount: 73.62 SGD, Quantity: 1, : CT)
Concentrated Chicken Stock Knorr 6x1kg- ZBCNCHSKN1000 (Amount: 64.44 SGD, Quantity: 1, : CT)
Margarine Planta 6x2.5kg- MARPL2500 (Amount: 15.50 SGD, Quantity: 6, : TIN)
Tartar Sauce BestFood 4x3ltr- ZBTSABF3000 (Amount: 16.35 SGD, Quantity: 5, : TUB)
Slice Mushroom Royal Miller 24x425g- RMCUSMURM425 (Amount: 26.40 SGD, Quantity: 1, : CT)
Ikan Bilis Whole 1kgx10pkt- MLIKWLS1000 (Amount: 11.00 SGD, Quantity: 2, : PKT)
Olive Oil Ex. Virgin Royal Miller 12x1ltr- RMOIOLIE1000 (Amount: 16.00 SGD, Quantity: 3, : BTL)
Fine Sugar Johnnyson's 12 x 2kg- JOSUSFINE2000 (Amount: 3.50 SGD, Quantity: 3, : PKT)
TC Nacho Cheese Sauce Tropic Choice 4x(3x1kg)- SATCNACHOCHE (Amount: 21.60 SGD, Quantity: 1, : TUB)
Black Pepper Powder LSH 500gpkt- PEPBPLS0500 (Amount: 4.20 SGD, Quantity: 5, : PKT)
Roasted Peanuts TaiSun 10x1kg- DFTSPEA1000 (Amount: 5.60 SGD, Quantity: 2, : PKT)
Anchor UHT CHG Extra Yield Cream Latam 12x1ltr- ZF122338 (Amount: 74.75 SGD, Quantity: 3, : CT)
Total: 1,426.17 SGD</t>
  </si>
  <si>
    <t>6277580414918079103</t>
  </si>
  <si>
    <t>992500-364967-- Seng Kang Grand Mall</t>
  </si>
  <si>
    <t>JOMIBRCR1000-1CTN</t>
  </si>
  <si>
    <t>UHT Full Cream Milk Royal Miller 12x1ltr- RMMIMUHRM1000 (Amount: 23.40 SGD, Quantity: 5, : CT)
Instant Cheese Sauce Mix Knorr 24x205g- ZBSAINCHSAMX (Amount: 127.44 SGD, Quantity: 4, : CT)
Potato Flake Knorr 2kg- ZBPFPOTFL2KG (Amount: 23.59 SGD, Quantity: 6, : BOX)
Whole Kernel Sweet Corn Royal Miller 6x2.95kg- RMCVCWKRM3000 (Amount: 42.00 SGD, Quantity: 4, : CT)
Chicken Seasoning Powder Knorr 6x1kg- ZBCPOKN1000 (Amount: 12.27 SGD, Quantity: 8, : TUB)
Concentrated Chicken Stock Knorr 6x1kg- ZBCNCHSKN1000 (Amount: 64.44 SGD, Quantity: 1, : CT)
Margarine Planta 6x2.5kg- MARPL2500 (Amount: 15.50 SGD, Quantity: 6, : TIN)
Paseo (69921032) Slim &amp; Healthy Kitchen Towel 2ply 60 Sheets x 6 Rolls x 6 Bundles- XA69921032 (Amount: 6.28 SGD, Quantity: 4, : OUT)
Slice Mushroom Royal Miller 24x425g- RMCUSMURM425 (Amount: 1.10 SGD, Quantity: 6, : TIN)
Fine Sugar Johnnyson's 12 x 2kg- JOSUSFINE2000 (Amount: 3.50 SGD, Quantity: 3, : PKT)
Fine Salt East Sun 48x500g- ESSSSAFES500 (Amount: 0.45 SGD, Quantity: 4, : PKT)
MILO Liquid Triple Conc 12x1L- XN12488558 (Amount: 83.52 SGD, Quantity: 2, : CT)
Anchor UHT CHG Extra Yield Cream Latam 12x1ltr- ZF122338 (Amount: 74.75 SGD, Quantity: 3, : CT)
Total: 1,627.21 SGD</t>
  </si>
  <si>
    <t>6278483764917873269</t>
  </si>
  <si>
    <t>Black Pepper Coarse LSH 500gpkt- PECRBLS0500 (Amount: 8.30 SGD, Quantity: 5, : PKT)
Total: 41.50 SGD</t>
  </si>
  <si>
    <t>6279400534917246386</t>
  </si>
  <si>
    <t>231885-309890-- Marina Square</t>
  </si>
  <si>
    <t>Dressing Coleslaw Best Food 4x3ltr- ZBDRCBF3000 (Amount: 17.43 SGD, Quantity: 3, : TUB)
UHT Full Cream Milk Royal Miller 12x1ltr- RMMIMUHRM1000 (Amount: 23.40 SGD, Quantity: 3, : CT)
Instant Cheese Sauce Mix Knorr 24x205g- ZBSAINCHSAMX (Amount: 127.44 SGD, Quantity: 2, : CT)
Whole Kernel Sweet Corn Royal Miller 6x2.95kg- RMCVCWKRM3000 (Amount: 42.00 SGD, Quantity: 3, : CT)
Concentrated Chicken Stock Knorr 6x1kg- ZBCNCHSKN1000 (Amount: 64.44 SGD, Quantity: 1, : CT)
Paseo (69921032) Slim &amp; Healthy Kitchen Towel 2ply 60 Sheets x 6 Rolls x 6 Bundles- XA69921032 (Amount: 6.28 SGD, Quantity: 4, : OUT)
Slice Mushroom Royal Miller 24x425g- RMCUSMURM425 (Amount: 26.40 SGD, Quantity: 1, : CT)
Ikan Bilis Whole 1kgx10pkt- MLIKWLS1000 (Amount: 11.00 SGD, Quantity: 2, : PKT)
Olive Oil Ex. Virgin Royal Miller 12x1ltr- RMOIOLIE1000 (Amount: 16.00 SGD, Quantity: 3, : BTL)
TC Nacho Cheese Sauce Tropic Choice 4x(3x1kg)- SATCNACHOCHE (Amount: 21.60 SGD, Quantity: 3, : TUB)
Fine Salt East Sun 48x500g- ESSSSAFES500 (Amount: 0.45 SGD, Quantity: 3, : PKT)
Raw Peanut Small LSH 1kg- DFPERRM25KG (Amount: 4.20 SGD, Quantity: 2, : PKT)
Corn Starch Johnnyson's 10x1kg- JOFLCORN1KG (Amount: 2.50 SGD, Quantity: 15, : PKT)
Total: 801.38 SGD</t>
  </si>
  <si>
    <t>6282633044913998070</t>
  </si>
  <si>
    <t>Real Mayonnaise Best Food 4x3ltr- ZBMAYBF3000 (Amount: 0.00 SGD, Quantity: 3, : TUB)
Dressing Coleslaw Best Food 4x3ltr- ZBDRCBF3000 (Amount: 17.43 SGD, Quantity: 2, : TUB)
UHT Full Cream Milk Royal Miller 12x1ltr- RMMIMUHRM1000 (Amount: 23.40 SGD, Quantity: 2, : CT)
Potato Flake Knorr 2kg- ZBPFPOTFL2KG (Amount: 23.59 SGD, Quantity: 3, : BOX)
Whole Kernel Sweet Corn Royal Miller 6x2.95kg- RMCVCWKRM3000 (Amount: 42.00 SGD, Quantity: 1, : CT)
Scott Kitchen Towel 4x6 Rolls- NFNAPLS0001 (Amount: 22.00 SGD, Quantity: 1, : CT)
Chicken Seasoning Powder Knorr 6x1kg- ZBCPOKN1000 (Amount: 73.62 SGD, Quantity: 1, : CT)
Margarine Planta 6x2.5kg- MARPL2500 (Amount: 15.50 SGD, Quantity: 3, : TIN)
Slice Mushroom Royal Miller 24x425g- RMCUSMURM425 (Amount: 1.10 SGD, Quantity: 3, : TIN)
Black Pepper Coarse LSH 500gpkt- PECRBLS0500 (Amount: 8.30 SGD, Quantity: 2, : PKT)
Total: 356.45 SGD</t>
  </si>
  <si>
    <t>6282859544913243451</t>
  </si>
  <si>
    <t>Anchor Cheddar Shredded 8x1kg- ZF110852 (Amount: 105.84 SGD, Quantity: 2, : CT)
Total: 211.68 SGD</t>
  </si>
  <si>
    <t>6288621454918646822</t>
  </si>
  <si>
    <t>Z3MXE006000048-2pkt</t>
  </si>
  <si>
    <t>Dressing Coleslaw Best Food 4x3ltr- ZBDRCBF3000 (Amount: 17.43 SGD, Quantity: 3, : TUB)
UHT Full Cream Milk Royal Miller 12x1ltr- RMMIMUHRM1000 (Amount: 23.40 SGD, Quantity: 5, : CT)
Instant Cheese Sauce Mix Knorr 24x205g- ZBSAINCHSAMX (Amount: 127.44 SGD, Quantity: 2, : CT)
Potato Flake Knorr 2kg- ZBPFPOTFL2KG (Amount: 23.59 SGD, Quantity: 3, : BOX)
Whole Kernel Sweet Corn Royal Miller 6x2.95kg- RMCVCWKRM3000 (Amount: 42.00 SGD, Quantity: 2, : CT)
Chicken Seasoning Powder Knorr 6x1kg- ZBCPOKN1000 (Amount: 12.27 SGD, Quantity: 3, : TUB)
Tartar Sauce BestFood 4x3ltr- ZBTSABF3000 (Amount: 65.40 SGD, Quantity: 1, : CT)
Caesar Dressing Best Food 4x3L- ZB64301089 (Amount: 23.52 SGD, Quantity: 2, : TUB)
Bread Crumb Johnnyson's 10x1kg- JOMIBRCR1000 (Amount: 40.00 SGD, Quantity: 1, : CT)
Total: 768.19 SGD</t>
  </si>
  <si>
    <t>6288796134917334899</t>
  </si>
  <si>
    <t>Dressing Coleslaw Best Food 4x3ltr- ZBDRCBF3000 (Amount: 17.43 SGD, Quantity: 2, : TUB)
UHT Full Cream Milk Royal Miller 12x1ltr- RMMIMUHRM1000 (Amount: 23.40 SGD, Quantity: 3, : CT)
Instant Cheese Sauce Mix Knorr 24x205g- ZBSAINCHSAMX (Amount: 127.44 SGD, Quantity: 3, : CT)
Potato Flake Knorr 2kg- ZBPFPOTFL2KG (Amount: 23.59 SGD, Quantity: 6, : BOX)
Whole Kernel Sweet Corn Royal Miller 6x2.95kg- RMCVCWKRM3000 (Amount: 42.00 SGD, Quantity: 2, : CT)
Paseo (69921032) Slim &amp; Healthy Kitchen Towel 2ply 60 Sheets x 6 Rolls x 6 Bundles- XA69921032 (Amount: 6.28 SGD, Quantity: 4, : OUT)
Slice Mushroom Royal Miller 24x425g- RMCUSMURM425 (Amount: 1.10 SGD, Quantity: 3, : TIN)
Ikan Bilis Whole 1kgx10pkt- MLIKWLS1000 (Amount: 11.00 SGD, Quantity: 2, : PKT)
Olive Oil Ex. Virgin Royal Miller 12x1ltr- RMOIOLIE1000 (Amount: 16.00 SGD, Quantity: 2, : BTL)
Fine Sugar Johnnyson's 12 x 2kg- JOSUSFINE2000 (Amount: 3.50 SGD, Quantity: 2, : PKT)
TC Nacho Cheese Sauce Tropic Choice 4x(3x1kg)- SATCNACHOCHE (Amount: 21.60 SGD, Quantity: 2, : TUB)
Fine Salt East Sun 48x500g- ESSSSAFES500 (Amount: 0.45 SGD, Quantity: 2, : PKT)
MILO Liquid Triple Conc 12x1L- XN12488558 (Amount: 83.52 SGD, Quantity: 1, : CT)
Black Pepper Coarse LSH 500gpkt- PECRBLS0500 (Amount: 8.30 SGD, Quantity: 2, : PKT)
Raw Peanut Small LSH 1kg- DFPERRM25KG (Amount: 4.20 SGD, Quantity: 2, : PKT)
Corn Starch Johnnyson's 10x1kg- JOFLCORN1KG (Amount: 2.50 SGD, Quantity: 10, : PKT)
Total: 979.96 SGD</t>
  </si>
  <si>
    <t>6288810054916251849</t>
  </si>
  <si>
    <t>2515-3762-- Blk 5 Changi Village Rd</t>
  </si>
  <si>
    <t>Beef Stock Paste Knorr 6x1.5kg- ZBBPAKN1500 (Amount: 20.26 SGD, Quantity: 1, : BTL)
Bread Crumb Johnnyson's 10x1kg- JOMIBRCR1000 (Amount: 4.20 SGD, Quantity: 1, : PKT)
Chicken Seasoning Powder Knorr 6x1kg- ZBCPOKN1000 (Amount: 13.15 SGD, Quantity: 1, : TUB)
Demi Glace Sauce Knorr 6x1kg- ZBDEMIKN1000 (Amount: 12.47 SGD, Quantity: 1, : TUB)
Fine Grain Sugar SIS 10 x 2kg- SUSFIGRSU2000 (Amount: 3.50 SGD, Quantity: 1, : PKT)
Pineapple Slice In Light Syrup Royal Miller 24x565g-  RMCFPINSRM565 (Amount: 1.60 SGD, Quantity: 6, : TIN)
Real Mayonnaise Best Food 4x3ltr- ZBMAYBF3000 (Amount: 17.23 SGD, Quantity: 2, : TUB)
Tomato Whole Peeled Royal Miller 6x2550g- RMCVTOWRM2550 (Amount: 7.00 SGD, Quantity: 2, : TIN)
Total: 111.64 SGD</t>
  </si>
  <si>
    <t>6241422194914408319</t>
  </si>
  <si>
    <t>18100-21639-- 491A River Valley Rd</t>
  </si>
  <si>
    <t>Jam Honey Portion Darbo 4x140sx14gm- ZDA018800 (Amount: 44.50 SGD, Quantity: 4, : BOX)
Anchor Salted Butter Mcup 144x7gm- ZF121828 (Amount: 20.16 SGD, Quantity: 8, : CT)
Total: 339.28 SGD</t>
  </si>
  <si>
    <t>6252512204918102891</t>
  </si>
  <si>
    <t>639437-345135-- Cordia, 5 Jiak Kiam Street</t>
  </si>
  <si>
    <t>Jam Honey Portion Darbo 4x140sx14gm- ZDA018800 (Amount: 44.50 SGD, Quantity: 2, : BOX)
Jam Strawberry Portion Darbo 4 x 140's x 14gm- ZDA016875 (Amount: 26.60 SGD, Quantity: 1, : BOX)
Jam Orange Portion Darbo 4 x 140's x 14gm- ZDA017926 (Amount: 26.60 SGD, Quantity: 1, : BOX)
Total: 142.20 SGD</t>
  </si>
  <si>
    <t>6268002124915001969</t>
  </si>
  <si>
    <t>Jam Strawberry Darbo 5kg- ZDA001673 (Amount: 39.00 SGD, Quantity: 1, : TUB)
Jam Raspberry Darbo 5kg- ZDA001680 (Amount: 54.50 SGD, Quantity: 1, : TUB)
Nutella Spread 6x1kg- MISNUSP1000 (Amount: 15.80 SGD, Quantity: 10, : BTL)
Anchor Unsalted Butter minidish 144x7gm- ZF121781 (Amount: 18.00 SGD, Quantity: 5, : CT)
Total: 341.50 SGD</t>
  </si>
  <si>
    <t>6270653474914415754</t>
  </si>
  <si>
    <t>ZASSDXI0750-6bot,</t>
  </si>
  <si>
    <t>Baked Beans In Tomato Sauce Royal Miller 6x2.55kg-  RMCVBBERM2700 (Amount: 7.00 SGD, Quantity: 2, : TIN)
Whole Kernel Sweet Corn Royal Miller 6x2.95kg- RMCVCWKRM3000 (Amount: 7.00 SGD, Quantity: 2, : TIN)
Anchor UHT CHG Extra Yield Cream Latam 12x1ltr- ZF122338 (Amount: 74.75 SGD, Quantity: 1, : CT)
Anchor Prof Unsalted Butter 20x454g- ZF120642 (Amount: 128.79 SGD, Quantity: 1, : CT)
Total: 231.54 SGD</t>
  </si>
  <si>
    <t>6271575184912509839</t>
  </si>
  <si>
    <t>189809-244998-- Paterson Collection, 31&amp;33 Paterson Rd</t>
  </si>
  <si>
    <t>K853755-2ctn, SCSLCCK0680-6btl</t>
  </si>
  <si>
    <t>Anchor UHT CHG Extra Yield Cream Latam 12x1ltr- ZF122338 (Amount: 74.75 SGD, Quantity: 2, : CT)
Anchor Salted Butter Mcup 144x7gm- ZF121828 (Amount: 20.16 SGD, Quantity: 6, : CT)
Total: 270.46 SGD</t>
  </si>
  <si>
    <t>6272510194918281373</t>
  </si>
  <si>
    <t>Jam Honey Portion Darbo 4x140sx14gm- ZDA018800 (Amount: 44.50 SGD, Quantity: 3, : BOX)
Jam Raspberry Darbo 5kg- ZDA001680 (Amount: 54.50 SGD, Quantity: 1, : TUB)
Jam Apricot Darbo 5kg- ZDA001659 (Amount: 36.80 SGD, Quantity: 1, : TUB)
Anchor Salted Butter Mcup 144x7gm- ZF121828 (Amount: 20.16 SGD, Quantity: 5, : CT)
Total: 325.60 SGD</t>
  </si>
  <si>
    <t>6278434084915093254</t>
  </si>
  <si>
    <t>Nutella Spread 6x1kg- MISNUSP1000 (Amount: 15.80 SGD, Quantity: 6, : BTL)
Anchor Salted Butter Mcup 144x7gm- ZF121828 (Amount: 20.16 SGD, Quantity: 8, : CT)
Total: 256.08 SGD</t>
  </si>
  <si>
    <t>6280201844911227207</t>
  </si>
  <si>
    <t>Anchor UHT CHG Extra Yield Cream Latam 12x1ltr- ZF122338 (Amount: 74.75 SGD, Quantity: 2, : CT)
Total: 149.50 SGD</t>
  </si>
  <si>
    <t>6286078814916672751</t>
  </si>
  <si>
    <t>Jam Honey Portion Darbo 4x140sx14gm- ZDA018800 (Amount: 44.50 SGD, Quantity: 4, : BOX)
Jam Strawberry Darbo 5kg- ZDA001673 (Amount: 39.00 SGD, Quantity: 1, : TUB)
Jam Raspberry Darbo 5kg- ZDA001680 (Amount: 54.50 SGD, Quantity: 1, : TUB)
Cream of Chicken Knorr 6x1kg- ZBSCHKN1000 (Amount: 11.46 SGD, Quantity: 5, : TUB)
Anchor Salted Butter Mcup 144x7gm- ZF121828 (Amount: 20.16 SGD, Quantity: 8, : CT)
Total: 490.08 SGD</t>
  </si>
  <si>
    <t>6294832284917936929</t>
  </si>
  <si>
    <t>Jam Honey Portion Darbo 4x140sx14gm- ZDA018800 (Amount: 44.50 SGD, Quantity: 2, : BOX)
Jam Strawberry Portion Darbo 4 x 140's x 14gm- ZDA016875 (Amount: 26.60 SGD, Quantity: 2, : BOX)
Jam Orange Portion Darbo 4 x 140's x 14gm- ZDA017926 (Amount: 26.60 SGD, Quantity: 1, : BOX)
Total: 168.80 SGD</t>
  </si>
  <si>
    <t>6296642734918894860</t>
  </si>
  <si>
    <t>243585-361714-- 50 Bukit Batok Midview Building</t>
  </si>
  <si>
    <t>UFSOPA, 12% off for demi glace</t>
  </si>
  <si>
    <t>Tomato Whole Peeled Royal Miller 6x2550g- RMCVTOWRM2550 (Amount: 40.00 SGD, Quantity: 1, : CT)
Demi Glace Sauce Knorr 6x1kg- ZBDEMIKN1000 (Amount: 71.24 SGD, Quantity: 3, : CT)
Total: 253.72 SGD</t>
  </si>
  <si>
    <t>6264609004914910349</t>
  </si>
  <si>
    <t>UFSOPA demi glace less 14%</t>
  </si>
  <si>
    <t>Tomato Whole Peeled Royal Miller 6x2550g- RMCVTOWRM2550 (Amount: 40.00 SGD, Quantity: 2, : CT)
Demi Glace Sauce Knorr 6x1kg- ZBDEMIKN1000 (Amount: 71.24 SGD, Quantity: 1, : CT)
Total: 151.24 SGD</t>
  </si>
  <si>
    <t>6270727474915344092</t>
  </si>
  <si>
    <t>Black Pepper Coarse LSH 500g- PECRBLS0500 (Amount: 8.30 SGD, Quantity: 8, : PKT)
Total: 66.40 SGD</t>
  </si>
  <si>
    <t>6270801694917580859</t>
  </si>
  <si>
    <t>Tomato Whole Peeled Royal Miller 6x2550g- RMCVTOWRM2550 (Amount: 40.00 SGD, Quantity: 2, : CT)
Total: 80.00 SGD</t>
  </si>
  <si>
    <t>6273207114915607850</t>
  </si>
  <si>
    <t>demi glace less 14% , UFSOPA </t>
  </si>
  <si>
    <t>Tomato Whole Peeled Royal Miller 6x2550g- RMCVTOWRM2550 (Amount: 40.00 SGD, Quantity: 2, : CT)
Demi Glace Sauce Knorr 6x1kg- ZBDEMIKN1000 (Amount: 71.24 SGD, Quantity: 2, : CT)
Total: 222.48 SGD</t>
  </si>
  <si>
    <t>6276513464912455925</t>
  </si>
  <si>
    <t>demi glace give this promo, UFSOPA 14%</t>
  </si>
  <si>
    <t>Demi Glace Sauce Knorr 6x1kg- ZBDEMIKN1000 (Amount: 71.24 SGD, Quantity: 1, : CT)
Black Pepper Coarse LSH 500g- PECRBLS0500 (Amount: 8.30 SGD, Quantity: 10, : PKT)
Total: 154.24 SGD</t>
  </si>
  <si>
    <t>6276808304918261803</t>
  </si>
  <si>
    <t>Tomato Whole Peeled Royal Miller 6x2550g- RMCVTOWRM2550 (Amount: 40.00 SGD, Quantity: 2, : CT)
Demi Glace Sauce Knorr 6x1kg- ZBDEMIKN1000 (Amount: 71.24 SGD, Quantity: 3, : CT)
Black Pepper Coarse LSH 500g- PECRBLS0500 (Amount: 8.30 SGD, Quantity: 5, : PKT)
Total: 335.22 SGD</t>
  </si>
  <si>
    <t>6279359474914450640</t>
  </si>
  <si>
    <t>Tomato Whole Peeled Royal Miller 6x2550g- RMCVTOWRM2550 (Amount: 40.00 SGD, Quantity: 1, : CT)
Demi Glace Sauce Knorr 6x1kg- ZBDEMIKN1000 (Amount: 71.24 SGD, Quantity: 2, : CT)
Total: 182.48 SGD</t>
  </si>
  <si>
    <t>6280300624911763618</t>
  </si>
  <si>
    <t>Tomato Whole Peeled Royal Miller 6x2550g- RMCVTOWRM2550 (Amount: 40.00 SGD, Quantity: 2, : CT)
Black Pepper Coarse LSH 500g- PECRBLS0500 (Amount: 8.30 SGD, Quantity: 8, : PKT)
Total: 146.40 SGD</t>
  </si>
  <si>
    <t>6284554674914949380</t>
  </si>
  <si>
    <t>6288614984914363359</t>
  </si>
  <si>
    <t>6290673414913596078</t>
  </si>
  <si>
    <t>Tomato Whole Peeled Royal Miller 6x2550g- RMCVTOWRM2550 (Amount: 40.00 SGD, Quantity: 3, : CT)
Total: 120.00 SGD</t>
  </si>
  <si>
    <t>6295766984912520425</t>
  </si>
  <si>
    <t>243585-361643-- 418 Bedok North</t>
  </si>
  <si>
    <t>less  14% promo  UFSOPA</t>
  </si>
  <si>
    <t>Demi Glace Sauce Knorr 6x1kg- ZBDEMIKN1000 (Amount: 71.24 SGD, Quantity: 2, : CT)
Total: 142.48 SGD</t>
  </si>
  <si>
    <t>6296697874916951175</t>
  </si>
  <si>
    <t>240605-324170-- 183 Upper Thomson Road #01-02</t>
  </si>
  <si>
    <t>Coriander Powder Raj 10x500g- GSCORRA500 (Amount: 2.50 SGD, Quantity: 1, : PKT)
Fettuccine FTO 15 Royal Miller 24x500gm- RMPARMFES0500 (Amount: 45.60 SGD, Quantity: 1, : CT)
Real Mayonnaise Best Food 4x3ltr- ZBMAYBF3000 (Amount: 17.23 SGD, Quantity: 1, : TUB)
Sea Salt Maldon 12x250gm- SSSMAL0250 (Amount: 6.70 SGD, Quantity: 2, : PKT)
Tomato Chopped Royal Miller 6x2.55kg- CVTOCHS2550 (Amount: 7.35 SGD, Quantity: 2, : TIN)
Tomato Ketchup Pouch Kimball 12x1kg- ZATOMKI1000 (Amount: 3.50 SGD, Quantity: 3, : PKT)
WH White Vinegar Woh Hup 4x5L- ZW1506300040 (Amount: 4.50 SGD, Quantity: 1, : TUB)
Washing Up Liquid Lemon North Star 4x5ltr- NSNFWASNS5000 (Amount: 4.90 SGD, Quantity: 2, : TUB)
Fine Salt East Sun 48x500g- ESSSSAFES500 (Amount: 0.45 SGD, Quantity: 3, : PKT)
LKK Panda Oyster Sauce 12 x 510g- XL1300660688 (Amount: 3.50 SGD, Quantity: 1, : EAC)
Total: 123.08 SGD</t>
  </si>
  <si>
    <t>6265439654912674746</t>
  </si>
  <si>
    <t>Pepper Sauce Red Tabasco 24x60ML- SAPERE0060 (Amount: 2.50 SGD, Quantity: 2, : BTL)
Total: 5.00 SGD</t>
  </si>
  <si>
    <t>6265467064917589582</t>
  </si>
  <si>
    <t>Tartar Sauce BestFood 4x3ltr- ZBTSABF3000 (Amount: 17.51 SGD, Quantity: 1, : TUB)
Total: 17.51 SGD</t>
  </si>
  <si>
    <t>6265524144915541084</t>
  </si>
  <si>
    <t>Cajun Spices Hela 18x1kg- GSCAJHE1000 (Amount: 21.60 SGD, Quantity: 1, : PKT)
Coriander Powder Raj 10x500g- GSCORRA500 (Amount: 2.50 SGD, Quantity: 1, : PKT)
Fettuccine FTO 15 Royal Miller 24x500gm- RMPARMFES0500 (Amount: 45.60 SGD, Quantity: 1, : CT)
Sea Salt Maldon 12x250gm- SSSMAL0250 (Amount: 6.70 SGD, Quantity: 3, : PKT)
Tomato Chopped Royal Miller 6x2.55kg- RMCVTOCRU2500 (Amount: 7.35 SGD, Quantity: 2, : TIN)
Tomato Ketchup Pouch Kimball 12x1kg- ZATOMKI1000 (Amount: 3.50 SGD, Quantity: 3, : PKT)
Plastic Bag 7x10- NFBAG7001 (Amount: 2.50 SGD, Quantity: 3, : PKT)
Chilli Sauce Pouch Kimball 12x1kg- ZACHIKI1000 (Amount: 3.93 SGD, Quantity: 3, : POU)
Total: 134.29 SGD</t>
  </si>
  <si>
    <t>6277477764912489027</t>
  </si>
  <si>
    <t>Cumin Powder Raj 10x500g- GSCUNRA500 (Amount: 3.00 SGD, Quantity: 1, : PKT)
Fettuccine FTO 15 Royal Miller 24x500gm- RMPARMFES0500 (Amount: 45.60 SGD, Quantity: 1, : CT)
Real Mayonnaise Best Food 4x3ltr- ZBMAYBF3000 (Amount: 17.23 SGD, Quantity: 1, : TUB)
Sea Salt Maldon 12x250gm- SSSMAL0250 (Amount: 6.70 SGD, Quantity: 3, : PKT)
Tartar Sauce BestFood 4x3ltr- ZBTSABF3000 (Amount: 17.51 SGD, Quantity: 1, : TUB)
Tomato Chopped Royal Miller 6x2.55kg- RMCVTOCRU2500 (Amount: 7.35 SGD, Quantity: 2, : TIN)
Tomato Ketchup Pouch Kimball 12x1kg- ZATOMKI1000 (Amount: 3.50 SGD, Quantity: 2, : PKT)
WH White Vinegar Woh Hup 4x5L- ZW1506300040 (Amount: 4.50 SGD, Quantity: 1, : TUB)
Washing Up Liquid Lemon North Star 4x5ltr- NSNFWASNS5000 (Amount: 4.90 SGD, Quantity: 1, : TUB)
Curry Powder Meat Baba's 10x1kg- GSCUMBA1000 (Amount: 9.25 SGD, Quantity: 1, : PKT)
Fine Salt East Sun 48x500g- ESSSSAFES500 (Amount: 0.45 SGD, Quantity: 2, : PKT)
Total: 144.69 SGD</t>
  </si>
  <si>
    <t>6284607714917499379</t>
  </si>
  <si>
    <t>Cajun Spices Hela 18x1kg- GSCAJHE1000 (Amount: 21.60 SGD, Quantity: 1, : PKT)
Cumin Powder Raj 10x500g- GSCUNRA500 (Amount: 3.00 SGD, Quantity: 1, : PKT)
Fettuccine FTO 15 Royal Miller 24x500gm- RMPARMFES0500 (Amount: 45.60 SGD, Quantity: 1, : CT)
Tomato Chopped Royal Miller 6x2.55kg- RMCVTOCRU2500 (Amount: 7.35 SGD, Quantity: 2, : TIN)
Washing Up Liquid Lemon North Star 4x5ltr- NSNFWASNS5000 (Amount: 4.90 SGD, Quantity: 1, : TUB)
Cling Wrap 300m North Star 6x300mx45cm- NSNFCLIW300M (Amount: 13.00 SGD, Quantity: 1, : ROL)
Bleach Local 6x1gal- NFBLEL3400 (Amount: 2.60 SGD, Quantity: 1, : TUB)
Total: 105.40 SGD</t>
  </si>
  <si>
    <t>6290591404919262502</t>
  </si>
  <si>
    <t>952497-355347-- 74 Tras St</t>
  </si>
  <si>
    <t>Soya Sauce Dark East Sun 4X5ltr- ESSASSDES5000 (Amount: 7.50 SGD, Quantity: 2, : TUB)
Tuna Flakes in Oil Royal Miller 6x1.88kg- RMCSTUFRM1880 (Amount: 63.00 SGD, Quantity: 1, : CT)
Washing Up Liquid Lemon North Star 4x5ltr- NSNFWASNS5000 (Amount: 19.00 SGD, Quantity: 1, : CT)
Total: 97.00 SGD</t>
  </si>
  <si>
    <t>Soya Sauce Dark East Sun 4X5ltr- ESSASSDES5000 (Amount: 7.50 SGD, Quantity: 1, : TUB)
Tuna Flakes in Oil Royal Miller 6x1.88kg- RMCSTUFRM1880 (Amount: 63.00 SGD, Quantity: 3, : CT)
Total: 196.50 SGD</t>
  </si>
  <si>
    <t>45415-281660-- 30 Robertson Quay #01-10</t>
  </si>
  <si>
    <t>Aromat Seasoning Knorr 6x2.25kg- ZBASEKN2250 (Amount: 20.80 SGD, Quantity: 2, : TUB)
Curry Powder Meat Baba's 40x250g- GSCUMBA250 (Amount: 2.10 SGD, Quantity: 4, : PKT)
Cling Wrap 300m North Star 6x300mx45cm- NSNFCLIW300M (Amount: 11.70 SGD, Quantity: 6, : ROL)
Black Pepper Coarse LSH 500g- PECRBLS0500 (Amount: 8.50 SGD, Quantity: 4, : PKT)
Baked Beans In Tomato Sauce Royal Miller 6x2.55kg- RMCVBBERM2700 (Amount: 6.00 SGD, Quantity: 5, : TIN)
Garbanzo Beans Royal Miller 6x2.5kg- RMCVBCHFI2500 (Amount: 5.50 SGD, Quantity: 2, : TIN)
Red Kidney Bean Royal Miller 24x400g- RMCVRKBRM439 (Amount: 1.10 SGD, Quantity: 4, : TIN)
Tomato Chopped Royal Miller 6x2.55kg- RMCVTOCRU2500 (Amount: 6.80 SGD, Quantity: 4, : TIN)
Corn Oil Royal Miller 6x3ltr- RMOICORRM3000 (Amount: 14.80 SGD, Quantity: 6, : TUB)
Penne Rigate FTO 144 Royal Miller 24x500gm- RMPARMPEN500 (Amount: 1.80 SGD, Quantity: 4, : PKT)
Premium Jasmine Rice Royal Miller 5kg- RMRIKDM5000 (Amount: 8.80 SGD, Quantity: 4, : PKT)
Honey Royal Miller 6x1kg- RMSCHONRM1000L (Amount: 5.00 SGD, Quantity: 2, : TUB)
Soft Brown Sugar SIS 24x800g- SUSBRO0800 (Amount: 3.45 SGD, Quantity: 4, : PKT)
Fine Sugar Johnnyson's 12 x 2kg- JOSUSFINE2000 (Amount: 3.50 SGD, Quantity: 5, : PKT)
Instant Soup Mushroom Knorr 6x800g- ZBISMKN0800 (Amount: 68.13 SGD, Quantity: 1, : CT)
Tomato Pronto Knorr 6x2kg- ZBTPRKN2000 (Amount: 8.96 SGD, Quantity: 3, : TIN)
Pesto Herb Paste Knorr 2x340g- ZBPSEKN0340 (Amount: 17.45 SGD, Quantity: 2, : BTL)
Corn Oil Royal Miller 18L- RMOICORN18L (Amount: 79.90 SGD, Quantity: 1, : TUB)
Tomato Paste Royal Miller 6x2.2kg- RMCVTPARM2500 (Amount: 11.00 SGD, Quantity: 1, : TIN)
Red Cherry With Stem Palmdale 4x3.6kg- CRCHPD4200 (Amount: 26.25 SGD, Quantity: 1, : BTL)
Total: 646.36 SGD</t>
  </si>
  <si>
    <t>6265575613818353205</t>
  </si>
  <si>
    <t>MSG Vetsin Buddha Hand 6x2.25kg- SSMSGBH2270 (Amount: 32.00 SGD, Quantity: 1, : TIN)
Total: 32.00 SGD</t>
  </si>
  <si>
    <t>6265623894912691768</t>
  </si>
  <si>
    <t>7443 Scotch Brite (4x3) 6's- Z3MXE006000048 (Amount: 4.50 SGD, Quantity: 10, : PKT)
Steel Scourer Round- NFSTE0001 (Amount: 0.90 SGD, Quantity: 10, : EAC)
Total: 54.00 SGD</t>
  </si>
  <si>
    <t>6265650504912302759</t>
  </si>
  <si>
    <t>Tapioca Flour Flying Man 50x500g- FLTAPFL0500 (Amount: 0.95 SGD, Quantity: 15, : PKT)
Paprika Powder G.Chef 1kg- GSPAPGC1000 (Amount: 14.50 SGD, Quantity: 2, : PKT)
Roasted Sesame Dressing (Halal) Kewpie 6x1L- JPMLRTDRH1L (Amount: 16.50 SGD, Quantity: 3, : BTL)
UHT Coconut Cream Kara 18x500ml- MICOCKA0500 (Amount: 2.50 SGD, Quantity: 5, : PKT)
Black Pepper Coarse LSH 500g- PECRBLS0500 (Amount: 8.50 SGD, Quantity: 3, : PKT)
Lychee In Syrup Royal Miller 12x567g- RMCFLYCHEE567 (Amount: 2.50 SGD, Quantity: 6, : TIN)
Garbanzo Beans Royal Miller 6x2.5kg- RMCVBCHFI2500 (Amount: 5.50 SGD, Quantity: 2, : TIN)
Honey Royal Miller 6x1kg- RMSCHONRM1000L (Amount: 5.00 SGD, Quantity: 3, : TUB)
MAGGI Chilli Sauce 24x340g- XN12013765 (Amount: 1.90 SGD, Quantity: 6, : BTL)
Pepper Sauce Red Tabasco 24x60ML- SAPERE0060 (Amount: 2.40 SGD, Quantity: 6, : BTL)
MAGGI Tomato Ketchup 24x320g- XN12311751 (Amount: 1.50 SGD, Quantity: 6, : BTL)
Worchester Sauce Lea&amp;Perrin 12x290ml- SAWORLE0290 (Amount: 4.00 SGD, Quantity: 4, : BTL)
Soft Brown Sugar SIS 24x800g- SUSBRO0800 (Amount: 3.45 SGD, Quantity: 8, : PKT)
Fine Sugar Johnnyson's 12 x 2kg- JOSUSFINE2000 (Amount: 3.50 SGD, Quantity: 6, : PKT)
Tomato Pronto Knorr 6x2kg- ZBTPRKN2000 (Amount: 8.96 SGD, Quantity: 3, : TIN)
WH White Vinegar Woh Hup 4x5L- ZW1506300040 (Amount: 4.50 SGD, Quantity: 2, : TUB)
Total: 307.03 SGD</t>
  </si>
  <si>
    <t>6283845357704553751</t>
  </si>
  <si>
    <t>Demi Glace Sauce Knorr 6x1kg- ZBDEMIKN1000 (Amount: 71.24 SGD, Quantity: 1, : CT)
Real Mayonnaise Best Food 4x3ltr- ZBMAYBF3000 (Amount: 65.63 SGD, Quantity: 1, : CT)
Lipton Pouch Bag/ Teabag  20(30X14G)- XE69610488 (Amount: 8.88 SGD, Quantity: 4, : EAC)
Total: 172.39 SGD</t>
  </si>
  <si>
    <t>6284318254919173878</t>
  </si>
  <si>
    <t>189037-358094-- Geylang Serai #01-03</t>
  </si>
  <si>
    <t>Asam Paste Orchid 24x1kg- MLASS3E1000 (Amount: 2.50 SGD, Quantity: 2, : PKT)
Beef Stock Paste Knorr 6x1.5kg- ZBBPAKN1500 (Amount: 19.29 SGD, Quantity: 1, : BTL)
Belachan (Yellow Wrapper) 50x500gm- MLBELYE0550 (Amount: 3.20 SGD, Quantity: 4, : PKT)
Black Glutinous Rice East Sun 1kg/pkt- ESRIBLGLS25KG (Amount: 4.60 SGD, Quantity: 3, : PKT)
Black Pepper Corn 500gpkt- PECOPLS0500 (Amount: 10.00 SGD, Quantity: 1, : PKT)
Bubur Terigu 60x400g- CEBUTMA0400 (Amount: 1.20 SGD, Quantity: 3, : PKT)
Candle Nut 1kg- MLCANLS25KG (Amount: 8.70 SGD, Quantity: 2, : PKT)
Cashew Nuts East Sun 1kg- DFAPRLS1000 (Amount: 20.90 SGD, Quantity: 1, : KG)
Chicken Powder Knorr 6x2.25kg- ZBCPOKN2250 (Amount: 26.52 SGD, Quantity: 2, : TUB)
Chilli Sauce Maggi 6x3.3kgtin- SACHIMAG3000 (Amount: 11.00 SGD, Quantity: 1, : TIN)
Coconut Cream Sin Ind 12x1L- MICOCSIND1000 (Amount: 51.80 SGD, Quantity: 1, : CT)
NESCAFE CLASSIC Refill Pack 12x500g- XN12228199 (Amount: 17.55 SGD, Quantity: 1, : PKT)
Concentrated Chicken Stock Knorr 6x1kg- ZBCNCHSKN1000 (Amount: 10.95 SGD, Quantity: 1, : BTL)
Condensed Milk Royal Miller 48x380g- RMMIMCORM0390 (Amount: 52.80 SGD, Quantity: 1, : CT)
Corn Starch Johnnyson's 10x1kg- JOFLCORN1KG (Amount: 2.50 SGD, Quantity: 1, : PKT)
Evaporated Creamer Royal Miller 48x390g- RMMIMECRM0390 (Amount: 52.80 SGD, Quantity: 1, : CT)
Fine Salt East Sun 48x500g- ESSSSAFES500 (Amount: 0.40 SGD, Quantity: 3, : PKT)
Grated Peanut Tai Sun 1kg- DFTSPEG1000 (Amount: 6.00 SGD, Quantity: 1, : Kg)
Green Beans East Sun 25x1kg- ESMLBEGLS30KG (Amount: 3.50 SGD, Quantity: 2, : KG)
Ikan Bilis Powder Knorr 6x1kg- ZBIBPKT1000 (Amount: 11.66 SGD, Quantity: 3, : PKT)
Longan in Syrup Royal Miller 24x565g- RMCFLONRM567 (Amount: 2.50 SGD, Quantity: 5, : TIN)
Lychee In Syrup Royal Miller 12x567g- RMCFLYCHEE567 (Amount: 2.40 SGD, Quantity: 8, : TIN)
Milo Refill Nestle 12x1kg- BEMILOR1100 (Amount: 9.70 SGD, Quantity: 2, : PKT)
MSG / Ajinomoto 20x1kg- SSMSGAJM01000 (Amount: 5.50 SGD, Quantity: 8, : PKT)
Plain Flour 1kg/pkt- JOFLPLAPR1000 (Amount: 3.30 SGD, Quantity: 5, : PKT)
Raw Peanut Small LSH 1kg- DFPERRM25KG (Amount: 4.20 SGD, Quantity: 2, : PKT)
Rice Flour 3 Eagles 20x600g- FLRICTH0600 (Amount: 1.15 SGD, Quantity: 4, : PKT)
Rice Vinegar/White Narcissus 12x600ml- VIRICNA0600 (Amount: 2.00 SGD, Quantity: 2, : BTL)
Sago SMALL East Sun 1kg- ESMLSASLS30KG (Amount: 2.96 SGD, Quantity: 1, : PKT)
Sesame Seed White East Sun 1kg-ESMLSSWLS25KG (Amount: 6.00 SGD, Quantity: 1, : PKT)
Tomato Ketchup Maggi 6x3.3kgtin- SATOMA3300 (Amount: 10.50 SGD, Quantity: 1, : TIN)
Tumeric Powder Baba's 10x1kg- GSTUMBA1000 (Amount: 10.50 SGD, Quantity: 1, : PKT)
UHT Coconut Cream Kara 12x1ltr- MICOCKA1000 (Amount: 62.40 SGD, Quantity: 1, : CT)
UHT Coconut Cream Kara 18x500ml- MICOCKA0500 (Amount: 44.10 SGD, Quantity: 4, : CT)
UHT Coconut Cream Kara 30x200ml- MICOCKA0200 (Amount: 36.00 SGD, Quantity: 1, : CT)
Vegetable Cooking Oil Royal Miller 17kg/tin- RMOICOORM17KG (Amount: 31.50 SGD, Quantity: 6, : TIN)
Vegetarian Seasoning Knorr 6x1kg- ZBVEGKN1000 (Amount: 9.81 SGD, Quantity: 1, : BTL)
Garbanzo Beans Royal Miller 24x400g- RMCVBCHRU0400 (Amount: 1.15 SGD, Quantity: 2, : TIN)
Chick Pea Dried East Sun 1kg- ESMLCHIK1000 (Amount: 3.90 SGD, Quantity: 1, : PKT)
Sweet Chilli Sauce Halal Heinz 24x310g- SACHILHEI310 (Amount: 1.90 SGD, Quantity: 3, : TIN)
Panda Oyster Sauce LKK 6x2.20kg- SAOYPLKK2200 (Amount: 8.50 SGD, Quantity: 1, : TIN)
Cumin Powder Pattu 1kg- GSCUMPA1000 (Amount: 11.90 SGD, Quantity: 1, : PKT)
Ikan Bilis Peeled 1kgx12pkt- MLIKALS1000 (Amount: 11.00 SGD, Quantity: 1, : PKT)
White Glutinous Rice East Sun 1kg- RIGLWLS1000 (Amount: 3.50 SGD, Quantity: 1, : PKT)
White Pepper Powder GURUBAS 500gpkt- PEPWHPLS0500 (Amount: 4.00 SGD, Quantity: 1, : PKT)
Gula Prai Fine Granulated Sugar 25Kg- GPEPX25KG (Amount: 30.00 SGD, Quantity: 1, : BAG)
Premium Jasmine Rice Royal Miller 5kg- RMRIKDM5000 (Amount: 9.00 SGD, Quantity: 10, : PKT)
Gula Melaka 10x1kg- SUGULLS1000 (Amount: 2.50 SGD, Quantity: 5, : PKT)
Anchor Mozzarella Shredded Cheese IQF 6x2kg- ZF123066 (Amount: 23.35 SGD, Quantity: 1, : PKT)
Total: 1,243.23 SGD</t>
  </si>
  <si>
    <t>Lychee In Syrup Royal Miller 12x567g- RMCFLYCHEE567 (Amount: 2.40 SGD, Quantity: 6, : TIN)
Milo Refill Nestle 12x1kg- BEMILOR1100 (Amount: 9.70 SGD, Quantity: 3, : PKT)
Premium Jasmine Rice Royal Miller 5kg- RMRIKDM5000 (Amount: 9.00 SGD, Quantity: 20, : PKT)
Gula Melaka 10x1kg- SUGULLS1000 (Amount: 2.50 SGD, Quantity: 10, : PKT)
Total: 248.50 SGD</t>
  </si>
  <si>
    <t>189037-356885-- Downtown East #02-306</t>
  </si>
  <si>
    <t>Concentrated Chicken Stock Knorr 6x1kg- ZBCNCHSKN1000 (Amount: 10.95 SGD, Quantity: 1, : BTL)
Lychee In Syrup Royal Miller 12x567g- RMCFLYCHEE567 (Amount: 2.40 SGD, Quantity: 6, : TIN)
Plain Flour 1kg/pkt- JOFLPLAPR1000 (Amount: 3.30 SGD, Quantity: 6, : PKT)
UHT Coconut Cream Kara 18x500ml- MICOCKA0500 (Amount: 44.10 SGD, Quantity: 1, : CT)
UHT Coconut Cream Kara 30x200ml- MICOCKA0200 (Amount: 36.00 SGD, Quantity: 1, : CT)
Vegetable Cooking Oil Royal Miller 17kg/tin- RMOICOORM17KG (Amount: 31.50 SGD, Quantity: 1, : TIN)
Premium Jasmine Rice Royal Miller 5kg- RMRIKDM5000 (Amount: 9.00 SGD, Quantity: 5, : PKT)
Total: 201.75 SGD</t>
  </si>
  <si>
    <t>Lychee In Syrup Royal Miller 12x567g- RMCFLYCHEE567 (Amount: 2.40 SGD, Quantity: 4, : TIN)
Plain Flour 1kg/pkt- JOFLPLAPR1000 (Amount: 3.30 SGD, Quantity: 15, : PKT)
Raw Peanut Small LSH 1kg- DFPERRM25KG (Amount: 4.20 SGD, Quantity: 2, : PKT)
Vegetable Cooking Oil Royal Miller 17kg/tin- RMOICOORM17KG (Amount: 31.50 SGD, Quantity: 7, : TIN)
Ikan Bilis Peeled 1kgx12pkt- MLIKALS1000 (Amount: 11.00 SGD, Quantity: 1, : PKT)
Premium Jasmine Rice Royal Miller 5kg- RMRIKDM5000 (Amount: 9.00 SGD, Quantity: 15, : PKT)
Gula Melaka 10x1kg- SUGULLS1000 (Amount: 2.50 SGD, Quantity: 7, : PKT)
Total: 451.50 SGD</t>
  </si>
  <si>
    <t>Asam Paste Orchid 24x1kg- MLASS3E1000 (Amount: 2.50 SGD, Quantity: 2, : PKT)
Cashew Nuts East Sun 1kg- DFAPRLS1000 (Amount: 20.90 SGD, Quantity: 1, : KG)
Condensed Milk Royal Miller 48x380g- RMMIMCORM0390 (Amount: 52.80 SGD, Quantity: 1, : CT)
Corn Starch Johnnyson's 10x1kg- JOFLCORN1KG (Amount: 2.50 SGD, Quantity: 1, : PKT)
Evaporated Creamer Royal Miller 48x390g- RMMIMECRM0390 (Amount: 52.80 SGD, Quantity: 1, : CT)
Fine Salt East Sun 48x500g- ESSSSAFES500 (Amount: 0.40 SGD, Quantity: 3, : PKT)
Grated Peanut Tai Sun 1kg- DFTSPEG1000 (Amount: 6.00 SGD, Quantity: 1, : Kg)
Lychee In Syrup Royal Miller 12x567g- RMCFLYCHEE567 (Amount: 2.40 SGD, Quantity: 4, : TIN)
MILO ACTIV GO Hot Mix Vending 12x1kg- XN12258140 (Amount: 12.90 SGD, Quantity: 2, : PKT)
MSG / Ajinomoto 20x1kg- SSMSGAJM01000 (Amount: 5.50 SGD, Quantity: 8, : PKT)
Plain Flour 1kg/pkt- JOFLPLAPR1000 (Amount: 3.30 SGD, Quantity: 10, : PKT)
Rice Flour 3 Eagles 20x600g- FLRICTH0600 (Amount: 1.15 SGD, Quantity: 2, : PKT)
UHT Coconut Cream Kara 12x1ltr- MICOCKA1000 (Amount: 62.40 SGD, Quantity: 1, : CT)
UHT Coconut Cream Kara 18x500ml- MICOCKA0500 (Amount: 44.10 SGD, Quantity: 4, : CT)
UHT Coconut Cream Kara 30x200ml- MICOCKA0200 (Amount: 36.00 SGD, Quantity: 1, : CT)
Vegetarian Seasoning Knorr 6x1kg- ZBVEGKN1000 (Amount: 9.81 SGD, Quantity: 1, : BTL)
Panda Oyster Sauce LKK 6x2.20kg- SAOYPLKK2200 (Amount: 8.50 SGD, Quantity: 1, : TIN)
Ikan Bilis Peeled 1kgx12pkt- MLIKALS1000 (Amount: 11.00 SGD, Quantity: 1, : PKT)
White Glutinous Rice East Sun 1kg- RIGLWLS1000 (Amount: 3.50 SGD, Quantity: 1, : PKT)
Premium Jasmine Rice Royal Miller 5kg- RMRIKDM5000 (Amount: 9.00 SGD, Quantity: 10, : PKT)
Gula Melaka 10x1kg- SUGULLS1000 (Amount: 2.50 SGD, Quantity: 5, : PKT)
Total: 666.01 SGD</t>
  </si>
  <si>
    <t>Concentrated Chicken Stock Knorr 6x1kg- ZBCNCHSKN1000 (Amount: 10.95 SGD, Quantity: 1, : BTL)
Vegetable Cooking Oil Royal Miller 17kg/tin- RMOICOORM17KG (Amount: 31.50 SGD, Quantity: 1, : TIN)
Premium Jasmine Rice Royal Miller 5kg- RMRIKDM5000 (Amount: 9.00 SGD, Quantity: 10, : PKT)
Total: 132.45 SGD</t>
  </si>
  <si>
    <t>Asam Paste Orchid 24x1kg- MLASS3E1000 (Amount: 2.50 SGD, Quantity: 5, : PKT)
Condensed Milk Royal Miller 48x380g- RMMIMCORM0390 (Amount: 52.80 SGD, Quantity: 1, : CT)
Evaporated Creamer Royal Miller 48x390g- RMMIMECRM0390 (Amount: 52.80 SGD, Quantity: 1, : CT)
Grated Peanut Tai Sun 1kg- DFTSPEG1000 (Amount: 6.00 SGD, Quantity: 2, : Kg)
Rice Flour 3 Eagles 20x600g- FLRICTH0600 (Amount: 1.15 SGD, Quantity: 6, : PKT)
UHT Coconut Cream Kara 12x1ltr- MICOCKA1000 (Amount: 62.40 SGD, Quantity: 2, : CT)
UHT Coconut Cream Kara 30x200ml- MICOCKA0200 (Amount: 36.00 SGD, Quantity: 2, : CT)
Vegetable Cooking Oil Royal Miller 17kg/tin- RMOICOORM17KG (Amount: 31.50 SGD, Quantity: 7, : TIN)
Ikan Bilis Peeled 1kgx12pkt- MLIKALS1000 (Amount: 11.00 SGD, Quantity: 2, : PKT)
Gula Prai Fine Granulated Sugar 25Kg- GPEPX25KG (Amount: 30.00 SGD, Quantity: 1, : BAG)
Premium Jasmine Rice Royal Miller 5kg- RMRIKDM5000 (Amount: 9.00 SGD, Quantity: 10, : PKT)
Total: 696.30 SGD</t>
  </si>
  <si>
    <t>Asam Paste Orchid 24x1kg- MLASS3E1000 (Amount: 2.50 SGD, Quantity: 5, : PKT)
Total: 12.50 SGD</t>
  </si>
  <si>
    <t>Cashew Nuts East Sun 1kg- DFAPRLS1000 (Amount: 20.90 SGD, Quantity: 2, : KG)
Chicken Powder Knorr 6x2.25kg- ZBCPOKN2250 (Amount: 159.12 SGD, Quantity: 1, : CT)
Plain Flour 1kg/pkt- JOFLPLAPR1000 (Amount: 3.30 SGD, Quantity: 15, : PKT)
Raw Peanut Small LSH 1kg- DFPERRM25KG (Amount: 4.20 SGD, Quantity: 2, : PKT)
Vegetable Cooking Oil Royal Miller 17kg/tin- RMOICOORM17KG (Amount: 31.50 SGD, Quantity: 7, : TIN)
Ikan Bilis Peeled 1kgx12pkt- MLIKALS1000 (Amount: 11.00 SGD, Quantity: 2, : PKT)
Premium Jasmine Rice Royal Miller 5kg- RMRIKDM5000 (Amount: 9.00 SGD, Quantity: 20, : PKT)
Gula Melaka 10x1kg- SUGULLS1000 (Amount: 2.50 SGD, Quantity: 12, : PKT)
Total: 711.32 SGD</t>
  </si>
  <si>
    <t>Asam Paste Orchid 24x1kg- MLASS3E1000 (Amount: 2.50 SGD, Quantity: 2, : PKT)
Cashew Nuts East Sun 1kg- DFAPRLS1000 (Amount: 20.90 SGD, Quantity: 1, : KG)
Condensed Milk Royal Miller 48x380g- RMMIMCORM0390 (Amount: 52.80 SGD, Quantity: 1, : CT)
Corn Starch Johnnyson's 10x1kg- JOFLCORN1KG (Amount: 2.50 SGD, Quantity: 1, : PKT)
Evaporated Creamer Royal Miller 48x390g- RMMIMECRM0390 (Amount: 52.80 SGD, Quantity: 1, : CT)
Fine Salt East Sun 48x500g- ESSSSAFES500 (Amount: 0.40 SGD, Quantity: 3, : PKT)
Grated Peanut Tai Sun 1kg- DFTSPEG1000 (Amount: 6.00 SGD, Quantity: 1, : Kg)
Lychee In Syrup Royal Miller 12x567g- RMCFLYCHEE567 (Amount: 2.40 SGD, Quantity: 4, : TIN)
MILO ACTIV GO Hot Mix Vending 12x1kg- XN12258140 (Amount: 12.90 SGD, Quantity: 2, : PKT)
MSG / Ajinomoto 20x1kg- SSMSGAJM01000 (Amount: 5.50 SGD, Quantity: 8, : PKT)
Plain Flour 1kg/pkt- JOFLPLAPR1000 (Amount: 3.30 SGD, Quantity: 10, : PKT)
Rice Flour 3 Eagles 20x600g- FLRICTH0600 (Amount: 1.15 SGD, Quantity: 2, : PKT)
UHT Coconut Cream Kara 12x1ltr- MICOCKA1000 (Amount: 62.40 SGD, Quantity: 1, : CT)
UHT Coconut Cream Kara 18x500ml- MICOCKA0500 (Amount: 44.10 SGD, Quantity: 4, : CT)
UHT Coconut Cream Kara 30x200ml- MICOCKA0200 (Amount: 36.00 SGD, Quantity: 1, : CT)
Vegetarian Seasoning Knorr 6x1kg- ZBVEGKN1000 (Amount: 9.81 SGD, Quantity: 1, : BTL)
Panda Oyster Sauce LKK 6x2.20kg- XL1300660798 (Amount: 8.50 SGD, Quantity: 1, : TIN)
Ikan Bilis Peeled 1kgx12pkt- MLIKALS1000 (Amount: 11.00 SGD, Quantity: 1, : PKT)
White Glutinous Rice East Sun 1kg- RIGLWLS1000 (Amount: 3.50 SGD, Quantity: 1, : PKT)
Premium Jasmine Rice Royal Miller 5kg- RMRIKDM5000 (Amount: 9.00 SGD, Quantity: 10, : PKT)
Gula Melaka 10x1kg- SUGULLS1000 (Amount: 2.50 SGD, Quantity: 5, : PKT)
Total: 666.01 SGD</t>
  </si>
  <si>
    <t>Concentrated Chicken Stock Knorr 6x1kg- ZBCNCHSKN1000 (Amount: 10.95 SGD, Quantity: 2, : BTL)
Condensed Milk Royal Miller 48x380g- RMMIMCORM0390 (Amount: 52.80 SGD, Quantity: 1, : CT)
Evaporated Creamer Royal Miller 48x390g- RMMIMECRM0390 (Amount: 1.20 SGD, Quantity: 1, : TIN)
Plain Flour 1kg/pkt- JOFLPLAPR1000 (Amount: 3.30 SGD, Quantity: 2, : PKT)
UHT Coconut Cream Kara 18x500ml- MICOCKA0500 (Amount: 44.10 SGD, Quantity: 1, : CT)
Vegetable Cooking Oil Royal Miller 17kg/tin- RMOICOORM17KG (Amount: 31.50 SGD, Quantity: 1, : TIN)
Vegetarian Seasoning Knorr 6x1kg- ZBVEGKN1000 (Amount: 9.81 SGD, Quantity: 1, : BTL)
Total: 167.91 SGD</t>
  </si>
  <si>
    <t>Evaporated Creamer Royal Miller 48x390g- RMMIMECRM0390 (Amount: 52.80 SGD, Quantity: 1, : CT)
Fine Sugar Johnnyson's 12 x 2kg- JOSUSFINE2000 (Amount: 3.50 SGD, Quantity: 3, : PKT)
Vegetable Cooking Oil Royal Miller 17kg/tin- RMOICOORM17KG (Amount: 31.50 SGD, Quantity: 1, : TIN)
Premium Jasmine Rice Royal Miller 5kg- RMRIKDM5000 (Amount: 9.00 SGD, Quantity: 5, : PKT)
Total: 139.80 SGD</t>
  </si>
  <si>
    <t>Corn Starch Johnnyson's 10x1kg- JOFLCORN1KG (Amount: 2.50 SGD, Quantity: 3, : PKT)
Ikan Bilis Powder Knorr 6x1kg- ZBIBPKT1000 (Amount: 11.66 SGD, Quantity: 1, : PKT)
Lychee In Syrup Royal Miller 12x567g- RMCFLYCHEE567 (Amount: 2.40 SGD, Quantity: 6, : TIN)
Onion Powder Hela 9x700gtub- GSONIOHE0700 (Amount: 23.90 SGD, Quantity: 1, : TUB)
Rice Flour 3 Eagles 20x600g- FLRICTH0600 (Amount: 1.15 SGD, Quantity: 10, : PKT)
Garlic Powder Hela 9x700g- GSGARHE0700 (Amount: 25.10 SGD, Quantity: 1, : TUB)
Premium Jasmine Rice Royal Miller 5kg- RMRIKDM5000 (Amount: 9.00 SGD, Quantity: 10, : PKT)
Total: 184.06 SGD</t>
  </si>
  <si>
    <t>Vegetable Cooking Oil Royal Miller 17kg/tin- RMOICOORM17KG (Amount: 31.50 SGD, Quantity: 10, : TIN)
Total: 315.00 SGD</t>
  </si>
  <si>
    <t>Plain Flour 1kg/pkt- JOFLPLAPR1000 (Amount: 3.30 SGD, Quantity: 2, : PKT)
Tumeric Powder Baba's 10x1kg- GSTUMBA1000 (Amount: 10.50 SGD, Quantity: 1, : PKT)
UHT Coconut Cream Kara 18x500ml- MICOCKA0500 (Amount: 44.10 SGD, Quantity: 2, : CT)
UHT Coconut Cream Kara 30x200ml- MICOCKA0200 (Amount: 36.00 SGD, Quantity: 1, : CT)
Premium Jasmine Rice Royal Miller 5kg- RMRIKDM5000 (Amount: 9.00 SGD, Quantity: 5, : PKT)
Total: 186.30 SGD</t>
  </si>
  <si>
    <t>Plain Flour 1kg/pkt- JOFLPLAPR1000 (Amount: 3.30 SGD, Quantity: 2, : PKT)
Total: 6.60 SGD</t>
  </si>
  <si>
    <t>GSCORRA500-2pkt,GSFENGU0500-1pkt,GSCUFBA1000-1pkt,</t>
  </si>
  <si>
    <t>Asam Paste Orchid 24x1kg- MLASS3E1000 (Amount: 2.50 SGD, Quantity: 1, : PKT)
Belachan (Yellow Wrapper) 50x500gm- MLBELYE0550 (Amount: 3.20 SGD, Quantity: 3, : PKT)
Candle Nut 1kg- MLCANLS25KG (Amount: 8.70 SGD, Quantity: 2, : PKT)
NESCAFE CLASSIC Refill Pack 12x500g- XN12228199 (Amount: 17.55 SGD, Quantity: 1, : PKT)
Concentrated Chicken Stock Knorr 6x1kg- ZBCNCHSKN1000 (Amount: 10.95 SGD, Quantity: 1, : BTL)
Condensed Milk Royal Miller 48x380g- RMMIMCORM0390 (Amount: 52.80 SGD, Quantity: 1, : CT)
Corn Starch Johnnyson's 10x1kg- JOFLCORN1KG (Amount: 2.50 SGD, Quantity: 2, : PKT)
Evaporated Creamer Royal Miller 48x390g- RMMIMECRM0390 (Amount: 52.80 SGD, Quantity: 1, : CT)
Fine Salt East Sun 48x500g- ESSSSAFES500 (Amount: 0.40 SGD, Quantity: 5, : PKT)
Green Beans East Sun 25x1kg- ESMLBEGLS30KG (Amount: 3.50 SGD, Quantity: 1, : KG)
Ikan Bilis Powder Knorr 6x1kg- ZBIBPKT1000 (Amount: 11.66 SGD, Quantity: 2, : PKT)
Longan in Syrup Royal Miller 24x565g- RMCFLONRM567 (Amount: 2.50 SGD, Quantity: 3, : TIN)
Lychee In Syrup Royal Miller 12x567g- RMCFLYCHEE567 (Amount: 2.40 SGD, Quantity: 4, : TIN)
MSG / Ajinomoto 20x1kg- SSMSGAJM01000 (Amount: 5.50 SGD, Quantity: 8, : PKT)
Plain Flour 1kg/pkt- JOFLPLAPR1000 (Amount: 3.30 SGD, Quantity: 13, : PKT)
Raw Peanut Small LSH 1kg- DFPERRM25KG (Amount: 4.20 SGD, Quantity: 1, : PKT)
Rice Flour 3 Eagles 20x600g- FLRICTH0600 (Amount: 1.15 SGD, Quantity: 3, : PKT)
Rice Vinegar/White Narcissus 12x600ml- VIRICNA0600 (Amount: 2.00 SGD, Quantity: 1, : BTL)
Thai Fine Sugar SIS 25kg- SUTHAIFS25KG (Amount: 38.00 SGD, Quantity: 1, : BAG)
Thai Rice Hom Mali Royal Miller 25kg-  RMRITHARM2500 (Amount: 52.00 SGD, Quantity: 2, : BAG)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2, : PKT)
Curry Powder Meat Baba's 10x1kg- GSCUMBA1000 (Amount: 9.25 SGD, Quantity: 1, : PKT)
Total: 804.33 SGD</t>
  </si>
  <si>
    <t>Asam Paste Orchid 24x1kg- MLASS3E1000 (Amount: 2.50 SGD, Quantity: 1, : PKT)
Beef Stock Paste Knorr 6x1.5kg- ZBBPAKN1500 (Amount: 19.29 SGD, Quantity: 1, : BTL)
Belachan (Yellow Wrapper) 50x500gm- MLBELYE0550 (Amount: 3.20 SGD, Quantity: 3, : PKT)
Chicken Powder Knorr 6x2.25kg- ZBCPOKN2250 (Amount: 26.52 SGD, Quantity: 2, : TUB)
Condensed Milk Royal Miller 48x380g- RMMIMCORM0390 (Amount: 52.80 SGD, Quantity: 1, : CT)
Evaporated Creamer Royal Miller 48x390g- RMMIMECRM0390 (Amount: 52.80 SGD, Quantity: 1, : CT)
Ikan Bilis Powder Knorr 6x1kg- ZBIBPKT1000 (Amount: 11.66 SGD, Quantity: 1, : PKT)
Longan in Syrup Royal Miller 24x565g- RMCFLONRM567 (Amount: 2.50 SGD, Quantity: 3, : TIN)
Lychee In Syrup Royal Miller 12x567g- RMCFLYCHEE567 (Amount: 2.40 SGD, Quantity: 5, : TIN)
MILO ACTIV GO Hot Mix Vending 12x1kg- XN12258140 (Amount: 12.90 SGD, Quantity: 3, : PKT)
Plain Flour 1kg/pkt- JOFLPLAPR1000 (Amount: 3.30 SGD, Quantity: 12, : PKT)
Raw Peanut Small LSH 1kg- DFPERRM25KG (Amount: 4.20 SGD, Quantity: 1, : PKT)
Rice Flour 3 Eagles 20x600g- FLRICTH0600 (Amount: 1.15 SGD, Quantity: 3, : PKT)
Rice Vinegar/White Narcissus 12x600ml- VIRICNA0600 (Amount: 2.00 SGD, Quantity: 1, : BTL)
UHT Coconut Cream Kara 18x500ml- MICOCKA0500 (Amount: 44.10 SGD, Quantity: 2,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1, : PKT)
Premium Jasmine Rice Royal Miller 5kg- RMRIKDM5000 (Amount: 9.00 SGD, Quantity: 15, : PKT)
Coriander Powder Raj 10x500gpkt- GSCORRA500 (Amount: 2.50 SGD, Quantity: 2, : PKT)
Total: 751.15 SGD</t>
  </si>
  <si>
    <t>Gula Prai Fine Granulated Sugar 25Kg- GPEPX25KG (Amount: 33.00 SGD, Quantity: 1, : BAG)
Total: 33.00 SGD</t>
  </si>
  <si>
    <t>Asam Paste Orchid 24x1kg- MLASS3E1000 (Amount: 2.50 SGD, Quantity: 1, : PKT)
Belachan (Yellow Wrapper) 50x500gm- MLBELYE0550 (Amount: 3.20 SGD, Quantity: 3, : PKT)
Candle Nut 1kg- MLCANLS25KG (Amount: 8.70 SGD, Quantity: 2, : PKT)
NESCAFE CLASSIC Refill Pack 12x500g- XN12228199 (Amount: 17.55 SGD, Quantity: 1, : PKT)
Concentrated Chicken Stock Knorr 6x1kg- ZBCNCHSKN1000 (Amount: 10.95 SGD, Quantity: 1, : BTL)
Condensed Milk Royal Miller 48x380g- RMMIMCORM0390 (Amount: 52.80 SGD, Quantity: 1, : CT)
Corn Starch Johnnyson's 10x1kg- JOFLCORN1KG (Amount: 2.50 SGD, Quantity: 2, : PKT)
Evaporated Creamer Royal Miller 48x390g- RMMIMECRM0390 (Amount: 52.80 SGD, Quantity: 1, : CT)
Fine Salt East Sun 48x500g- ESSSSAFES500 (Amount: 0.40 SGD, Quantity: 5, : PKT)
Green Beans East Sun 25x1kg- ESMLBEGLS30KG (Amount: 3.50 SGD, Quantity: 1, : KG)
Ikan Bilis Powder Knorr 6x1kg- ZBIBPKT1000 (Amount: 11.66 SGD, Quantity: 2, : PKT)
Longan in Syrup Royal Miller 24x565g- RMCFLONRM567 (Amount: 2.50 SGD, Quantity: 3, : TIN)
Lychee In Syrup Royal Miller 12x567g- RMCFLYCHEE567 (Amount: 2.40 SGD, Quantity: 4, : TIN)
MSG / Ajinomoto 20x1kg- SSMSGAJM01000 (Amount: 5.50 SGD, Quantity: 8, : PKT)
Plain Flour 1kg/pkt- JOFLPLAPR1000 (Amount: 3.30 SGD, Quantity: 13, : PKT)
Raw Peanut Small LSH 1kg- DFPERRM25KG (Amount: 4.20 SGD, Quantity: 1, : PKT)
Rice Flour 3 Eagles 20x600g- FLRICTH0600 (Amount: 1.15 SGD, Quantity: 3, : PKT)
Rice Vinegar/White Narcissus 12x600ml- VIRICNA0600 (Amount: 2.00 SGD, Quantity: 1, : BTL)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2, : PKT)
Gula Prai Fine Granulated Sugar 25Kg- GPEPX25KG (Amount: 33.00 SGD, Quantity: 1, : BAG)
Premium Jasmine Rice Royal Miller 5kg- RMRIKDM5000 (Amount: 9.00 SGD, Quantity: 10, : PKT)
Curry Powder Meat Baba's 10x1kg- GSCUMBA1000 (Amount: 9.25 SGD, Quantity: 1, : PKT)
Coriander Powder Raj 10x500gpkt- GSCORRA500 (Amount: 2.50 SGD, Quantity: 2, : PKT)
Fennel Powder Gurubas 10x500gm- GSFENGU0500 (Amount: 3.20 SGD, Quantity: 1, : PKT)
Curry Powder Fish Baba's 10x1kg- GSCUFBA1000 (Amount: 9.25 SGD, Quantity: 1, : PKT)
Total: 802.78 SGD</t>
  </si>
  <si>
    <t>Concentrated Chicken Stock Knorr 6x1kg- ZBCNCHSKN1000 (Amount: 10.95 SGD, Quantity: 1, : BTL)
Plain Flour 1kg/pkt- JOFLPLAPR1000 (Amount: 3.30 SGD, Quantity: 4, : PKT)
UHT Coconut Cream Kara 18x500ml- MICOCKA0500 (Amount: 44.10 SGD, Quantity: 1, : CT)
UHT Coconut Cream Kara 30x200ml- MICOCKA0200 (Amount: 36.00 SGD, Quantity: 1, : CT)
Vegetable Cooking Oil Royal Miller 17kg/tin- RMOICOORM17KG (Amount: 31.50 SGD, Quantity: 1, : TIN)
Premium Jasmine Rice Royal Miller 5kg- RMRIKDM5000 (Amount: 9.00 SGD, Quantity: 5, : PKT)
Total: 180.75 SGD</t>
  </si>
  <si>
    <t>Plain Flour 1kg/pkt- JOFLPLAPR1000 (Amount: 3.30 SGD, Quantity: 5, : PKT)
Total: 16.50 SGD</t>
  </si>
  <si>
    <t>Bubur Terigu 60x400g- CEBUTMA0400 (Amount: 1.20 SGD, Quantity: 2, : PKT)
Sago SMALL East Sun 1kg- ESMLSASLS30KG (Amount: 2.96 SGD, Quantity: 1, : PKT)
Panda Oyster Sauce LKK 6x2.20kg- XL1300660798 (Amount: 8.50 SGD, Quantity: 1, : TIN)
Cumin Powder Pattu 1kg- GSCUMPA1000 (Amount: 11.90 SGD, Quantity: 2, : PKT)
Coriander Powder Raj 10x500gpkt- GSCORRA500 (Amount: 2.50 SGD, Quantity: 2, : PKT)
Coriander Seed LSH 1kgpkt- HEWCOR40KG (Amount: 5.00 SGD, Quantity: 2, : Kg)
Cumin Seed LSH 1kg- HEWCULS25K (Amount: 9.30 SGD, Quantity: 2, : Kg)
Fennel Seed East Sun 1kgpkt- ESHEAFEN25KG (Amount: 7.80 SGD, Quantity: 1, : Kg)
Total: 79.06 SGD</t>
  </si>
  <si>
    <t>Lychee In Syrup Royal Miller 12x567g- RMCFLYCHEE567 (Amount: 2.40 SGD, Quantity: 6, : TIN)
Plain Flour 1kg/pkt- JOFLPLAPR1000 (Amount: 3.30 SGD, Quantity: 3, : PKT)
UHT Coconut Cream Kara 18x500ml- MICOCKA0500 (Amount: 44.10 SGD, Quantity: 1, : CT)
Vegetable Cooking Oil Royal Miller 17kg/tin- RMOICOORM17KG (Amount: 31.50 SGD, Quantity: 2, : TIN)
Premium Jasmine Rice Royal Miller 5kg- RMRIKDM5000 (Amount: 9.00 SGD, Quantity: 5, : PKT)
Total: 176.40 SGD</t>
  </si>
  <si>
    <t>Asam Paste Orchid 24x1kg- MLASS3E1000 (Amount: 2.50 SGD, Quantity: 1, : PKT)
Belachan (Yellow Wrapper) 50x500gm- MLBELYE0550 (Amount: 3.20 SGD, Quantity: 3, : PKT)
Bubur Terigu 60x400g- CEBUTMA0400 (Amount: 1.20 SGD, Quantity: 10, : PKT)
Candle Nut 1kg- MLCANLS25KG (Amount: 8.70 SGD, Quantity: 2, : PKT)
Chicken Powder Knorr 6x2.25kg- ZBCPOKN2250 (Amount: 26.52 SGD, Quantity: 2, : TUB)
Green Beans East Sun 25x1kg- ESMLBEGLS30KG (Amount: 3.50 SGD, Quantity: 5, : KG)
Longan in Syrup Royal Miller 24x565g- RMCFLONRM567 (Amount: 2.50 SGD, Quantity: 3, : TIN)
Lychee In Syrup Royal Miller 12x567g- RMCFLYCHEE567 (Amount: 2.40 SGD, Quantity: 3, : TIN)
MILO ACTIV GO Hot Mix Vending 12x1kg- XN12258140 (Amount: 12.90 SGD, Quantity: 3, : PKT)
Plain Flour 1kg/pkt- JOFLPLAPR1000 (Amount: 3.30 SGD, Quantity: 15, : PKT)
Rice Flour 3 Eagles 20x600g- FLRICTH0600 (Amount: 1.15 SGD, Quantity: 8, : PKT)
Rice Vinegar/White Narcissus 12x600ml- VIRICNA0600 (Amount: 2.00 SGD, Quantity: 2, : BTL)
Sago SMALL East Sun 1kg- ESMLSASLS30KG (Amount: 2.96 SGD, Quantity: 1, : PKT)
MAGGI Tomato Ketchup Can 6x3.3kg- XN12354430 (Amount: 10.50 SGD, Quantity: 1, : TIN)
UHT Coconut Cream Kara 12x1ltr- MICOCKA1000 (Amount: 62.40 SGD, Quantity: 2, : CT)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Panda Oyster Sauce LKK 6x2.20kg- XL1300660798 (Amount: 8.50 SGD, Quantity: 2, : EAC)
Cumin Powder Pattu 1kg- GSCUMPA1000 (Amount: 11.90 SGD, Quantity: 1, : PKT)
Ikan Bilis Peeled 1kgx12pkt- MLIKALS1000 (Amount: 11.00 SGD, Quantity: 1, : PKT)
White Glutinous Rice East Sun 1kg- RIGLWLS1000 (Amount: 3.50 SGD, Quantity: 5, : PKT)
White Pepper Powder GURUBAS 500gpkt- PEPWHPLS0500 (Amount: 4.00 SGD, Quantity: 1, : PKT)
Gula Prai Fine Granulated Sugar 25Kg- GPEPX25KG (Amount: 33.00 SGD, Quantity: 3, : BAG)
Premium Jasmine Rice Royal Miller 5kg- RMRIKDM5000 (Amount: 9.00 SGD, Quantity: 20, : PKT)
Gula Melaka 10x1kg- SUGULLS1000 (Amount: 2.50 SGD, Quantity: 5, : PKT)
Coriander Powder Raj 10x500gpkt- GSCORRA500 (Amount: 2.50 SGD, Quantity: 2, : PKT)
Coriander Seed LSH 1kgpkt- HEWCOR40KG (Amount: 5.00 SGD, Quantity: 1, : Kg)
Cumin Seed LSH 1kg- HEWCULS25K (Amount: 9.30 SGD, Quantity: 1, : Kg)
Fennel Seed East Sun 1kgpkt- ESHEAFEN25KG (Amount: 7.80 SGD, Quantity: 2, : Kg)
Star Anise Seed LSH 1kgpkt- HEASSTLS10KG (Amount: 21.80 SGD, Quantity: 1, : PKT)
Cinnamon Sticks LSH 1kgpkt- HEWCILS100 (Amount: 12.50 SGD, Quantity: 2, : PKT)
Total: 1,124.01 SGD</t>
  </si>
  <si>
    <t>Asam Paste Orchid 24x1kg- MLASS3E1000 (Amount: 2.50 SGD, Quantity: 1, : PKT)
Belachan (Yellow Wrapper) 50x500gm- MLBELYE0550 (Amount: 3.20 SGD, Quantity: 3, : PKT)
Candle Nut 1kg- MLCANLS25KG (Amount: 8.70 SGD, Quantity: 2, : PKT)
Chicken Powder Knorr 6x2.25kg- ZBCPOKN2250 (Amount: 26.52 SGD, Quantity: 3, : TUB)
Condensed Milk Royal Miller 48x380g- RMMIMCORM0390 (Amount: 52.80 SGD, Quantity: 1, : CT)
Evaporated Creamer Royal Miller 48x390g- RMMIMECRM0390 (Amount: 52.80 SGD, Quantity: 1, : CT)
Fine Salt East Sun 48x500g- ESSSSAFES500 (Amount: 0.40 SGD, Quantity: 5, : PKT)
Green Beans East Sun 25x1kg- ESMLBEGLS30KG (Amount: 3.50 SGD, Quantity: 1, : KG)
Longan in Syrup Royal Miller 24x565g- RMCFLONRM567 (Amount: 2.50 SGD, Quantity: 3, : TIN)
Lychee In Syrup Royal Miller 12x567g- RMCFLYCHEE567 (Amount: 2.40 SGD, Quantity: 4, : TIN)
MSG / Ajinomoto 20x1kg- SSMSGAJM01000 (Amount: 5.50 SGD, Quantity: 8, : PKT)
Plain Flour 1kg/pkt- JOFLPLAPR1000 (Amount: 3.30 SGD, Quantity: 15, : PKT)
Raw Peanut Small LSH 1kg- DFPERRM25KG (Amount: 4.20 SGD, Quantity: 1, : PKT)
Rice Flour 3 Eagles 20x600g- FLRICTH0600 (Amount: 1.15 SGD, Quantity: 3, : PKT)
Rice Vinegar/White Narcissus 12x600ml- VIRICNA0600 (Amount: 2.00 SGD, Quantity: 1, : BTL)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2, : PKT)
Gula Prai Fine Granulated Sugar 25Kg- GPEPX25KG (Amount: 33.00 SGD, Quantity: 1, : BAG)
Premium Jasmine Rice Royal Miller 5kg- RMRIKDM5000 (Amount: 9.00 SGD, Quantity: 10, : PKT)
Curry Powder Meat Baba's 10x1kg- GSCUMBA1000 (Amount: 9.25 SGD, Quantity: 1, : PKT)
Gula Melaka 10x1kg- SUGULLS1000 (Amount: 2.50 SGD, Quantity: 5, : PKT)
Coriander Powder Raj 10x500gpkt- GSCORRA500 (Amount: 2.50 SGD, Quantity: 1, : PKT)
Curry Powder Fish Baba's 10x1kg- GSCUFBA1000 (Amount: 9.25 SGD, Quantity: 1, : PKT)
Total: 838.92 SGD</t>
  </si>
  <si>
    <t>Asam Paste Orchid 24x1kg- MLASS3E1000 (Amount: 2.50 SGD, Quantity: 2, : PKT)
Evaporated Creamer Royal Miller 48x390g- RMMIMECRM0390 (Amount: 52.80 SGD, Quantity: 1, : CT)
Lychee In Syrup Royal Miller 12x567g- RMCFLYCHEE567 (Amount: 2.40 SGD, Quantity: 7, : TIN)
Tumeric Powder Baba's 10x1kg- GSTUMBA1000 (Amount: 10.50 SGD, Quantity: 1, : PKT)
Vegetable Cooking Oil Royal Miller 17kg/tin- RMOICOORM17KG (Amount: 31.50 SGD, Quantity: 1, : TIN)
Premium Jasmine Rice Royal Miller 5kg- RMRIKDM5000 (Amount: 9.00 SGD, Quantity: 5, : PKT)
MILO ACTIV GO Pouch HCS 12x1.2kg- XN12274608 (Amount: 9.75 SGD, Quantity: 3, : PKT)
Total: 190.85 SGD</t>
  </si>
  <si>
    <t>Asam Paste Orchid 24x1kg- MLASS3E1000 (Amount: 2.50 SGD, Quantity: 2, : PKT)
Beef Stock Paste Knorr 6x1.5kg- ZBBPAKN1500 (Amount: 19.29 SGD, Quantity: 1, : BTL)
Bubur Terigu 60x400g- CEBUTMA0400 (Amount: 1.20 SGD, Quantity: 4, : PKT)
Candle Nut 1kg- MLCANLS25KG (Amount: 8.70 SGD, Quantity: 1, : PKT)
Chicken Powder Knorr 6x2.25kg- ZBCPOKN2250 (Amount: 26.52 SGD, Quantity: 2, : TUB)
Condensed Milk Royal Miller 48x380g- RMMIMCORM0390 (Amount: 52.80 SGD, Quantity: 1, : CT)
Evaporated Creamer Royal Miller 48x390g- RMMIMECRM0390 (Amount: 52.80 SGD, Quantity: 1, : CT)
Green Beans East Sun 25x1kg- ESMLBEGLS30KG (Amount: 3.50 SGD, Quantity: 2, : KG)
Ikan Bilis Powder Knorr 6x1kg- ZBIBPKT1000 (Amount: 11.66 SGD, Quantity: 2, : PKT)
Plain Flour 1kg/pkt- JOFLPLAPR1000 (Amount: 3.30 SGD, Quantity: 15, : PKT)
Raw Peanut Small LSH 1kg- DFPERRM25KG (Amount: 4.20 SGD, Quantity: 1, : PKT)
Rice Vinegar/White Narcissus 12x600ml- VIRICNA0600 (Amount: 2.00 SGD, Quantity: 4, : BTL)
Tumeric Powder Baba's 10x1kg- GSTUMBA1000 (Amount: 10.50 SGD, Quantity: 2, : PKT)
UHT Coconut Cream Kara 12x1ltr- MICOCKA1000 (Amount: 62.40 SGD, Quantity: 1, : CT)
UHT Coconut Cream Kara 18x500ml- MICOCKA0500 (Amount: 44.10 SGD, Quantity: 2, : CT)
Vegetable Cooking Oil Royal Miller 17kg/tin- RMOICOORM17KG (Amount: 31.50 SGD, Quantity: 6, : TIN)
Vegetarian Seasoning Knorr 6x1kg- ZBVEGKN1000 (Amount: 9.81 SGD, Quantity: 1, : BTL)
White Pepper Powder GURUBAS 500gpkt- PEPWHPLS0500 (Amount: 4.00 SGD, Quantity: 1, : PKT)
Gula Prai Fine Granulated Sugar 25Kg- GPEPX25KG (Amount: 33.00 SGD, Quantity: 1, : BAG)
Premium Jasmine Rice Royal Miller 5kg- RMRIKDM5000 (Amount: 9.00 SGD, Quantity: 20, : PKT)
Gula Melaka 10x1kg- SUGULLS1000 (Amount: 2.50 SGD, Quantity: 5, : PKT)
MILO ACTIV GO Pouch HCS 12x1.2kg- XN12274608 (Amount: 9.75 SGD, Quantity: 5, : PKT)
Total: 937.11 SGD</t>
  </si>
  <si>
    <t>MLPRDIM1000-2pkt</t>
  </si>
  <si>
    <t>Ikan Bilis Whole 1kgx10pkt- MLIKWLS1000 (Amount: 11.00 SGD, Quantity: 2, : PKT)
Total: 22.00 SGD</t>
  </si>
  <si>
    <t>Concentrated Chicken Stock Knorr 6x1kg- ZBCNCHSKN1000 (Amount: 10.95 SGD, Quantity: 2, : BTL)
Condensed Milk Royal Miller 48x380g- RMMIMCORM0390 (Amount: 52.80 SGD, Quantity: 1, : CT)
Fine Sugar Johnnyson's 12 x 2kg- JOSUSFINE2000 (Amount: 3.50 SGD, Quantity: 3, : PKT)
UHT Coconut Cream Kara 18x500ml- MICOCKA0500 (Amount: 44.10 SGD, Quantity: 1, : CT)
Vegetable Cooking Oil Royal Miller 17kg/tin- RMOICOORM17KG (Amount: 31.50 SGD, Quantity: 1, : TIN)
Premium Jasmine Rice Royal Miller 5kg- RMRIKDM5000 (Amount: 9.00 SGD, Quantity: 5, : PKT)
Total: 205.80 SGD</t>
  </si>
  <si>
    <t>148429-184684-- 15 Jalan Tepong #02-02</t>
  </si>
  <si>
    <t>Chilli Sauce Pouch Kimball 12x1kg- ZACHIKI1000 (Amount: 28.80 SGD, Quantity: 8, : CT)
Evaporated Creamer Royal Miller 48x390g- RMMIMECRM0390 (Amount: 48.00 SGD, Quantity: 3, : CT)
Ikan Bilis Powder Knorr 6x1kg- ZBIBPKT1000 (Amount: 67.20 SGD, Quantity: 6, : CT)
Margarine Planta 6x2.5kg- MARPL2500 (Amount: 84.00 SGD, Quantity: 2, : CT)
Tomato Ketchup Pouch Kimball 12x1kg- ZATOMKI1000 (Amount: 26.40 SGD, Quantity: 8, : CT)
Total: 1,156.80 SGD</t>
  </si>
  <si>
    <t>6266166894914631925</t>
  </si>
  <si>
    <t>888494-353326-- Quasont, 888 Woodlands Drive</t>
  </si>
  <si>
    <t>Anchor Mozzarella Shredded Cheese IQF 6x2kg- ZF123066 (Amount: 126.00 SGD, Quantity: 1, : CT)
Frozen Boneless SKINLESS Chicken Whole Leg Sadia 6x2kg- FRCBLSKLLEG2000 (Amount: 10.00 SGD, Quantity: 2, : PKT)
Frozen Chicken B/Less Leg SKIN ON 200g UP- FRCHICKBLESSLEG200G2 (Amount: 6.80 SGD, Quantity: 4, : PKT)
Total: 173.20 SGD</t>
  </si>
  <si>
    <t>6265648384913474358</t>
  </si>
  <si>
    <t>224205-299586-- Bread Fresh Signatures, 1 Senoko Ave #02-02</t>
  </si>
  <si>
    <t>Blueberry Filling Johnnyson 6x3kg- JOJAMBLBERF3KG (Amount: 23.00 SGD, Quantity: 12, : TUB)
Dried Cranberry Johnnyson's 1kg- JODFCRANB1134 (Amount: 7.00 SGD, Quantity: 10, : PKT)
Almond Powder Johnnyson's 1kgpkt- JODFALPLS1000 (Amount: 11.00 SGD, Quantity: 20, : PKT)
Almond Slice Blanched Blue Diamond 25lbs- CHDFALMBL1134 (Amount: 100.00 SGD, Quantity: 1, : CT)
Anchor Cream Alternative 12X1L- ZF3113802 (Amount: 60.00 SGD, Quantity: 3, : CT)
Anchor Unsalted Buttersheet Prof 20x1kg- ZF115595 (Amount: 260.00 SGD, Quantity: 10, : CT)
Total: 3,446.00 SGD</t>
  </si>
  <si>
    <t>6267028014919337112</t>
  </si>
  <si>
    <t>ZBCPOKN1000--1tub</t>
  </si>
  <si>
    <t>Captain Oats Beverage original 12 x 1L - ZCBEVOR1L (Amount: 36.00 SGD, Quantity: 1, : CT)
Battered Thunder Crunch  Fries 3/8" StraightCut Simplot 6x2.27kg- FSIMSC027515 (Amount: 78.00 SGD, Quantity: 1, : CT)
Anchor Coloured Cheddar SOS 84S 10x1040g- ZF120999 (Amount: 12.45 SGD, Quantity: 2, : PKT)
Caravella Gran Pistachio Master Martini 5kg- UNMMAC000OL (Amount: 75.00 SGD, Quantity: 3, : TUB)
Delice Cover Cocoa 5kg- UNMMAC000CP (Amount: 40.00 SGD, Quantity: 2, : TUB)
Delice Gran Nocciola SB 5kg- UNMMAC000HR (Amount: 42.00 SGD, Quantity: 2, : TUB)
Frozen Boneless SKINLESS Chicken Whole Leg Sadia 6x2kg- FRCBLSKLLEG2000 (Amount: 10.00 SGD, Quantity: 2, : PKT)
Frozen Chicken B/Less Leg SKIN ON 200g UP- FRCHICKBLESSLEG200G2 (Amount: 6.80 SGD, Quantity: 4, : PKT)
Total: 575.10 SGD</t>
  </si>
  <si>
    <t>6267281614912208817</t>
  </si>
  <si>
    <t>Almond Powder Johnnyson's 1kgpkt- JODFALPLS1000 (Amount: 11.00 SGD, Quantity: 5, : PKT)
Total: 55.00 SGD</t>
  </si>
  <si>
    <t>6268116024912001780</t>
  </si>
  <si>
    <t>116265-344047-- 360 Balestier Rd</t>
  </si>
  <si>
    <t>Captain Oats Beverage original 12 x 1L - ZCBEVOR1L (Amount: 36.00 SGD, Quantity: 2, : CT)
Total: 72.00 SGD</t>
  </si>
  <si>
    <t>6270543714918795016</t>
  </si>
  <si>
    <t>Chilli Sauce Maggi 6x3.3kgtin- SACHIMAG3000 (Amount: 11.00 SGD, Quantity: 2, : TIN)
Yellow Mustard Royal Miller 10x1kg- RMSAYMUST1KG (Amount: 6.00 SGD, Quantity: 1, : PKT)
Battered Thunder Crunch  Fries 3/8" StraightCut Simplot 6x2.27kg- FSIMSC027515 (Amount: 78.00 SGD, Quantity: 1, : CT)
Caravella Gran Pistachio Master Martini 5kg- UNMMAC000OL (Amount: 75.00 SGD, Quantity: 1, : TUB)
Frozen Boneless SKINLESS Chicken Whole Leg Sadia 6x2kg- FRCBLSKLLEG2000 (Amount: 10.00 SGD, Quantity: 4, : PKT)
Frozen Chicken B/Less Leg SKIN ON 200g UP- FRCHICKBLESSLEG200G2 (Amount: 6.80 SGD, Quantity: 4, : PKT)
Total: 248.20 SGD</t>
  </si>
  <si>
    <t>6270721484918856266</t>
  </si>
  <si>
    <t>Caravella Gran Pistachio Master Martini 5kg- UNMMAC000OL (Amount: 82.00 SGD, Quantity: 4, : TUB)
Total: 328.00 SGD</t>
  </si>
  <si>
    <t>6271654544916670329</t>
  </si>
  <si>
    <t>Tomato Pronto Knorr 6x2kg- ZBTPRKN2000 (Amount: 8.96 SGD, Quantity: 2, : TIN)
LKK Panda Oyster Sauce 6 x 2.5kg- XL1300661085 (Amount: 10.45 SGD, Quantity: 1, : EAC)
LKK Superior Light Soy Sauce  12 x 500ml- XL1300550791 (Amount: 2.40 SGD, Quantity: 2, : EAC)
Frozen Boneless SKINLESS Chicken Whole Leg Sadia 6x2kg- FRCBLSKLLEG2000 (Amount: 10.00 SGD, Quantity: 4, : PKT)
Frozen Chicken B/Less Leg SKIN ON 200g UP- FRCHICKBLESSLEG200G2 (Amount: 6.80 SGD, Quantity: 4, : PKT)
Martini FS Gold Cooking &amp; Whipping RED 12x1L- UNMMAV000DM (Amount: 54.00 SGD, Quantity: 1, : CT)
Total: 154.37 SGD</t>
  </si>
  <si>
    <t>6272551674917856147</t>
  </si>
  <si>
    <t>UHT Full Cream Milk Royal Miller 12x1ltr- RMMIMUHRM1000 (Amount: 16.00 SGD, Quantity: 75, : CT)
Total: 1,200.00 SGD</t>
  </si>
  <si>
    <t>6273172534914581072</t>
  </si>
  <si>
    <t>116265-166492-- Blk 629 Ang Mo Kio</t>
  </si>
  <si>
    <t>Almond Slice Blanched Blue Diamond 25lbs- CHDFALMBL1134 (Amount: 100.00 SGD, Quantity: 1, : CT)
Dried Cranberries Johnnyson's 10kg- JOCHDFCBR1000 (Amount: 70.00 SGD, Quantity: 1, : CT)
Total: 170.00 SGD</t>
  </si>
  <si>
    <t>6273321204914778937</t>
  </si>
  <si>
    <t>Anchor Coloured Cheddar SOS 84S 10x1040g- ZF120999 (Amount: 12.45 SGD, Quantity: 3, : PKT)
Caravella Gran Pistachio Master Martini 5kg- UNMMAX52EJ (Amount: 82.00 SGD, Quantity: 2, : TUB)
Delice Cover Cocoa 5kg- UNMMAC000CP (Amount: 40.00 SGD, Quantity: 2, : TUB)
Delice Gran Nocciola SB 5kg- UNMMAC000HR (Amount: 42.00 SGD, Quantity: 2, : TUB)
Total: 365.35 SGD</t>
  </si>
  <si>
    <t>6274096234912295632</t>
  </si>
  <si>
    <t>Anchor Mozzarella Shredded Cheese IQF 6x2kg- ZF123066 (Amount: 23.35 SGD, Quantity: 4, : PKT)
Total: 93.40 SGD</t>
  </si>
  <si>
    <t>6274213324916680624</t>
  </si>
  <si>
    <t>116265-319428-- 598 Yishun Ring Rd</t>
  </si>
  <si>
    <t>Caravella Gran Pistachio Master Martini 5kg- UNMMAX52EJ (Amount: 82.00 SGD, Quantity: 1, : TUB)
Delice Gran Nocciola SB 5kg- UNMMAC000HR (Amount: 42.00 SGD, Quantity: 3, : TUB)
Total: 208.00 SGD</t>
  </si>
  <si>
    <t>6276551424919121034</t>
  </si>
  <si>
    <t>Concentrated Scallop Bouillon Knorr 12x480g- ZBSBOKN0480 (Amount: 13.89 SGD, Quantity: 2, : BTL)
Tomato Pronto Knorr 6x2kg- ZBTPRKN2000 (Amount: 8.96 SGD, Quantity: 2, : TIN)
Instant Soup Mushroom Knorr 6x800g- ZBISMKN0800 (Amount: 11.36 SGD, Quantity: 1, : PKT)
Battered Thunder Crunch  Fries 3/8" StraightCut Simplot 6x2.27kg- FSIMSC027515 (Amount: 78.00 SGD, Quantity: 1, : CT)
Frozen Boneless SKINLESS Chicken Whole Leg Sadia 6x2kg- FRCBLSKLLEG2000 (Amount: 10.00 SGD, Quantity: 6, : PKT)
Frozen Chicken B/Less Leg SKIN ON 200g UP- FRCHICKBLESSLEG200G2 (Amount: 6.80 SGD, Quantity: 4, : PKT)
Total: 222.26 SGD</t>
  </si>
  <si>
    <t>6277407124918321571</t>
  </si>
  <si>
    <t>Mixed Herbs Provencale Hela 12x500g- HEWMIHE0500 (Amount: 15.50 SGD, Quantity: 12, : PKT)
Dried Cranberry Johnnyson's 1kg- JODFCRANB1134 (Amount: 7.00 SGD, Quantity: 10, : PKT)
Almond Slice Blanched Blue Diamond 25lbs- CHDFALMBL1134 (Amount: 100.00 SGD, Quantity: 1, : CT)
Anchor Unsalted Buttersheet Prof 20x1kg- ZF115595 (Amount: 260.00 SGD, Quantity: 20, : CT)
Greek Style Natural Yoghurt Bulla- CHGRSTNA1000 (Amount: 51.00 SGD, Quantity: 2, : CT)
Perfect Italiano Parmesan Grated 4x1.5kg- ZF104120 (Amount: 145.00 SGD, Quantity: 1, : CT)
Total: 5,803.00 SGD</t>
  </si>
  <si>
    <t>6277545734916694847</t>
  </si>
  <si>
    <t>Anchor Cream Alternative 12X1L- ZF3113802 (Amount: 60.00 SGD, Quantity: 3, : CT)
Delice Cover Cocoa 5kg- UNMMAC000CP (Amount: 40.00 SGD, Quantity: 4, : TUB)
Total: 340.00 SGD</t>
  </si>
  <si>
    <t>6278574324914616931</t>
  </si>
  <si>
    <t>ZBTYPKN1500-1TUB</t>
  </si>
  <si>
    <t>Anchor Mozzarella Shredded Cheese IQF 6x2kg- ZF123066 (Amount: 126.00 SGD, Quantity: 1, : CT)
Caravella Gran Pistachio Master Martini 5kg- UNMMAX52EJ (Amount: 82.00 SGD, Quantity: 2, : TUB)
Delice Cover Cocoa 5kg- UNMMAC000CP (Amount: 40.00 SGD, Quantity: 1, : TUB)
Delice Gran Nocciola SB 5kg- UNMMAC000HR (Amount: 42.00 SGD, Quantity: 2, : TUB)
Frozen Boneless SKINLESS Chicken Whole Leg Sadia 6x2kg- FRCBLSKLLEG2000 (Amount: 10.00 SGD, Quantity: 4, : PKT)
Total: 454.00 SGD</t>
  </si>
  <si>
    <t>6279414724919943256</t>
  </si>
  <si>
    <t>6280253644911072052</t>
  </si>
  <si>
    <t>Delice Cover Cocoa 5kg- UNMMAC000CP (Amount: 40.00 SGD, Quantity: 2, : TUB)
Total: 80.00 SGD</t>
  </si>
  <si>
    <t>6280255844916143753</t>
  </si>
  <si>
    <t>Dried Cranberry Johnnyson's 1kg- JODFCRANB1134 (Amount: 7.00 SGD, Quantity: 20, : PKT)
Total: 140.00 SGD</t>
  </si>
  <si>
    <t>6280291614917835392</t>
  </si>
  <si>
    <t>Battered Thunder Crunch  Fries 3/8" StraightCut Simplot 6x2.27kg- FSIMSC027515 (Amount: 78.00 SGD, Quantity: 1, : CT)
Frozen Boneless SKINLESS Chicken Whole Leg Sadia 6x2kg- FRCBLSKLLEG2000 (Amount: 10.00 SGD, Quantity: 4, : PKT)
Frozen Chicken B/Less Leg SKIN ON 200g UP- FRCHICKBLESSLEG200G2 (Amount: 6.80 SGD, Quantity: 4, : PKT)
Martini FS Gold Cooking &amp; Whipping RED 12x1L- UNMMAV000DM (Amount: 54.00 SGD, Quantity: 1, : CT)
Total: 199.20 SGD</t>
  </si>
  <si>
    <t>6282606364918299626</t>
  </si>
  <si>
    <t>Almond Slice Blanched Blue Diamond 25lbs- CHDFALMBL1134 (Amount: 100.00 SGD, Quantity: 1, : CT)
Anchor Cream Alternative 12X1L- ZF3113802 (Amount: 60.00 SGD, Quantity: 3, : CT)
Anchor Unsalted Buttersheet Prof 20x1kg- ZF115595 (Amount: 260.00 SGD, Quantity: 20, : CT)
Perfect Italiano Parmesan Grated 4x1.5kg- ZF104120 (Amount: 145.00 SGD, Quantity: 1, : CT)
Shine Dark Drops 1000/HG Master Martini 20kg- UNMMAX000DQ (Amount: 130.00 SGD, Quantity: 1, : CT)
Total: 5,755.00 SGD</t>
  </si>
  <si>
    <t>6282835764911943775</t>
  </si>
  <si>
    <t>EXEARLDIL100S-3OUT</t>
  </si>
  <si>
    <t>Chilli Sauce Maggi 6x3.3kgtin- SACHIMAG3000 (Amount: 11.00 SGD, Quantity: 1, : TIN)
Anchor Coloured Cheddar SOS 84S 10x1040g- ZF120999 (Amount: 12.45 SGD, Quantity: 5, : PKT)
Caravella Gran Pistachio Master Martini 5kg- UNMMAX52EJ (Amount: 82.00 SGD, Quantity: 2, : TUB)
Delice Cover Cocoa 5kg- UNMMAC000CP (Amount: 40.00 SGD, Quantity: 1, : TUB)
Delice Gran Nocciola SB 5kg- UNMMAC000EY (Amount: 42.00 SGD, Quantity: 1, : TUB)
Total: 319.25 SGD</t>
  </si>
  <si>
    <t>6283748764912924399</t>
  </si>
  <si>
    <t>Earl Grey Dilmah 12x100'sx2gm- EXEARLDIL100S (Amount: 16.25 SGD, Quantity: 3, : OUT)
Total: 48.75 SGD</t>
  </si>
  <si>
    <t>6283751284917986330</t>
  </si>
  <si>
    <t>Caravella Gran Pistachio Master Martini 5kg- UNMMAX52EJ (Amount: 82.00 SGD, Quantity: 2, : TUB)
Delice Cover Cocoa 5kg- UNMMAC000CP (Amount: 40.00 SGD, Quantity: 2, : TUB)
Frozen Chicken B/Less Leg SKIN ON 200g UP- FRCHICKBLESSLEG200G2 (Amount: 6.80 SGD, Quantity: 4, : PKT)
Anchor Cheddar Shredded 8x1kg- ZF110852 (Amount: 14.70 SGD, Quantity: 4, : EAC)
Gourmand Cocoa Powder 22/24 10x1kg- UNMMAR000AA (Amount: 20.00 SGD, Quantity: 1, : PKT)
Total: 350.00 SGD</t>
  </si>
  <si>
    <t>6284483194917686438</t>
  </si>
  <si>
    <t>Tomato Pronto Knorr 6x2kg- ZBTPRKN2000 (Amount: 8.96 SGD, Quantity: 2, : TIN)
Instant Soup Mushroom Knorr 6x800g- ZBISMKN0800 (Amount: 11.36 SGD, Quantity: 1, : PKT)
LKK Panda Oyster Sauce 6 x 2.5kg- XL1300661085 (Amount: 10.45 SGD, Quantity: 1, : EAC)
LKK Premium Dark Soy Sauce  12 x 500ml- XL1300750464 (Amount: 3.95 SGD, Quantity: 1, : EAC)
LKK Superior Light Soy Sauce  12 x 500ml- XL1300550791 (Amount: 2.40 SGD, Quantity: 2, : EAC)
Total: 48.48 SGD</t>
  </si>
  <si>
    <t>6284673534912411508</t>
  </si>
  <si>
    <t>Tomato Pronto Knorr 6x2kg- ZBTPRKN2000 (Amount: 8.96 SGD, Quantity: 2, : TIN)
Tom Yam Paste Knorr 6x1.5kg- ZBTYPKN1500 (Amount: 19.90 SGD, Quantity: 1, : TUB)
Battered Thunder Crunch  Fries 3/8" StraightCut Simplot 6x2.27kg- FSIMSC027515 (Amount: 78.00 SGD, Quantity: 1, : CT)
Anchor Mozzarella Shredded Cheese IQF 6x2kg- ZF123066 (Amount: 126.00 SGD, Quantity: 1, : CT)
Frozen Boneless SKINLESS Chicken Whole Leg Sadia 6x2kg- FRCBLSKLLEG2000 (Amount: 10.00 SGD, Quantity: 6, : PKT)
Frozen Chicken B/Less Leg SKIN ON 200g UP- FRCHICKBLESSLEG200G2 (Amount: 6.80 SGD, Quantity: 4, : PKT)
Total: 329.02 SGD</t>
  </si>
  <si>
    <t>6288621024912053812</t>
  </si>
  <si>
    <t>Captain Oats Beverage original 12 x 1L - ZCBEVOR1L (Amount: 36.00 SGD, Quantity: 1, : CT)
Anchor Coloured Cheddar SOS 84S 10x1040g- ZF120999 (Amount: 12.45 SGD, Quantity: 3, : PKT)
Caravella Gran Pistachio Master Martini 5kg- UNMMAX52EJ (Amount: 82.00 SGD, Quantity: 2, : TUB)
Delice Gran Nocciola Professional 5kg- UNMMAC000EY (Amount: 42.00 SGD, Quantity: 2, : TUB)
Total: 321.35 SGD</t>
  </si>
  <si>
    <t>6288858394919834180</t>
  </si>
  <si>
    <t>UHT Full Cream Milk Royal Miller 12x1ltr- RMMIMUHRM1000 (Amount: 16.00 SGD, Quantity: 75, : CT)
Dried Cranberry Johnnyson's 1kg- JODFCRANB1134 (Amount: 7.00 SGD, Quantity: 20, : PKT)
Almond Slice Blanched Blue Diamond 25lbs- CHDFALMBL1134 (Amount: 100.00 SGD, Quantity: 1, : CT)
Anchor Cream Alternative 12X1L- ZF3113802 (Amount: 60.00 SGD, Quantity: 4, : CT)
Anchor Unsalted Buttersheet Prof 20x1kg- ZF115595 (Amount: 260.00 SGD, Quantity: 20, : CT)
Delice Cover Cocoa 5kg- UNMMAC000CP (Amount: 40.00 SGD, Quantity: 2, : TUB)
Greek Style Natural Yoghurt Bulla- CHGRSTNA1000 (Amount: 51.00 SGD, Quantity: 2, : CT)
Total: 7,062.00 SGD</t>
  </si>
  <si>
    <t>6288905274919031638</t>
  </si>
  <si>
    <t>Blueberry Filling Johnnyson 6x3kg- JOJAMBLBERF3KG (Amount: 23.00 SGD, Quantity: 6, : TUB)
Total: 138.00 SGD</t>
  </si>
  <si>
    <t>6288942894919588575</t>
  </si>
  <si>
    <t>Chilli Sauce Pouch Kimball 12x1kg- ZACHIKI1000 (Amount: 28.30 SGD, Quantity: 1, : CT)
Caravella Gran Pistachio Master Martini 5kg- UNMMAX52EJ (Amount: 82.00 SGD, Quantity: 1, : TUB)
Delice Gran Nocciola Professional 5kg- UNMMAC000EY (Amount: 42.00 SGD, Quantity: 3, : TUB)
Total: 236.30 SGD</t>
  </si>
  <si>
    <t>6289820454916200528</t>
  </si>
  <si>
    <t>Tomato Pronto Knorr 6x2kg- ZBTPRKN2000 (Amount: 8.96 SGD, Quantity: 2, : TIN)
Battered Thunder Crunch  Fries 3/8" StraightCut Simplot 6x2.27kg- FSIMSC027515 (Amount: 78.00 SGD, Quantity: 1, : CT)
Frozen Boneless SKINLESS Chicken Whole Leg Sadia 6x2kg- FRCBLSKLLEG2000 (Amount: 10.00 SGD, Quantity: 4, : PKT)
Frozen Chicken B/Less Leg SKIN ON 200g UP- FRCHICKBLESSLEG200G2 (Amount: 6.80 SGD, Quantity: 4, : PKT)
Martini FS Gold Cooking &amp; Whipping RED 12x1L- UNMMAV000DM (Amount: 54.00 SGD, Quantity: 1, : CT)
Total: 217.12 SGD</t>
  </si>
  <si>
    <t>6291458534913112931</t>
  </si>
  <si>
    <t>Dried Cranberry Johnnyson's 1kg- JODFCRANB1134 (Amount: 7.00 SGD, Quantity: 20, : PKT)
Almond Slice Blanched Blue Diamond 25lbs- CHDFALMBL1134 (Amount: 100.00 SGD, Quantity: 1, : CT)
Anchor Unsalted Buttersheet Prof 20x1kg- ZF115595 (Amount: 260.00 SGD, Quantity: 20, : CT)
Perfect Italiano Parmesan Grated 4x1.5kg- ZF104120 (Amount: 145.00 SGD, Quantity: 2, : CT)
Shine Dark Drops 1000/HG Master Martini 20kg- UNMMAX000DQ (Amount: 130.00 SGD, Quantity: 1, : CT)
Total: 5,860.00 SGD</t>
  </si>
  <si>
    <t>6291493624916743904</t>
  </si>
  <si>
    <t>MAGGI Chili Sauce 6x3.3kg- XN12354448 (Amount: 11.00 SGD, Quantity: 1, : TIN)
Anchor Coloured Cheddar SOS 84S 10x1040g- ZF120999 (Amount: 12.45 SGD, Quantity: 3, : PKT)
Caravella Gran Pistachio Master Martini 5kg- UNMMAX52EJ (Amount: 82.00 SGD, Quantity: 2, : TUB)
Delice Gran Nocciola Professional 5kg- UNMMAC000EY (Amount: 42.00 SGD, Quantity: 1, : TUB)
Total: 254.35 SGD</t>
  </si>
  <si>
    <t>6292337944914540725</t>
  </si>
  <si>
    <t>Tom Yam Paste Knorr 6x1.5kg- ZBTYPKN1500 (Amount: 19.90 SGD, Quantity: 1, : TUB)
Battered Thunder Crunch  Fries 3/8" StraightCut Simplot 6x2.27kg- FSIMSC027515 (Amount: 78.00 SGD, Quantity: 1, : CT)
Frozen Boneless SKINLESS Chicken Whole Leg Sadia 6x2kg- FRCBLSKLLEG2000 (Amount: 10.00 SGD, Quantity: 4, : PKT)
Frozen Chicken B/Less Leg SKIN ON 200g UP- FRCHICKBLESSLEG200G2 (Amount: 6.80 SGD, Quantity: 4, : PKT)
Total: 165.10 SGD</t>
  </si>
  <si>
    <t>6294682664916523149</t>
  </si>
  <si>
    <t>Caravella Gran Pistachio Master Martini 5kg- UNMMAX52EJ (Amount: 82.00 SGD, Quantity: 3, : TUB)
Delice Cover Cocoa 5kg- UNMMAC000CP (Amount: 40.00 SGD, Quantity: 2, : TUB)
Delice Gran Nocciola Professional 5kg- UNMMAC000EY (Amount: 42.00 SGD, Quantity: 2, : TUB)
Frozen Boneless SKINLESS Chicken Whole Leg Sadia 6x2kg- FRCBLSKLLEG2000 (Amount: 10.00 SGD, Quantity: 4, : PKT)
Perfect Italiano Parmesan Grated 4x1.5kg- ZF104120 (Amount: 35.00 SGD, Quantity: 1, : EAC)
Anchor Cheddar Shredded 8x1kg- ZF110852 (Amount: 14.70 SGD, Quantity: 5, : EAC)
Total: 558.50 SGD</t>
  </si>
  <si>
    <t>6294865424919772048</t>
  </si>
  <si>
    <t>One invoice</t>
  </si>
  <si>
    <t>WH White Vinegar Woh Hup 4x5L- ZW1506300040 (Amount: 4.50 SGD, Quantity: 2, : TUB)
Anchor Cream Alternative 12X1L- ZF3113802 (Amount: 60.00 SGD, Quantity: 3, : CT)
Total: 189.00 SGD</t>
  </si>
  <si>
    <t>6295589854918833924</t>
  </si>
  <si>
    <t>Anchor Coloured Cheddar SOS 84S 10x1040g- ZF120999 (Amount: 12.45 SGD, Quantity: 3, : PKT)
Caravella Gran Pistachio Master Martini 5kg- UNMMAX52EJ (Amount: 82.00 SGD, Quantity: 2, : TUB)
Delice Cover Cocoa 5kg- UNMMAC000CP (Amount: 40.00 SGD, Quantity: 2, : TUB)
Delice Gran Nocciola SB (MY) 5kg- UNMMAC000HR (Amount: 42.00 SGD, Quantity: 1, : TUB)
Total: 323.35 SGD</t>
  </si>
  <si>
    <t>6296635974914080846</t>
  </si>
  <si>
    <t>68917-334000-- Better World Cafe, 12 Marina Blvd</t>
  </si>
  <si>
    <t>Baked Beans In Tomato Sauce Royal Miller 6x2.55kg- RMCVBBERM2700 (Amount: 7.00 SGD, Quantity: 2, : TIN)
Concentrated Chicken Stock Maggi 6x1.2kg- XN12170273 (Amount: 12.00 SGD, Quantity: 2, : BTL)
Garbanzo Beans Royal Miller 24x400g- RMCVBCHRU0400 (Amount: 1.15 SGD, Quantity: 12, : TIN)
White Sauce Mix Knorr 6x850g- ZBWHIKN0850 (Amount: 14.53 SGD, Quantity: 2, : BTL)
Whole Kernel Sweet Corn Royal Miller 24x425g- RMCVCWKRM0425 (Amount: 1.30 SGD, Quantity: 15, : TIN)
Chicken Gravy Knorr 6x1kg- ZBCHGKN1000 (Amount: 13.39 SGD, Quantity: 3, : TUB)
Dressing Coleslaw Best Food 4x3ltr- ZBDRCBF3000 (Amount: 71.14 SGD, Quantity: 2, : CT)
Paprika Powder G.Chef 1kg- GSPAPGC1000 (Amount: 14.50 SGD, Quantity: 1, : PKT)
Total: 297.31 SGD</t>
  </si>
  <si>
    <t>6261212664911057806</t>
  </si>
  <si>
    <t>Baked Beans In Tomato Sauce Royal Miller 6x2.55kg- RMCVBBERM2700 (Amount: 7.00 SGD, Quantity: 2, : TIN)
Honey Mustard Dressing Best Food 6x2.5L- ZBHONMS2500 (Amount: 20.91 SGD, Quantity: 1, : TUB)
Olive Oil Pomace Royal Miller 4x5ltr- RMOIOLPRR5L (Amount: 45.00 SGD, Quantity: 2, : TIN)
Penne Rigate FTO 144 Royal Miller 24x500gm- RMPARMPEN500 (Amount: 45.60 SGD, Quantity: 1, : CT)
White Sauce Mix Knorr 6x850g- ZBWHIKN0850 (Amount: 14.53 SGD, Quantity: 3, : BTL)
Red Kidney Bean Royal Miller 24x400g- RMCVRKBRM439 (Amount: 1.15 SGD, Quantity: 10, : TIN)
Total: 225.60 SGD</t>
  </si>
  <si>
    <t>6265536374919019893</t>
  </si>
  <si>
    <t>Baked Beans In Tomato Sauce Royal Miller 6x2.55kg- RMCVBBERM2700 (Amount: 7.00 SGD, Quantity: 2, : TIN)
Cajun Spices Hela 18x1kg- GSCAJHE1000 (Amount: 21.60 SGD, Quantity: 2, : PKT)
Concentrated Chicken Stock Maggi 6x1.2kg- XN12170273 (Amount: 12.00 SGD, Quantity: 5, : BTL)
Fine Salt East Sun 48x500g- ESSSSAFES500 (Amount: 0.45 SGD, Quantity: 12, : PKT)
Honeyland Hibiscus Syrup Monin 6x700ml- SCHOHIBISC (Amount: 17.30 SGD, Quantity: 3, : BTL)
Olive Oil Pomace Royal Miller 4x5ltr- RMOIOLPRR5L (Amount: 45.00 SGD, Quantity: 2, : TIN)
White Sauce Mix Knorr 6x850g- ZBWHIKN0850 (Amount: 14.53 SGD, Quantity: 2, : BTL)
Whole Kernel Sweet Corn Royal Miller 24x425g- RMCVCWKRM0425 (Amount: 1.30 SGD, Quantity: 20, : TIN)
Lemonade Syrup Monin 6x700ml- SCLMNDMO0700 (Amount: 17.25 SGD, Quantity: 2, : BTL)
Orange Sunquick 6x700ml- SCSUNOR0840 (Amount: 5.90 SGD, Quantity: 1, : BTL)
Chicken Gravy Knorr 6x1kg- ZBCHGKN1000 (Amount: 13.39 SGD, Quantity: 3, : TUB)
UHT Coconut Cream Kara 12x1ltr- MICOCKA1000 (Amount: 5.20 SGD, Quantity: 5, : PKT)
Total: 426.13 SGD</t>
  </si>
  <si>
    <t>6271631774917765914</t>
  </si>
  <si>
    <t>Honeyland Hibiscus Syrup Monin 6x700ml- SCHOHIBISC (Amount: 17.30 SGD, Quantity: 3, : BTL)
Lemonade Syrup Monin 6x700ml- SCLMNDMO0700 (Amount: 17.25 SGD, Quantity: 2, : BTL)
Total: 86.40 SGD</t>
  </si>
  <si>
    <t>6272550184917611298</t>
  </si>
  <si>
    <t>HEWTHHE0500-1pkt</t>
  </si>
  <si>
    <t>Corn Flakes Gold Econo Pack Nestle 14x500g- CEN12432552 (Amount: 4.85 SGD, Quantity: 1, : EAC)
Baked Beans In Tomato Sauce Royal Miller 6x2.55kg- RMCVBBERM2700 (Amount: 7.00 SGD, Quantity: 2, : TIN)
Olive Oil Pomace Royal Miller 4x5ltr- RMOIOLPRR5L (Amount: 45.00 SGD, Quantity: 2, : TIN)
Penne Rigate FTO 144 Royal Miller 24x500gm- RMPARMPEN500 (Amount: 45.60 SGD, Quantity: 1, : CT)
Plain Flour 1kg- JOFLPLAPR1000 (Amount: 3.30 SGD, Quantity: 3, : PKT)
Sliced Black Olives Royal Miller 10x1700g- RMPIOBS1700 (Amount: 8.90 SGD, Quantity: 1, : PKT)
Orange Sunquick 6x700ml- SCSUNOR0840 (Amount: 5.90 SGD, Quantity: 2, : BTL)
Bread Crumb Johnnyson's 10x1kg- JOMIBRCR1000 (Amount: 4.20 SGD, Quantity: 2, : PKT)
WH White Vinegar Woh Hup 4x5L- ZW1506300040 (Amount: 4.50 SGD, Quantity: 1, : TUB)
UHT Coconut Cream Kara 12x1ltr- MICOCKA1000 (Amount: 5.20 SGD, Quantity: 5, : PKT)
Total: 223.95 SGD</t>
  </si>
  <si>
    <t>6274227974912478406</t>
  </si>
  <si>
    <t>Fusilli FTO 160 Royal Miller 24x500gm- RMPARMFUS0500 (Amount: 45.60 SGD, Quantity: 1, : CT)
Garbanzo Beans Royal Miller 24x400g- RMCVBCHRU0400 (Amount: 1.15 SGD, Quantity: 15, : TIN)
Mashed Potato Basic America 6x5.5lb- CVMASBAS2500 (Amount: 117.00 SGD, Quantity: 1, : CT)
Olive Oil Pomace Royal Miller 4x5ltr- RMOIOLPRR5L (Amount: 45.00 SGD, Quantity: 2, : TIN)
TC Nacho Cheese Sauce Tropic Choice 4x3x1kg- SATCNACHOCHE (Amount: 21.60 SGD, Quantity: 1, : TUB)
Whole Kernel Sweet Corn Royal Miller 24x425g- RMCVCWKRM0425 (Amount: 1.30 SGD, Quantity: 15, : TIN)
Soya Sauce/Dark East Sun 4X5ltr- ESSASSDES5000 (Amount: 7.50 SGD, Quantity: 1, : TUB)
Corn Starch Johnnyson's 10x1kg- JOFLCORN1KG (Amount: 2.50 SGD, Quantity: 10, : PKT)
Total: 343.45 SGD</t>
  </si>
  <si>
    <t>6278505894913911749</t>
  </si>
  <si>
    <t>Mashed Potato Royal Miller 6x2.49kg- RMCVMAPRM2500 (Amount: 19.50 SGD, Quantity: 6, : TIN)
Total: 117.00 SGD</t>
  </si>
  <si>
    <t>6279398494912277826</t>
  </si>
  <si>
    <t>Baked Beans In Tomato Sauce Royal Miller 6x2.55kg- RMCVBBERM2700 (Amount: 7.00 SGD, Quantity: 1, : TIN)
Fine Salt East Sun 48x500g- ESSSSAFES500 (Amount: 0.45 SGD, Quantity: 12, : PKT)
Fusilli FTO 160 Royal Miller 24x500gm- RMPARMFUS0500 (Amount: 45.60 SGD, Quantity: 1, : CT)
Olive Oil Pomace Royal Miller 4x5ltr- RMOIOLPRR5L (Amount: 45.00 SGD, Quantity: 1, : TIN)
Thai Lime Juice 6x1ltr- CJLIMTH1000 (Amount: 2.00 SGD, Quantity: 5, : BTL)
Vegetarian Seasoning Knorr 6x1kg- ZBVEGKN1000 (Amount: 9.99 SGD, Quantity: 2, : BTL)
Chicken Gravy Knorr 6x1kg- ZBCHGKN1000 (Amount: 13.39 SGD, Quantity: 3, : TUB)
Total: 173.15 SGD</t>
  </si>
  <si>
    <t>6282870444917161995</t>
  </si>
  <si>
    <t>Fruit Mix Yuzu Monin 4x1L- BEFRUMIXYU1L (Amount: 26.25 SGD, Quantity: 1, : BTL)
Elderflower Syrup Monin 6x700mL- SCELDFLMO0700 (Amount: 13.75 SGD, Quantity: 1, : BTL)
Total: 40.00 SGD</t>
  </si>
  <si>
    <t>6282885344916033925</t>
  </si>
  <si>
    <t>MUDIJREM0850-1tub</t>
  </si>
  <si>
    <t>Yellow Mustard Royal Miller 10x1kg- RMSAYMUST1KG (Amount: 6.00 SGD, Quantity: 1, : PKT)
Total: 6.00 SGD</t>
  </si>
  <si>
    <t>6282948254916063412</t>
  </si>
  <si>
    <t>CVTPAFI3100-1TIN</t>
  </si>
  <si>
    <t>Baked Beans In Tomato Sauce Royal Miller 6x2.55kg- RMCVBBERM2700 (Amount: 7.00 SGD, Quantity: 2, : TIN)
Cajun Spices Hela 18x1kg- GSCAJHE1000 (Amount: 21.60 SGD, Quantity: 3, : PKT)
Concentrated Chicken Stock Maggi 6x1.2kg- XN12170273 (Amount: 12.00 SGD, Quantity: 5, : BTL)
Garbanzo Beans Royal Miller 24x400g- RMCVBCHRU0400 (Amount: 1.15 SGD, Quantity: 15, : TIN)
Olive Oil Pomace Royal Miller 4x5ltr- RMOIOLPRR5L (Amount: 45.00 SGD, Quantity: 1, : TIN)
Sliced Black Olives Royal Miller 10x1700g- RMPIOBS1700 (Amount: 8.90 SGD, Quantity: 1, : PKT)
Whole Kernel Sweet Corn Royal Miller 24x425g- RMCVCWKRM0425 (Amount: 1.30 SGD, Quantity: 15, : TIN)
Corn Starch Johnnyson's 10x1kg- JOFLCORN1KG (Amount: 2.50 SGD, Quantity: 2, : PKT)
Total: 234.45 SGD</t>
  </si>
  <si>
    <t>6285446404911199608</t>
  </si>
  <si>
    <t>Fusilli FTO 160 Royal Miller 24x500gm- RMPARMFUS0500 (Amount: 45.60 SGD, Quantity: 1, : CT)
Italian Herb Paste Knorr 6x1.5kg- ZBITAKN1500 (Amount: 26.39 SGD, Quantity: 1, : TUB)
Olive Oil Pomace Royal Miller 4x5ltr- RMOIOLPRR5L (Amount: 45.00 SGD, Quantity: 2, : TIN)
Thai Lime Juice 6x1ltr- CJLIMTH1000 (Amount: 2.00 SGD, Quantity: 5, : BTL)
White Sauce Mix Knorr 6x850g- ZBWHIKN0850 (Amount: 14.53 SGD, Quantity: 5, : BTL)
Whole Kernel Sweet Corn Royal Miller 24x425g- RMCVCWKRM0425 (Amount: 1.30 SGD, Quantity: 10, : TIN)
UHT Coconut Cream Kara 12x1ltr- MICOCKA1000 (Amount: 5.20 SGD, Quantity: 5, : PKT)
Total: 283.64 SGD</t>
  </si>
  <si>
    <t>6288919524911806550</t>
  </si>
  <si>
    <t>Baked Beans In Tomato Sauce Royal Miller 6x2.55kg- RMCVBBERM2700 (Amount: 7.00 SGD, Quantity: 2, : TIN)
Balsamic Vinegar Royal Miller 12x500ml- RMVIWSBA0500 (Amount: 4.45 SGD, Quantity: 2, : BTL)
Fine Salt East Sun 48x500g- ESSSSAFES500 (Amount: 0.45 SGD, Quantity: 24, : PKT)
Olive Oil Pomace Royal Miller 4x5ltr- RMOIOLPRR5L (Amount: 45.00 SGD, Quantity: 2, : TIN)
Penne Rigate FTO 144 Royal Miller 24x500gm- RMPARMPEN500 (Amount: 45.60 SGD, Quantity: 1, : CT)
Sliced Black Olives Royal Miller 10x1700g- RMPIOBS1700 (Amount: 8.90 SGD, Quantity: 1, : PKT)
Thai Lime Juice 6x1ltr- CJLIMTH1000 (Amount: 2.00 SGD, Quantity: 2, : BTL)
Whole Kernel Sweet Corn Royal Miller 24x425g- RMCVCWKRM0425 (Amount: 1.30 SGD, Quantity: 10, : TIN)
WH Sriracha Chilli Sauce 12x445g- ZW1104000354 (Amount: 2.30 SGD, Quantity: 2, : BTL)
Total: 199.80 SGD</t>
  </si>
  <si>
    <t>6292331124916109718</t>
  </si>
  <si>
    <t>Baked Beans In Tomato Sauce Royal Miller 6x2.55kg- RMCVBBERM2700 (Amount: 7.00 SGD, Quantity: 2, : TIN)
Concentrated Chicken Stock Maggi 6x1.2kg- XN12170273 (Amount: 12.00 SGD, Quantity: 4, : BTL)
Mashed Potato Basic America 6x5.5lb- CVMASBAS2500 (Amount: 19.50 SGD, Quantity: 3, : BTL)
Olive Oil Pomace Royal Miller 4x5ltr- RMOIOLPRR5L (Amount: 45.00 SGD, Quantity: 1, : TIN)
Soft Brown Sugar SIS 24x800g- SUSBRO0800 (Amount: 3.25 SGD, Quantity: 1, : PKT)
White Sauce Mix Knorr 6x850g- ZBWHIKN0850 (Amount: 14.53 SGD, Quantity: 3, : BTL)
Chicken Gravy Knorr 6x1kg- ZBCHGKN1000 (Amount: 13.39 SGD, Quantity: 4, : TUB)
UHT Coconut Cream Kara 12x1ltr- MICOCKA1000 (Amount: 5.20 SGD, Quantity: 3, : PKT)
Total: 281.50 SGD</t>
  </si>
  <si>
    <t>6295794294911111020</t>
  </si>
  <si>
    <t>194958-252170-- (Beduk) 57 New Upper Changi Rd</t>
  </si>
  <si>
    <t>Margarine Johnnyson's 18kg- JOOIJOHMAR18KG (Amount: 34.00 SGD, Quantity: 5, : CT)
Total: 170.00 SGD</t>
  </si>
  <si>
    <t>6266497534919554105</t>
  </si>
  <si>
    <t>6266506434914818866</t>
  </si>
  <si>
    <t>6266506564912483424</t>
  </si>
  <si>
    <t>s/c</t>
  </si>
  <si>
    <t>Unsalted Lactic Butter 20x1kg Sheet- ZF116028 (Amount: 310.00 SGD, Quantity: 1, : CT)
Total: 310.00 SGD</t>
  </si>
  <si>
    <t>6267126744916195924</t>
  </si>
  <si>
    <t>Professional Cooking Mayonnaise Best Food  4x3ltr- ZBMAYCBF3000 (Amount: 54.10 SGD, Quantity: 1, : CT)
Anchor TM Chefs Classic Whipping Cream- ZF122389 (Amount: 76.00 SGD, Quantity: 1, : CT)
Total: 130.10 SGD</t>
  </si>
  <si>
    <t>6268220954912492402</t>
  </si>
  <si>
    <t>170922-307484-- Blk 126 Toa Payoh</t>
  </si>
  <si>
    <t>Anchor TM Chefs Classic Whipping Cream- ZF122389 (Amount: 76.00 SGD, Quantity: 2, : CT)
Total: 152.00 SGD</t>
  </si>
  <si>
    <t>6270474294913451413</t>
  </si>
  <si>
    <t>Almond Slice Blanched (14682) Blue Diamond 25lbs- CHDFALMBL1134 (Amount: 120.00 SGD, Quantity: 1, : CT)
Total: 120.00 SGD</t>
  </si>
  <si>
    <t>6270583614917197977</t>
  </si>
  <si>
    <t>Margarine Johnnyson's 18kg- JOOIJOHMAR18KG (Amount: 34.00 SGD, Quantity: 5, : CT)
Anchor Mild Cheddar Cheese Blk 10x2kg- ZF108434 (Amount: 250.00 SGD, Quantity: 2, : CT)
Anchor TM Chefs Classic Whipping Cream- ZF122389 (Amount: 76.00 SGD, Quantity: 2, : CT)
Total: 822.00 SGD</t>
  </si>
  <si>
    <t>6270768564919206506</t>
  </si>
  <si>
    <t>Margarine Johnnyson's 18kg- JOOIJOHMAR18KG (Amount: 34.00 SGD, Quantity: 5, : CT)
Anchor TM Chefs Classic Whipping Cream- ZF122389 (Amount: 76.00 SGD, Quantity: 3, : CT)
Total: 398.00 SGD</t>
  </si>
  <si>
    <t>6272501214919975295</t>
  </si>
  <si>
    <t>161177-203594--68 Orchard Road #03-92</t>
  </si>
  <si>
    <t>Black Pepper Sauce Knorr 6x1.2kg- ZBBPSKN1200 (Amount: 60.35 SGD, Quantity: 1, : CT)
Chicken Seasoning Powder Knorr 6x1kg- ZBCPOKN1000 (Amount: 75.13 SGD, Quantity: 1, : CT)
Golden Salted Egg Powder Knorr 6x800g- ZBGSEGGKN800 (Amount: 162.01 SGD, Quantity: 2, : CT)
Total: 459.50 SGD</t>
  </si>
  <si>
    <t>6264643136716180187</t>
  </si>
  <si>
    <t>Black Pepper Sauce Knorr 6x1.2kg- ZBBPSKN1200 (Amount: 60.35 SGD, Quantity: 1, : CT)
Golden Salted Egg Powder Knorr 6x800g- ZBGSEGGKN800 (Amount: 162.01 SGD, Quantity: 2, : CT)
Macaroni FTO 132 Royal Miller 24x500gm- RMPARMMAC500 (Amount: 2.10 SGD, Quantity: 8, : PKT)
Margarine Planta 6x2.5kg- MARPL2500 (Amount: 88.80 SGD, Quantity: 1, : CT)
Real Mayonnaise Best Food 4x3ltr- ZBMAYBF3000 (Amount: 65.63 SGD, Quantity: 1, : CT)
Total: 555.60 SGD</t>
  </si>
  <si>
    <t>6273287576713689145</t>
  </si>
  <si>
    <t>Chicken Seasoning Powder Knorr 6x1kg- ZBCPOKN1000 (Amount: 75.13 SGD, Quantity: 1, : CT)
Real Mayonnaise Best Food 4x3ltr- ZBMAYBF3000 (Amount: 65.63 SGD, Quantity: 1, : CT)
Total: 140.76 SGD</t>
  </si>
  <si>
    <t>6276782826715264684</t>
  </si>
  <si>
    <t>Black Pepper Sauce Knorr 6x1.2kg- ZBBPSKN1200 (Amount: 60.35 SGD, Quantity: 1, : CT)
Chicken Seasoning Powder Knorr 6x1kg- ZBCPOKN1000 (Amount: 75.13 SGD, Quantity: 1, : CT)
Golden Salted Egg Powder Knorr 6x800g- ZBGSEGGKN800 (Amount: 162.01 SGD, Quantity: 2, : CT)
Margarine Planta 6x2.5kg- MARPL2500 (Amount: 88.80 SGD, Quantity: 1, : CT)
Total: 548.30 SGD</t>
  </si>
  <si>
    <t>6286237176713005565</t>
  </si>
  <si>
    <t>Black Pepper Sauce Knorr 6x1.2kg- ZBBPSKN1200 (Amount: 60.35 SGD, Quantity: 1, : CT)
Golden Salted Egg Powder Knorr 6x800g- ZBGSEGGKN800 (Amount: 162.01 SGD, Quantity: 2, : CT)
Macaroni FTO 132 Royal Miller 24x500gm- RMPARMMAC500 (Amount: 2.10 SGD, Quantity: 8, : PKT)
Margarine Planta 6x2.5kg- MARPL2500 (Amount: 88.80 SGD, Quantity: 1, : CT)
Tomato Pronto Knorr 6x2kg- ZBTPRKN2000 (Amount: 53.74 SGD, Quantity: 1, : CT)
Total: 543.71 SGD</t>
  </si>
  <si>
    <t>6296614251325755908</t>
  </si>
  <si>
    <t>42640-49169-- Blk 5 Marine Vista</t>
  </si>
  <si>
    <t>Anchor UHT CHG Extra Yield Cream Latam 12x1ltr- ZF122338 (Amount: 59.00 SGD, Quantity: 5, : CT)
Total: 295.00 SGD</t>
  </si>
  <si>
    <t>6261859754919655547</t>
  </si>
  <si>
    <t>Baked Beans In Tomato Sauce Royal Miller 6x2.55kg- RMCVBBERM2700 (Amount: 36.00 SGD, Quantity: 2, : CT)
Total: 72.00 SGD</t>
  </si>
  <si>
    <t>6262097274912447435</t>
  </si>
  <si>
    <t>Mayo Magic Best Food 4x3L- ZBMAMGBF3000 (Amount: 37.68 SGD, Quantity: 2, : CT)
Dressing Thousand Island BF 6x2.5L- ZBDTIBF2500 (Amount: 88.85 SGD, Quantity: 1, : CT)
Total: 164.21 SGD</t>
  </si>
  <si>
    <t>6264766074911131978</t>
  </si>
  <si>
    <t>Real Mayonnaise Best Food 4x3ltr- ZBMAYBF3000 (Amount: 63.00 SGD, Quantity: 1, : CT)
Total: 63.00 SGD</t>
  </si>
  <si>
    <t>6264770234914621968</t>
  </si>
  <si>
    <t>Baked Beans In Tomato Sauce Royal Miller 6x2.55kg- RMCVBBERM2700 (Amount: 36.00 SGD, Quantity: 5, : CT)
Total: 180.00 SGD</t>
  </si>
  <si>
    <t>6266307254916146689</t>
  </si>
  <si>
    <t>Anchor UHT CHG Extra Yield Cream Latam 12x1ltr- ZF122338 (Amount: 59.00 SGD, Quantity: 40, : CT)
Baked Beans In Tomato Sauce Royal Miller 6x2.55kg- RMCVBBERM2700 (Amount: 36.00 SGD, Quantity: 5, : CT)
Tomato Ketchup Maggi 6x3.3kg- SATOMA3300 (Amount: 62.00 SGD, Quantity: 4, : CT)
Chilli Sauce Maggi 6x3.3kg- SACHIMAG3000 (Amount: 63.00 SGD, Quantity: 4, : CT)
Sliced Black Olives Royal Miller 10x1700g- RMPIOBS1700 (Amount: 78.00 SGD, Quantity: 1, : CT)
Total: 3,118.00 SGD</t>
  </si>
  <si>
    <t>6279226594916693617</t>
  </si>
  <si>
    <t>42640-258630-- 11 Fishery Port Rd</t>
  </si>
  <si>
    <t>6279236574912380943</t>
  </si>
  <si>
    <t>Anchor UHT CHG Extra Yield Cream Latam 12x1ltr- ZF122338 (Amount: 59.00 SGD, Quantity: 30, : CT)
Baked Beans In Tomato Sauce Royal Miller 6x2.55kg- RMCVBBERM2700 (Amount: 36.00 SGD, Quantity: 8, : CT)
MAGGI Chili Sauce 6x3.3kg- XN12354448 (Amount: 63.00 SGD, Quantity: 2, : CT)
Total: 2,184.00 SGD</t>
  </si>
  <si>
    <t>6290353734916360074</t>
  </si>
  <si>
    <t>Real Mayonnaise Best Food 4x3ltr- ZBMAYBF3000 (Amount: 63.00 SGD, Quantity: 2, : CT)
Mayo Magic Best Food 4x3L- ZBMAMGBF3000 (Amount: 37.68 SGD, Quantity: 3, : CT)
Total: 239.04 SGD</t>
  </si>
  <si>
    <t>6292085684918193494</t>
  </si>
  <si>
    <t>Cheddar 12's Chesdale 24x250g- ZF107957 (Amount: 52.37 SGD, Quantity: 3, : CT)
Baked Beans In Tomato Sauce Royal Miller 6x2.55kg- RMCVBBERM2700 (Amount: 36.00 SGD, Quantity: 5, : CT)
Total: 337.11 SGD</t>
  </si>
  <si>
    <t>6296643504917228799</t>
  </si>
  <si>
    <t>998500-356655-- LeLe Local Food, Coffee Break</t>
  </si>
  <si>
    <t>White Pepper Powder GURUBAS 500g- PEPWHPLS0500 (Amount: 4.00 SGD, Quantity: 2, : PKT)
Total: 8.00 SGD</t>
  </si>
  <si>
    <t>6259539614917803455</t>
  </si>
  <si>
    <t>993499-356560-- #6 Crawford, 464 Crawford Ln</t>
  </si>
  <si>
    <t>Fitnesse Granola Honey Cereal 14x300g- CEN12336188 (Amount: 77.56 SGD, Quantity: 4, : CT)
Total: 310.24 SGD</t>
  </si>
  <si>
    <t>6260293244917112592</t>
  </si>
  <si>
    <t>1121500-360349-- Good Beginnings, Rise Heritage 273 South Bridge Rd</t>
  </si>
  <si>
    <t>Vegetable Cooking Oil Royal Miller 17kg- RMOICOORM17KG (Amount: 33.00 SGD, Quantity: 4, : TIN)
Real Mayonnaise Best Food 4x3ltr- ZBMAYBF3000 (Amount: 17.23 SGD, Quantity: 1, : TUB)
Chicken Powder Knorr 6x2.25kg- ZBCPOKN2250 (Amount: 27.85 SGD, Quantity: 2, : TUB)
Tartar Sauce BestFood 4x3ltr- ZBTSABF3000 (Amount: 17.51 SGD, Quantity: 1, : TUB)
Pesto Herb Paste Knorr 2x340g- ZBPSEKN0340 (Amount: 33.23 SGD, Quantity: 3, : CT)
GoChuJang Hot Pepper Paste Sajo 20x500g- MLGHJ500G (Amount: 96.00 SGD, Quantity: 1, : CT)
Royal Baking Powder 12x450g- K109898 (Amount: 5.80 SGD, Quantity: 4, : TIN)
Total: 441.33 SGD</t>
  </si>
  <si>
    <t>6260308904915621000</t>
  </si>
  <si>
    <t>13929-360505-- Habibi Kebs, 430 Changi Rd</t>
  </si>
  <si>
    <t>Battered Thunder Crunch Fries 3/8" StraightCut Simplot 6 x 2.27kg- FSIMSC027515 (Amount: 78.00 SGD, Quantity: 3, : CT)
Total: 234.00 SGD</t>
  </si>
  <si>
    <t>6260327894919131717</t>
  </si>
  <si>
    <t>4697-9463-- Hotbake Innovations, 8A Admiralty</t>
  </si>
  <si>
    <t>Condensed Milk Royal Miller 48x380g- RMMIMCORM0390 (Amount: 1.20 SGD, Quantity: 45, : TIN)
Chicken Gravy Knorr 6x1kg- ZBCHGKN1000 (Amount: 76.53 SGD, Quantity: 1, : CT)
Pineapple Juice S&amp;W 12x46oz- CJPINSW46oz (Amount: 4.30 SGD, Quantity: 5, : TIN)
Thai Fine Sugar SIS 25kg- SUTHAIFS25KG (Amount: 38.00 SGD, Quantity: 1, : BAG)
MSG / Ajinomoto 20x1kg- SSMSGAJM01000 (Amount: 5.50 SGD, Quantity: 2, : PKT)
Total: 201.03 SGD</t>
  </si>
  <si>
    <t>6260335504912294039</t>
  </si>
  <si>
    <t>455349-338141-- Charis Cuisines, 146 Changi Rd</t>
  </si>
  <si>
    <t>Spaghetti  FTO 5 Royal Miller 24x500gm- RMPARMSPA500 (Amount: 45.60 SGD, Quantity: 1, : CT)
Red Cooking Wine Royal Miller 6x750ml- RMWSRCO0750 (Amount: 10.00 SGD, Quantity: 4, : BTL)
Potato Flake Knorr 2kg- ZBPFPOTFL2KG (Amount: 24.07 SGD, Quantity: 1, : BOX)
Chilli Sauce Maggi 6x3.3kg- XN12354448 (Amount: 10.85 SGD, Quantity: 1, : TIN)
Tomato Ketchup Maggi 6x3.3kg- XN12354430 (Amount: 9.25 SGD, Quantity: 1, : TIN)
Bread Crumb Johnnyson's 10x1kg- JOMIBRCR1000 (Amount: 40.00 SGD, Quantity: 1, : CT)
Rice Flour 3 Eagles 20x600g- FLRICTH0600 (Amount: 1.15 SGD, Quantity: 4, : PKT)
Potato Starch Johnnyson 10x1kg- JOFLPOTSTA1KG (Amount: 3.60 SGD, Quantity: 3, : PKT)
Plain Flour 1kg- JOFLPLAPR1000 (Amount: 3.30 SGD, Quantity: 4, : PKT)
Sesame Oil EastSun 4x5ltr- ESOISESBA5000 (Amount: 22.00 SGD, Quantity: 2, : TUB)
Fine Salt East Sun 48x500g- ESSSSAFES500 (Amount: 0.45 SGD, Quantity: 2, : PKT)
Fine Sugar Johnnyson's 12 x 2kg- JOSUSFINE2000 (Amount: 3.50 SGD, Quantity: 5, : PKT)
3M 7443 Scotch Brite  4x3 6's- Z3MXE006000048 (Amount: 4.50 SGD, Quantity: 2, : PKT)
Thai Lime Juice 6x1ltr- CJLIMTH1000 (Amount: 2.00 SGD, Quantity: 1, : BTL)
WH Premium Oyster Sauce Woh Hup 4x5L- ZW1501000010 (Amount: 8.00 SGD, Quantity: 1, : TUB)
Anchor UHT Whipping Cream 12X1LTR- ZF121274 (Amount: 89.96 SGD, Quantity: 1, : CT)
Total: 369.73 SGD</t>
  </si>
  <si>
    <t>6260339864917202336</t>
  </si>
  <si>
    <t>1193495-362869-- Sampanman JP,  Jurong Point</t>
  </si>
  <si>
    <t>Tomato Ketchup Maggi 6x3.3kg- XN12354430 (Amount: 52.62 SGD, Quantity: 2, : CT)
Total: 105.24 SGD</t>
  </si>
  <si>
    <t>6260348294915322059</t>
  </si>
  <si>
    <t>357307-340605-- The Butcher Dining (TBD),  593 Havelock Rd</t>
  </si>
  <si>
    <t>Olive Oil Pomace Royal Miller 4x5ltr- RMOIOLPRR5L (Amount: 45.00 SGD, Quantity: 1, : TIN)
UHT Full Cream Milk Royal Miller 12x1ltr- RMMIMUHRM1000 (Amount: 23.40 SGD, Quantity: 1, : CT)
Tomato Ketchup Maggi 6x3.3kg- XN12354430 (Amount: 9.25 SGD, Quantity: 1, : TIN)
Worchester Sauce Lea&amp;Perrin 12x290ml- SAWORLE0290 (Amount: 4.20 SGD, Quantity: 2, : BTL)
Black Pepper Coarse LSH 500g- PECRBLS0500 (Amount: 8.30 SGD, Quantity: 1, : PKT)
White Pepper Powder GURUBAS 500g- PEPWHPLS0500 (Amount: 4.00 SGD, Quantity: 1, : PKT)
Rice Flour 3 Eagles 20x600g- FLRICTH0600 (Amount: 1.15 SGD, Quantity: 2, : PKT)
Garbage Bags 36inX48inX30s North Star 10pkt- NSNFGBB36X48 (Amount: 9.00 SGD, Quantity: 2, : PKT)
Cling Wrap 300m North Star 6x300mx45cm- NSNFCLIW300M (Amount: 13.00 SGD, Quantity: 6, : ROL)
Toilet Tissue Pursoft 10rolls- NFTPS010S (Amount: 4.00 SGD, Quantity: 3, : PKT)
Bleach Local 6x1gal- NFBLEL3400 (Amount: 2.60 SGD, Quantity: 2, : TUB)
Anchor Prof Unsalted Butter 20x454g- ZF120642 (Amount: 7.14 SGD, Quantity: 6, : EAC)
Anchor UHT Whipping Cream 12X1LTR- ZF121274 (Amount: 8.32 SGD, Quantity: 4, : PKT)
Anchor Coloured Cheddar SOS 84 slices 10x1040g- ZF120999 (Amount: 12.45 SGD, Quantity: 2, : PKT)
Total: 314.87 SGD</t>
  </si>
  <si>
    <t>6261065384916430937</t>
  </si>
  <si>
    <t>85936-102513-- Satoyu Trading, Tanjong Pagar Plaza</t>
  </si>
  <si>
    <t>Whole Kernel Sweet Corn Royal Miller 6x2.95kg- RMCVCWKRM3000 (Amount: 39.60 SGD, Quantity: 1, : CT)
Honey Royal Miller 6x1kg- RMSCHONRM1000L (Amount: 32.50 SGD, Quantity: 1, : CT)
Olive Oil Pomace Royal Miller 4x5ltr- RMOIOLPRR5L (Amount: 45.00 SGD, Quantity: 2, : TIN)
Fusilli FTO 160 Royal Miller 24x500gm- RMPARMFUS0500 (Amount: 45.60 SGD, Quantity: 1, : CT)
Tuna Chunk In Oil Royal Miller 6x1.88kg- RMCSTUCRM1880 (Amount: 94.50 SGD, Quantity: 1, : CT)
Red Kidney Bean Royal Miller 6x2.5kg- RMCVBERFI2500 (Amount: 6.00 SGD, Quantity: 3, : TIN)
Gherkins Royal Miller 12x680g- RMPIGHEMR680 (Amount: 27.60 SGD, Quantity: 1, : CT)
Balsamic Vinegar Royal Miller 12x500ml- RMVIWSBA0500 (Amount: 53.40 SGD, Quantity: 1, : CT)
Yellow Mustard Royal Miller 10x1kg- RMSAYMUST1KG (Amount: 6.00 SGD, Quantity: 3, : PKT)
Real Mayonnaise Best Food 4x3ltr- ZBMAYBF3000 (Amount: 65.63 SGD, Quantity: 1, : CT)
Best Foods Dressing Thousand Island 4x3L- ZB64301087 (Amount: 73.80 SGD, Quantity: 1, : CT)
Chilli Sauce Maggi 6x3.3kg- XN12354448 (Amount: 10.85 SGD, Quantity: 3, : TIN)
Basil Leaves Shredded Hela 10x500g- HEWBAHE0500 (Amount: 10.10 SGD, Quantity: 2, : PKT)
Sunflower Seed LSH 1kg- DFSUNRE1000 (Amount: 7.50 SGD, Quantity: 2, : PKT)
Sesame Oil EastSun 4x5ltr- ESOISESBA5000 (Amount: 22.00 SGD, Quantity: 1, : TUB)
Sesame Seed White East Sun 1kg- ESMLSSWLS25KG (Amount: 6.00 SGD, Quantity: 2, : PKT)
Soya Sauce/Light East Sun 4x5ltr- ESSASSLES5000 (Amount: 5.80 SGD, Quantity: 1, : TUB)
Fine Sugar Johnnyson's 12 x 2kg- JOSUSFINE2000 (Amount: 3.50 SGD, Quantity: 3, : PKT)
Total: 676.68 SGD</t>
  </si>
  <si>
    <t>6261136634912600546</t>
  </si>
  <si>
    <t>201862-276100-- Chai P/L, 8 Tampines Central 1</t>
  </si>
  <si>
    <t>Real Mayonnaise Best Food 4x3ltr- ZBMAYBF3000 (Amount: 65.63 SGD, Quantity: 1, : CT)
Chilli Sauce Pouch Kimball 12x1kg- ZACHIKI1000 (Amount: 28.30 SGD, Quantity: 1, : CT)
Fine Salt East Sun 48x500g- ESSSSAFES500 (Amount: 0.45 SGD, Quantity: 7, : PKT)
Total: 97.08 SGD</t>
  </si>
  <si>
    <t>6261216444916913287</t>
  </si>
  <si>
    <t>1016495-357175-- Sari Rasa, 430 Upper Changi</t>
  </si>
  <si>
    <t>Evaporated Creamer Royal Miller 48x390g- RMMIMECRM0390 (Amount: 1.20 SGD, Quantity: 10, : TIN)
Tartar Sauce BestFood 4x3ltr- ZBTSABF3000 (Amount: 17.51 SGD, Quantity: 1, : TUB)
Dressing Coleslaw Best Food 4x3ltr- ZBDRCBF3000 (Amount: 71.14 SGD, Quantity: 1, : CT)
Black Pepper Corn 500g- PECOPLS0500 (Amount: 10.00 SGD, Quantity: 2, : PKT)
Plain Flour 1kg- JOFLPLAPR1000 (Amount: 3.30 SGD, Quantity: 2, : PKT)
Thai Fine Sugar SIS 25kg- SUTHAIFS25KG (Amount: 38.00 SGD, Quantity: 1, : BAG)
ANCHOR Cream Cheese 12 x 1kg- ZF121641 (Amount: 10.70 SGD, Quantity: 1, : EA)
Conquest Delivery+ Coated Fries 1/4" ShoeString Simplot 6 x 2.04kg- FSIMSS043416 (Amount: 55.20 SGD, Quantity: 1, : CT)
Total: 231.15 SGD</t>
  </si>
  <si>
    <t>6261831604912054722</t>
  </si>
  <si>
    <t>99973-339755-- Eatz Catering, 1550 Bedok</t>
  </si>
  <si>
    <t>Balsamic Vinegar Royal Miller 12x500ml- RMVIWSBA0500 (Amount: 4.45 SGD, Quantity: 1, : BTL)
Yellow Mustard Royal Miller 10x1kg- RMSAYMUST1KG (Amount: 6.00 SGD, Quantity: 1, : PKT)
Kikkoman Soya Sauce 6x1.6ltr- JPKKSOY1600 (Amount: 10.00 SGD, Quantity: 1, : BTL)
Total: 20.45 SGD</t>
  </si>
  <si>
    <t>6261834844914996104</t>
  </si>
  <si>
    <t>73651-82391-- Eden School, Campus 1, 101 Bukit Batok West</t>
  </si>
  <si>
    <t>Roasted Sesame Dressing (Halal) Kewpie 6x1L- JPMLRTDRH1L (Amount: 16.50 SGD, Quantity: 6, : BTL)
Macaroni FTO 132 Royal Miller 24x500gm- RMPARMMAC500 (Amount: 45.60 SGD, Quantity: 1, : CT)
UHT Full Cream Milk Royal Miller 12x1ltr- RMMIMUHRM1000 (Amount: 23.40 SGD, Quantity: 2, : CT)
Vegetarian Seasoning Knorr 6x1kg- ZBVEGKN1000 (Amount: 9.99 SGD, Quantity: 2, : BTL)
Milo Nestle 6x1.8kg- XN12285909 (Amount: 15.15 SGD, Quantity: 2, : TIN)
Whole Grain Mustard Master Food 6x175gm- MUWHOMA0175 (Amount: 4.25 SGD, Quantity: 6, : BTL)
Corn Starch  Johnnyson's 10x1kg- JOFLCORN1KG (Amount: 2.50 SGD, Quantity: 1, : PKT)
Raw Sugar Sticks 100's SIS 24 x100's x 3.5g- SUSRASI0035 (Amount: 3.30 SGD, Quantity: 1, : PKT)
School Pack Nestle 20x140g- CEN12145064 (Amount: 62.60 SGD, Quantity: 4, : CT)
Total: 523.38 SGD</t>
  </si>
  <si>
    <t>6261916264911092398</t>
  </si>
  <si>
    <t>182303-269216-- Chilli Padi Nonya Restaurant, 3015 Bedok North #04-19</t>
  </si>
  <si>
    <t>Chicken Powder No MSG Knorr 6x1kg- ZBCPWKNH1000 (Amount: 84.08 SGD, Quantity: 2, : CT)
Total: 168.16 SGD</t>
  </si>
  <si>
    <t>6261948324914413273</t>
  </si>
  <si>
    <t>240885-353587--Alice Boulangeria, 5 Harrison Rd</t>
  </si>
  <si>
    <t>Corn Oil Royal Miller 6x3ltr- RMOICORRM3000 (Amount: 14.90 SGD, Quantity: 3, : TUB)
Lychee In Syrup Royal Miller 12x567g- RMCFLYCHEE567 (Amount: 27.40 SGD, Quantity: 1, : CT)
Cling Wrap 300m North Star 6x300mx45cm- NSNFCLIW300M (Amount: 70.20 SGD, Quantity: 1, : CT)
Total: 142.30 SGD</t>
  </si>
  <si>
    <t>6261948904914291878</t>
  </si>
  <si>
    <t>Kikkoman Soy Sauce 12x1Ltr NON HALAL-  JPKKM00007 (Amount: 6.20 SGD, Quantity: 1, : BTL)
Total: 6.20 SGD</t>
  </si>
  <si>
    <t>6261956234913989233</t>
  </si>
  <si>
    <t>138460-169552-- Break N Bake, 1 Amoy St Far East Square</t>
  </si>
  <si>
    <t>Anchor Salted Butter 40x250g- ZF110580 (Amount: 146.51 SGD, Quantity: 1, : CT)
Total: 146.51 SGD</t>
  </si>
  <si>
    <t>6261994484914381065</t>
  </si>
  <si>
    <t>1104495-359581-- Pandan Pandan, 23 Baghdad St</t>
  </si>
  <si>
    <t>Frozen Chicken B/Less Leg Skin On 200g UP Sadia  6 x 2kg- FRCHICKBLESSLEG200G2 (Amount: 38.40 SGD, Quantity: 3, : CT)
Total: 115.20 SGD</t>
  </si>
  <si>
    <t>6262008604919906701</t>
  </si>
  <si>
    <t>240885-324670-- Alice Boulangeria, 12 Gopeng</t>
  </si>
  <si>
    <t>Corn Oil Royal Miller 6x3ltr- RMOICORRM3000 (Amount: 85.00 SGD, Quantity: 1, : CT)
Premium Jasmine Rice Royal Miller 5kg- RMRIKDM5000 (Amount: 9.00 SGD, Quantity: 1, : PKT)
Sesame Oil East Sun 24x500ml- ESOISESES0500 (Amount: 4.50 SGD, Quantity: 2, : BTL)
Cling Wrap 300m North Star 6x300mx45cm- NSNFCLIW300M (Amount: 13.00 SGD, Quantity: 2, : ROL)
Plastic Bag 7"x10"- NFBAG7001 (Amount: 2.50 SGD, Quantity: 4, : PKT)
UHT Coconut Cream Kara 12x1ltr- MICOCKA1000 (Amount: 5.20 SGD, Quantity: 3, : PKT)
Chicken Broth Swanson 12x1L- ZAMISCHB1000 (Amount: 5.10 SGD, Quantity: 8, : PKT)
Honey Almond Granola Captain Oats 12x200g- ZCTEM-CG-HA12P00250-R00 (Amount: 5.35 SGD, Quantity: 2, : PKT)
Total: 206.10 SGD</t>
  </si>
  <si>
    <t>6262063314914765769</t>
  </si>
  <si>
    <t>218264-288858-- King Coffee House, 1024 Sembawang</t>
  </si>
  <si>
    <t>Demi glace give the promo, UFSOPA 12% off</t>
  </si>
  <si>
    <t>Demi Glace Sauce Knorr 6x1kg- ZBDEMIKN1000 (Amount: 71.24 SGD, Quantity: 1, : CT)
Anchor Prof Unsalted Butter 20x454g- ZF120642 (Amount: 128.79 SGD, Quantity: 1, : CT)
Total: 200.03 SGD</t>
  </si>
  <si>
    <t>6262086074912487689</t>
  </si>
  <si>
    <t>6262115434911813687</t>
  </si>
  <si>
    <t>252310-331798-- Empress Porridge, 126 Joo Seng</t>
  </si>
  <si>
    <t>Emmi Yoghurt Plain 6x1kg- CHYOPLA1000 (Amount: 10.50 SGD, Quantity: 18, : TUB)
Concentrated Chicken Stock Knorr 6x1kg- ZBCNCHSKN1000 (Amount: 65.74 SGD, Quantity: 2, : CT)
Anchor Coloured Cheddar SOS 84 slices 10x1040g- ZF120999 (Amount: 111.93 SGD, Quantity: 1, : CT)
Total: 432.41 SGD</t>
  </si>
  <si>
    <t>6264433564913997408</t>
  </si>
  <si>
    <t>Vegetable Cooking Oil Royal Miller 17kg- RMOICOORM17KG (Amount: 33.00 SGD, Quantity: 4, : TIN)
Olive Oil Ex. Virgin Royal Miller 12x1ltr- RMOIOLIE1000 (Amount: 16.00 SGD, Quantity: 3, : BTL)
Real Mayonnaise Best Food 4x3ltr- ZBMAYBF3000 (Amount: 17.23 SGD, Quantity: 2, : TUB)
Tartar Sauce BestFood 4x3ltr- ZBTSABF3000 (Amount: 17.51 SGD, Quantity: 2, : TUB)
Pesto Herb Paste Knorr 2x340g- ZBPSEKN0340 (Amount: 33.23 SGD, Quantity: 1, : CT)
GoChuJang Hot Pepper Paste Sajo 20x500g- MLGHJ500G (Amount: 96.00 SGD, Quantity: 2, : CT)
Total: 474.71 SGD</t>
  </si>
  <si>
    <t>6264434324914872542</t>
  </si>
  <si>
    <t>75861-85165-- Lawry's The Prime Rib Singapore, 333A Orchard Rd</t>
  </si>
  <si>
    <t>Tomato Whole Peeled Royal Miller 6x2550g- RMCVTOWRM2550 (Amount: 7.00 SGD, Quantity: 4, : TIN)
Tomato Paste Royal Miller 6x2.2kg- RMCVTPARM2500 (Amount: 11.00 SGD, Quantity: 3, : TIN)
Canola Oil Royal Miller 6x3ltr- RMOICARM3000 (Amount: 10.85 SGD, Quantity: 3, : TUB)
Real Mayonnaise Best Food 4x3ltr- ZBMAYBF3000 (Amount: 17.23 SGD, Quantity: 1, : TUB)
Demi Glace Sauce Knorr 6x1kg- ZBDEMIKN1000 (Amount: 12.47 SGD, Quantity: 4, : TUB)
Aromat Seasoning Knorr 6x2.25kg- ZBASEKN2250 (Amount: 21.66 SGD, Quantity: 1, : TUB)
BBQ Sauce Hickory Knorr 6x1kg- ZBBSHKN1000 (Amount: 12.52 SGD, Quantity: 2, : TUB)
Chilli Sauce Maggi 6x3.3kg- SACHIMAG3000 (Amount: 10.85 SGD, Quantity: 1, : TIN)
Tomato Ketchup Maggi 6x3.3kg- SATOMA3300 (Amount: 9.25 SGD, Quantity: 1, : TIN)
Chicken Dipping Mae Pranom 12x980g- SACHIMP0980 (Amount: 3.45 SGD, Quantity: 6, : BTL)
Pepper Sauce Red Tabasco 24x60ML- SAPERE0060 (Amount: 2.50 SGD, Quantity: 5, : BTL)
White Pepper Powder GURUBAS 500g- PEPWHPLS0500 (Amount: 4.00 SGD, Quantity: 2, : PKT)
Bread Crumb Johnnyson's 10x1kg- JOMIBRCR1000 (Amount: 4.20 SGD, Quantity: 2, : PKT)
Self Raising Flour Johnnyson's 12x1kg- JOFLSLFRJ1000 (Amount: 3.25 SGD, Quantity: 2, : BOX)
Fine Salt East Sun 48x500g- ESSSSAFES500 (Amount: 0.45 SGD, Quantity: 10, : PKT)
WH White Vinegar Woh Hup 4x5L- ZW1506300040 (Amount: 4.50 SGD, Quantity: 1, : TUB)
Total: 292.56 SGD</t>
  </si>
  <si>
    <t>6264442454918461966</t>
  </si>
  <si>
    <t>Sambal Belachen Chilli Sin Chew 3x3.3kg- SASAMSI3300 (Amount: 22.50 SGD, Quantity: 1, : TIN)
Chilli Dried LSH 1kg- MLCHILS10KG (Amount: 11.00 SGD, Quantity: 1, : PKT)
Coriander Powder Raj 10x500g- GSCORRA500 (Amount: 2.50 SGD, Quantity: 1, : PKT)
Cumin Powder Raj 10x500g- GSCUNRA500 (Amount: 3.00 SGD, Quantity: 1, : PKT)
Curry Powder Fish Baba's 10x1kg- GSCUFBA1000 (Amount: 9.25 SGD, Quantity: 1, : PKT)
Curry Powder Meat Baba's 10x1kg- GSCUMBA1000 (Amount: 9.25 SGD, Quantity: 1, : PKT)
Tumeric Powder Raj 10x500g- GSTUMRA0500 (Amount: 2.50 SGD, Quantity: 1, : PKT)
Garam Masala MDH 60x100g- GSGARMA0100 (Amount: 2.70 SGD, Quantity: 5, : PKT)
Soya Sauce/Light East Sun 4x5ltr- ESSASSLES5000 (Amount: 5.80 SGD, Quantity: 1, : TUB)
UHT Coconut Cream Kara 12x1ltr- MICOCKA1000 (Amount: 5.20 SGD, Quantity: 2, : PKT)
Dried Prawn Small 1kg- MLPRDIN1000 (Amount: 17.50 SGD, Quantity: 1, : PKT)
Hua Tiao Chew Bao Ding 12x640ml- WSHTWBA0640 (Amount: 2.50 SGD, Quantity: 1, : BTL)
WH Premium Oyster Sauce Woh Hup 4x5L- ZW1501000010 (Amount: 8.00 SGD, Quantity: 1, : TUB)
Instant Laksa Paste Hai's 1kg- CHMLLAKHA3000 (Amount: 16.50 SGD, Quantity: 2, : TUB)
Total: 150.70 SGD</t>
  </si>
  <si>
    <t>6264444404919190324</t>
  </si>
  <si>
    <t>402335-336012-- Stacks, 80 Siloso Road</t>
  </si>
  <si>
    <t>WH SUPERIOR LIGHT Soy Sauce Woh Hup 4x5L- ZW1202000048 (Amount: 11.00 SGD, Quantity: 1, : TUB)
Thai Rice Hom Mali Royal Miller 25kg- RMRITHARM2500 (Amount: 54.50 SGD, Quantity: 1, : BAG)
Red Grape Vinegar Royal Miller 12x500ml- RMVIWSRE0500 (Amount: 3.00 SGD, Quantity: 2, : BTL)
Real Mayonnaise Best Food 4x3ltr- ZBMAYBF3000 (Amount: 17.23 SGD, Quantity: 1, : TUB)
Black Pepper Coarse LSH 500g- PECRBLS0500 (Amount: 8.30 SGD, Quantity: 6, : PKT)
Tempura Batter Mix Super Cripsy Halal Nihon Shokken 12x1kg- JPFLTBATSC1KG (Amount: 6.50 SGD, Quantity: 12, : PKT)
Anchor Prof Unsalted Butter 20x454g- ZF120642 (Amount: 128.79 SGD, Quantity: 1, : CT)
Anchor UHT CHG Extra Yield Cream Latam 12x1ltr- ZF122338 (Amount: 74.75 SGD, Quantity: 2, : CT)
Sambal Tumis Tungsan 10x1kg- CHSAMBALT1KG (Amount: 6.10 SGD, Quantity: 8, : PKT)
Total: 543.62 SGD</t>
  </si>
  <si>
    <t>6264449514914689202</t>
  </si>
  <si>
    <t>Sago SMALL East Sun 1kg- ESMLSASLS30KG (Amount: 2.96 SGD, Quantity: 1, : PKT)
Red Bean East Sun 25x1kg- ESMLBERLS25KG (Amount: 4.50 SGD, Quantity: 2, : KG)
Green Beans East Sun 25x1kg- ESMLBEGLS30KG (Amount: 3.50 SGD, Quantity: 2, : KG)
White Glutinous Rice East Sun 1kg- RIGLWLS1000 (Amount: 3.50 SGD, Quantity: 2, : PKT)
Black Glutinous Rice East Sun 1kg- ESRIBLGLS25KG (Amount: 4.60 SGD, Quantity: 2, : PKT)
Split Green Mung Bean Tow Suan East Sun 1kg- ESMLTOWLS30KG (Amount: 4.00 SGD, Quantity: 2, : Kg)
Total: 43.16 SGD</t>
  </si>
  <si>
    <t>6264453224914373228</t>
  </si>
  <si>
    <t>64681-70689-- Raffles Treats, 8 Woodlands Link #01-03</t>
  </si>
  <si>
    <t>Xia Gu Cao (Prunella) Zheng Feng 10x1kg- HEAXIA1000 (Amount: 12.00 SGD, Quantity: 1, : PKT)
Luo Han Guo LSH 10's- HEALOHAG01 (Amount: 5.00 SGD, Quantity: 1, : PKT)
Spaghetti  FTO 5 Royal Miller 24x500gm- RMPARMSPA500 (Amount: 45.60 SGD, Quantity: 2, : CT)
Chicken Powder Knorr 6x2.25kg- ZBCPOKN2250 (Amount: 159.14 SGD, Quantity: 1, : CT)
Concentrated Chicken Stock Maggi 6x1.2kg- XN12170273 (Amount: 12.00 SGD, Quantity: 3, : BTL)
Tumeric Powder Baba's 10x1kg- GSTUMBA1000 (Amount: 10.50 SGD, Quantity: 6, : PKT)
Curry Powder Meat Baba's 10x1kg- GSCUMBA1000 (Amount: 9.25 SGD, Quantity: 3, : PKT)
WH Premium Oyster Sauce Woh Hup 4x5L- ZW1501000010 (Amount: 8.00 SGD, Quantity: 5, : TUB)
Honey Sea Coconut Mili 12x565gm- CFHONMI0565 (Amount: 35.40 SGD, Quantity: 1, : CT)
Total: 469.49 SGD</t>
  </si>
  <si>
    <t>6264486474919631341</t>
  </si>
  <si>
    <t>49364-55575-- Sultana Traders, Blk 35 Telok Blangah Rise</t>
  </si>
  <si>
    <t>Chutney Mango Sweet Midas 12x684g- PICMSMI0680 (Amount: 39.27 SGD, Quantity: 20, : CT)
Total: 785.40 SGD</t>
  </si>
  <si>
    <t>6264510684912528349</t>
  </si>
  <si>
    <t>1091493-359207-- YuenYeung, 43 Neil Rd</t>
  </si>
  <si>
    <t>ANCHOR Cream Cheese 12 x 1kg- ZF121641 (Amount: 115.50 SGD, Quantity: 1, : CT)
Total: 115.50 SGD</t>
  </si>
  <si>
    <t>6264511144915378161</t>
  </si>
  <si>
    <t>339307-333780-- K Golf Global, Hidden Castle Golf Club 405 Furama Riverfront</t>
  </si>
  <si>
    <t>Vegetable Cooking Oil Royal Miller 17kg- RMOICOORM17KG (Amount: 33.00 SGD, Quantity: 5, : TIN)
Condensed Milk Royal Miller 48x380g- RMMIMCORM0390 (Amount: 1.20 SGD, Quantity: 3, : TIN)
Olive Oil Pomace Royal Miller 4x5ltr- RMOIOLPRR5L (Amount: 45.00 SGD, Quantity: 2, : TIN)
Thai Rice Hom Mali Royal Miller 25kg- RMRITHARM2500 (Amount: 54.50 SGD, Quantity: 1, : BAG)
Tom Yam Paste Knorr 6x1.5kg- ZBTYPKN1500 (Amount: 19.90 SGD, Quantity: 1, : TUB)
Chicken Dipping Mae Pranom 12x980g- SACHIMP0980 (Amount: 3.45 SGD, Quantity: 2, : BTL)
Soya Sauce/Light East Sun 12x640ml- ESSASSLES0640 (Amount: 1.70 SGD, Quantity: 2, : BTL)
Barley East Sun 1kg- ESCEBARLS1000 (Amount: 1.70 SGD, Quantity: 1, : PKT)
Fine Sugar Johnnyson's 12 x 2kg- JOSUSFINE2000 (Amount: 3.50 SGD, Quantity: 2, : PKT)
Soft Brown Sugar SIS 24x800g- SUSBRO0800 (Amount: 3.25 SGD, Quantity: 3, : PKT)
Cling Wrap 300m North Star 6x300mx45cm- NSNFCLIW300M (Amount: 13.00 SGD, Quantity: 2, : ROL)
Disposable VINYL Glove LARGE  Lacys 100s- NFGLOVINL (Amount: 15.00 SGD, Quantity: 5, : BOX)
Washing Up Liquid Lemon North Star 4x5ltr- NSNFWASNS5000 (Amount: 4.90 SGD, Quantity: 2, : TUB)
WH White Vinegar Woh Hup 4x5L- ZW1506300040 (Amount: 4.50 SGD, Quantity: 1, : TUB)
Sambal Tumis Tungsan 10x1kg- CHSAMBALT1KG (Amount: 6.10 SGD, Quantity: 1, : PKT)
Total: 483.15 SGD</t>
  </si>
  <si>
    <t>6264519524919724038</t>
  </si>
  <si>
    <t>241229-325094-- Fresh Bay Investments, 9 Dempsey Road</t>
  </si>
  <si>
    <t>Light Sour Cream Bulla 2L- CHLSPCR5000 (Amount: 25.00 SGD, Quantity: 4, : TUB)
Total: 100.00 SGD</t>
  </si>
  <si>
    <t>6264562844914576637</t>
  </si>
  <si>
    <t>1154499-361399-- Golf Spot Cafe &amp; Bistro, Mandai Rd Track 7</t>
  </si>
  <si>
    <t>Harvest Fresh Avocados Diced Avocado Simplot 12x908gm- FSIMAVO029410 (Amount: 16.50 SGD, Quantity: 2, : PKT)
Deep Frying Oil Royal Miller 17 kg- RMOIDFRM1700 (Amount: 42.00 SGD, Quantity: 1, : TIN)
Real Mayonnaise Best Food 4x3ltr- ZBMAYBF3000 (Amount: 17.23 SGD, Quantity: 1, : TUB)
Tartar Sauce BestFood 4x3ltr- ZBTSABF3000 (Amount: 17.51 SGD, Quantity: 1, : TUB)
LKK Panda Oyster Sauce 12 x 510g- XL1300660688 (Amount: 3.50 SGD, Quantity: 3, : EAC)
Total: 120.24 SGD</t>
  </si>
  <si>
    <t>6264568434919484012</t>
  </si>
  <si>
    <t>93521-109025-- Millenium Trading, 31 Fishery Port</t>
  </si>
  <si>
    <t>Anchor Processed Cheese Pale SOS 84's 10x1040g- ZF114494 (Amount: 111.93 SGD, Quantity: 3, : CT)
Total: 335.79 SGD</t>
  </si>
  <si>
    <t>6264575584918026196</t>
  </si>
  <si>
    <t>260313-330661-- BBM Group AMK, Burp Kitchen 510 Ang Mo Kio</t>
  </si>
  <si>
    <t>Tom Yam Paste Knorr 6x1.5kg- ZBTYPKN1500 (Amount: 19.90 SGD, Quantity: 1, : TUB)
Garlic Powder Hela 9x700g- GSGARHE0700 (Amount: 25.10 SGD, Quantity: 2, : TUB)
Onion Powder Hela 9x700g- GSONIOHE0700 (Amount: 23.90 SGD, Quantity: 1, : TUB)
Anchor UHT CHG Extra Yield Cream Latam 12x1ltr- ZF122338 (Amount: 74.75 SGD, Quantity: 3, : CT)
Total: 318.25 SGD</t>
  </si>
  <si>
    <t>6264638764912969891</t>
  </si>
  <si>
    <t>6264650224915786054</t>
  </si>
  <si>
    <t>Real Mayonnaise Best Food 4x3ltr- ZBMAYBF3000 (Amount: 65.63 SGD, Quantity: 1, : CT)
Chilli Sauce Pouch Kimball 12x1kg- ZACHIKI1000 (Amount: 28.30 SGD, Quantity: 1, : CT)
BBQ Sauce Kimball 12 x 1kg- ZASABBQS1000 (Amount: 3.50 SGD, Quantity: 1, : PKT)
Fine Salt East Sun 48x500g- ESSSSAFES500 (Amount: 0.45 SGD, Quantity: 7, : PKT)
Total: 100.58 SGD</t>
  </si>
  <si>
    <t>6264652464918410113</t>
  </si>
  <si>
    <t>981513-356120-- Buzz Bakes, 60 Merpati Rd</t>
  </si>
  <si>
    <t>Bread Crumb Johnnyson's 10x1kg- JOMIBRCR1000 (Amount: 4.20 SGD, Quantity: 2, : PKT)
Walnut Shelled Johnnyson's 1kg- JODFWALLS12.50 (Amount: 22.00 SGD, Quantity: 2, : Kg)
Cling Wrap 300m North Star 6x300mx45cm- NSNFCLIW300M (Amount: 13.00 SGD, Quantity: 1, : ROL)
Anchor Cheddar Shredded 8x1kg- ZF110852 (Amount: 105.84 SGD, Quantity: 2, : CT)
Chicken Picnic Square Ham Sliced  12PKT X 1KG- FRCHPIHAM1KG (Amount: 8.20 SGD, Quantity: 12, : PKT)
Puff Pastry Square 5" Kawan 24x10's x 60g- ZKFRFSPUPASQ (Amount: 62.50 SGD, Quantity: 1, : CT)
Total: 437.98 SGD</t>
  </si>
  <si>
    <t>6264653374911998191</t>
  </si>
  <si>
    <t>1206497-363609-- Yummysia, 101 Woodlands Ave 12</t>
  </si>
  <si>
    <t>MLBELYE0550-3pkt</t>
  </si>
  <si>
    <t>Corn Oil Royal Miller 6x3ltr- RMOICORRM3000 (Amount: 85.00 SGD, Quantity: 1, : CT)
Tomato Whole Peeled Royal Miller 6x2550g- RMCVTOWRM2550 (Amount: 40.00 SGD, Quantity: 4, : CT)
Tomato Paste Royal Miller 6x2.2kg- RMCVTPARM2500 (Amount: 11.00 SGD, Quantity: 3, : TIN)
Deep Frying Oil Royal Miller 17 kg- RMOIDFRM1700 (Amount: 42.00 SGD, Quantity: 2, : TIN)
Demi Glace Sauce Knorr 6x1kg- ZBDEMIKN1000 (Amount: 12.47 SGD, Quantity: 5, : TUB)
Chicken Powder Knorr 6x2.25kg- ZBCPOKN2250 (Amount: 27.85 SGD, Quantity: 5, : TUB)
Vegetarian Seasoning Knorr 6x1kg- ZBVEGKN1000 (Amount: 9.99 SGD, Quantity: 3, : BTL)
Beef Stock Paste Knorr 6x1.5kg- ZBBPAKN1500 (Amount: 20.26 SGD, Quantity: 2, : BTL)
Dressing Coleslaw Best Food 4x3ltr- ZBDRCBF3000 (Amount: 18.67 SGD, Quantity: 2, : TUB)
Chilli Sauce Maggi 6x3.3kg- SACHIMAG3000 (Amount: 10.85 SGD, Quantity: 5, : TIN)
Tomato Ketchup Maggi 6x3.3kg- SATOMA3300 (Amount: 9.25 SGD, Quantity: 5, : TIN)
Black Pepper Coarse LSH 500g- PECRBLS0500 (Amount: 8.30 SGD, Quantity: 1, : PKT)
Chilli Flake G.Chef 1kg- GSCHIG1000 (Amount: 18.75 SGD, Quantity: 1, : PKT)
Coriander Powder Raj 10x500g- GSCORRA500 (Amount: 2.50 SGD, Quantity: 1, : PKT)
Cumin Powder Raj 10x500g- GSCUNRA500 (Amount: 3.00 SGD, Quantity: 1, : PKT)
White Pepper Powder GURUBAS 500g- PEPWHPLS0500 (Amount: 4.00 SGD, Quantity: 5, : PKT)
Tumeric Powder Baba's 10x1kg- GSTUMBA1000 (Amount: 10.50 SGD, Quantity: 2, : PKT)
Garlic Powder Hela 9x700g- GSGARHE0700 (Amount: 25.10 SGD, Quantity: 5, : TUB)
Onion Powder Hela 9x700g- GSONIOHE0700 (Amount: 23.90 SGD, Quantity: 5, : TUB)
Sweet Paprika Powder Hela 16x1kg- GSPAPHE1000 (Amount: 20.20 SGD, Quantity: 20, : PKT)
Bay Leaves Hela 10x500g- HEWBYHE0500 (Amount: 21.50 SGD, Quantity: 1, : PKT)
Mixed Herbs Provencale Hela 12x500g- HEWMIHE0500 (Amount: 15.50 SGD, Quantity: 10, : PKT)
Grated Peanut Tai Sun 1kg- DFTSPEG1000 (Amount: 5.50 SGD, Quantity: 1, : Kg)
Salted Fish LSH 500g- MLFSALS0500 (Amount: 13.00 SGD, Quantity: 1, : PKT)
Fungus Black Large 1kg- MLFUNBLLS1000 (Amount: 9.00 SGD, Quantity: 2, : PKT)
Fancy Raisins Golden 1kg- DFRAGLS1360 (Amount: 10.00 SGD, Quantity: 2, : PKT)
Rice Flour 3 Eagles 20x600g- FLRICTH0600 (Amount: 1.15 SGD, Quantity: 10, : PKT)
Royal Baking Powder 12x450g- K109898 (Amount: 5.80 SGD, Quantity: 2, : TIN)
Corn Starch  Johnnyson's 10x1kg- JOFLCORN1KG (Amount: 2.50 SGD, Quantity: 10, : PKT)
Plain Flour 1kg- JOFLPLAPR1000 (Amount: 3.30 SGD, Quantity: 10, : PKT)
Sesame Oil EastSun 4x5ltr- ESOISESBA5000 (Amount: 22.00 SGD, Quantity: 2, : TUB)
Soya Sauce/Light East Sun 4x5ltr- ESSASSLES5000 (Amount: 5.80 SGD, Quantity: 2, : TUB)
Soya Sauce/Dark East Sun 4X5ltr- ESSASSDES5000 (Amount: 7.50 SGD, Quantity: 2, : TUB)
Fine Salt East Sun 48x500g- ESSSSAFES500 (Amount: 0.45 SGD, Quantity: 10, : PKT)
Fine Sugar Johnnyson's 12 x 2kg- JOSUSFINE2000 (Amount: 3.50 SGD, Quantity: 5, : PKT)
Cling Wrap 300m North Star 6x300mx45cm- NSNFCLIW300M (Amount: 13.00 SGD, Quantity: 2, : ROL)
Aluminium Foil 300m North Star 3x300mx45cm- NSNFALF300M (Amount: 44.30 SGD, Quantity: 3, : ROL)
Baking Soda Arm &amp; Hammer 24x454g- MIBAKAR0454 (Amount: 1.90 SGD, Quantity: 1, : PKT)
Hua Tiao Chew Bao Ding 12x640ml- WSHTWBA0640 (Amount: 2.50 SGD, Quantity: 4, : BTL)
WH White Vinegar Woh Hup 4x5L- ZW1506300040 (Amount: 4.50 SGD, Quantity: 2, : TUB)
Vinegar CK Great Wall 12x600ml- VIBLACK0600 (Amount: 1.80 SGD, Quantity: 1, : BTL)
LKK Fine Shrimp Sauce 12 x 227g- XL1300700098 (Amount: 4.40 SGD, Quantity: 6, : EAC)
Total: 2,109.18 SGD</t>
  </si>
  <si>
    <t>6264700454919444580</t>
  </si>
  <si>
    <t>1010494-356990-- Urban Fresh, 460 Alexandra Rd</t>
  </si>
  <si>
    <t>Fusilli FTO 160 Royal Miller 24x500gm- RMPARMFUS0500 (Amount: 1.90 SGD, Quantity: 12, : PKT)
IQF Sweet Kernel Corn Royal Miller 10x1kg- RMVESKCORN (Amount: 3.00 SGD, Quantity: 6, : PKT)
Anchor Cheddar Shredded 8x1kg- ZF110852 (Amount: 14.70 SGD, Quantity: 2, : EAC)
Anchor Mozzarella Shredded Cheese IQF 6x2kg- ZF123066 (Amount: 23.35 SGD, Quantity: 1, : PKT)
Frozen Chicken B/Less Leg Skin On 200g UP Sadia  6 x 2kg- FRCHICKBLESSLEG200G2 (Amount: 6.40 SGD, Quantity: 4, : PKT)
Total: 119.15 SGD</t>
  </si>
  <si>
    <t>6264734484916997206</t>
  </si>
  <si>
    <t>653437-345657-- Oud Restaurant, 48 Kandahar St</t>
  </si>
  <si>
    <t>Condensed Milk Royal Miller 48x380g- RMMIMCORM0390 (Amount: 1.20 SGD, Quantity: 4, : TIN)
Premium Jasmine Rice Royal Miller 5kg- RMRIKDM5000 (Amount: 9.00 SGD, Quantity: 2, : PKT)
Demi Glace Sauce Knorr 6x1kg- ZBDEMIKN1000 (Amount: 12.47 SGD, Quantity: 1, : TUB)
White Sauce Mix Knorr 6x850g- ZBWHIKN0850 (Amount: 15.74 SGD, Quantity: 1, : BTL)
NESCAFE CLASSIC Refill Pack 12x500g- XN12228199 (Amount: 17.55 SGD, Quantity: 1, : PKT)
MILO ACTIV GO Hot Mix Vending 12x1kg- XN12258140 (Amount: 12.90 SGD, Quantity: 2, : PKT)
Frozen Chicken Boneless Whole Leg Skin On 220/240g PERDIGAO 6x2kg- FRCBWLSO2KG (Amount: 7.00 SGD, Quantity: 2, : PKT)
Total: 108.36 SGD</t>
  </si>
  <si>
    <t>6264762104912460223</t>
  </si>
  <si>
    <t>204405-265884-- Meta Holdings, Thevar 9 Keong Saik</t>
  </si>
  <si>
    <t>Tomato Pronto Knorr 6x2kg- ZBTPRKN2000 (Amount: 53.74 SGD, Quantity: 1, : CT)
Garlic Powder Hela 9x700g- GSGARHE0700 (Amount: 25.10 SGD, Quantity: 1, : TUB)
Onion Powder Hela 9x700g- GSONIOHE0700 (Amount: 23.90 SGD, Quantity: 1, : TUB)
Ghee Oil QBB 10kg- OIGHEQB10KG (Amount: 197.50 SGD, Quantity: 1, : TIN)
Total: 300.24 SGD</t>
  </si>
  <si>
    <t>6264770784913134041</t>
  </si>
  <si>
    <t>1044498-357994-- Addictude, 5 Straits View #B2-10</t>
  </si>
  <si>
    <t>Tuna Chunk In Oil Royal Miller 6x1.88kg- RMCSTUCRM1880 (Amount: 17.50 SGD, Quantity: 2, : TIN)
Real Mayonnaise Best Food 4x3ltr- ZBMAYBF3000 (Amount: 65.63 SGD, Quantity: 1, : CT)
Sambal Belachen Chilli Sin Chew 3x3.3kg- SASAMSI3300 (Amount: 22.50 SGD, Quantity: 1, : TIN)
Distilled White Vinegar Heinz 6x1gal- VIWHDSLH1GAL (Amount: 8.00 SGD, Quantity: 1, : TUB)
Total: 131.13 SGD</t>
  </si>
  <si>
    <t>6264776374914340831</t>
  </si>
  <si>
    <t>Corn Oil Royal Miller 6x3ltr- RMOICORRM3000 (Amount: 85.00 SGD, Quantity: 1, : CT)
Chipotle La Costena 24x199gm- MLCHICOS0199 (Amount: 4.80 SGD, Quantity: 4, : TIN)
3M 7443 Scotch Brite  4x3 6's- Z3MXE006000048 (Amount: 4.50 SGD, Quantity: 4, : PKT)
Plastic Bag 7"x10"- NFBAG7001 (Amount: 2.50 SGD, Quantity: 4, : PKT)
Chicken Broth Swanson 12x1L- ZAMISCHB1000 (Amount: 5.10 SGD, Quantity: 6, : PKT)
Pork Luncheon Meat Mili 24x397g- CMPLUMI0397 (Amount: 2.40 SGD, Quantity: 4, : TIN)
Total: 172.40 SGD</t>
  </si>
  <si>
    <t>6264780004913625966</t>
  </si>
  <si>
    <t>1180499-362303-- Cafe Connection, 60 Pungool East #02-04</t>
  </si>
  <si>
    <t>Fish Gravy Thai Tiparus 12x700ml- SAFISTI750 (Amount: 1.75 SGD, Quantity: 3, : BTL)
Soya Sauce/Light East Sun 12x640ml- ESSASSLES0640 (Amount: 1.70 SGD, Quantity: 3, : BTL)
UHT Coconut Cream Kara 12x1ltr- MICOCKA1000 (Amount: 5.20 SGD, Quantity: 5, : PKT)
Hua Tiao Chew Bao Ding 12x640ml- WSHTWBA0640 (Amount: 2.50 SGD, Quantity: 5, : BTL)
LKK Panda Oyster Sauce 12 x 510g- XL1300660688 (Amount: 3.50 SGD, Quantity: 3, : EAC)
Harvest Fresh Avocados Diced Avocado Simplot 12x908gm- FSIMAVO029410 (Amount: 16.50 SGD, Quantity: 2, : PKT)
Total: 92.35 SGD</t>
  </si>
  <si>
    <t>6265356164919443184</t>
  </si>
  <si>
    <t>White Cooking Wine Royal Miller 6x750ml- RMWSWCO0750 (Amount: 10.00 SGD, Quantity: 3, : BTL)
Total: 30.00 SGD</t>
  </si>
  <si>
    <t>6265385954917288671</t>
  </si>
  <si>
    <t>987498-356352-- Kenko Academy, 6 Raffles Boulevard</t>
  </si>
  <si>
    <t>Mushroom Black Whole 1kg- MLMBWLS1000 (Amount: 24.00 SGD, Quantity: 2, : PKT)
White Glutinous Rice East Sun 1kg- RIGLWLS1000 (Amount: 3.50 SGD, Quantity: 10, : PKT)
UHT Coconut Cream Kara 12x1ltr- MICOCKA1000 (Amount: 62.40 SGD, Quantity: 8, : CT)
Dried Prawn Small 1kg- MLPRDIN1000 (Amount: 17.50 SGD, Quantity: 3, : PKT)
Bee Hoon TaiSun 3kg- NVBEETAI3000 (Amount: 7.45 SGD, Quantity: 3, : PKT)
Frozen Chicken Whole Legs Bone in SkinOn 15kg Aurora- FRCWLBISO15000 (Amount: 42.00 SGD, Quantity: 3, : CT)
Total: 783.05 SGD</t>
  </si>
  <si>
    <t>6265447154916318427</t>
  </si>
  <si>
    <t>131068-160018-- Fun Toast Star Vista, 1 Vista Exchange Greens</t>
  </si>
  <si>
    <t>Sesame Oil EastSun 4x5ltr- ESOISESBA5000 (Amount: 22.00 SGD, Quantity: 1, : TUB)
Soya Sauce/Light East Sun 4x5ltr- ESSASSLES5000 (Amount: 5.80 SGD, Quantity: 1, : TUB)
Fine Sugar Mitr Phol 10kg- SUSFINEMP10 (Amount: 16.00 SGD, Quantity: 3, : BAG)
Bee Hoon TaiSun 3kg- NVBEETAI3000 (Amount: 7.45 SGD, Quantity: 2, : PKT)
Total: 90.70 SGD</t>
  </si>
  <si>
    <t>6265448084918936086</t>
  </si>
  <si>
    <t>118663-144194-- Form Supplies, 51 Telok Ayer St</t>
  </si>
  <si>
    <t>Spaghetti  FTO 5 Royal Miller 24x500gm- RMPARMSPA500 (Amount: 45.60 SGD, Quantity: 2, : CT)
Whole Kernel Sweet Corn Royal Miller 24x425g- RMCVCWKRM0425 (Amount: 1.30 SGD, Quantity: 2, : TIN)
SLICED Black Olives Royal Miller 10x1700g- RMPIOBS1700 (Amount: 8.90 SGD, Quantity: 1, : PKT)
Tomato Pronto Knorr 6x2kg- ZBTPRKN2000 (Amount: 53.74 SGD, Quantity: 1, : CT)
White Sauce Mix Knorr 6x850g- ZBWHIKN0850 (Amount: 83.05 SGD, Quantity: 1, : CT)
Anchor UHT CHG Extra Yield Cream Latam 12x1ltr- ZF122338 (Amount: 74.75 SGD, Quantity: 1, : CT)
Total: 314.24 SGD</t>
  </si>
  <si>
    <t>6265448794915081778</t>
  </si>
  <si>
    <t>139553-170766-- Shen&amp;Co- 140 Upper Bukit Timah</t>
  </si>
  <si>
    <t>SOCMUCA0305-1ctn</t>
  </si>
  <si>
    <t>Linguine FTO 13 Royal Miller 24x500gm- RMPARMLIN0500 (Amount: 45.60 SGD, Quantity: 1, : CT)
Chicken Seasoning Powder Knorr 6x1kg- ZBCPOKN1000 (Amount: 75.13 SGD, Quantity: 1, : CT)
Beef Stock Paste Knorr 6x1.5kg- ZBBPAKN1500 (Amount: 20.26 SGD, Quantity: 1, : BTL)
Sweet Chilli Sauce Halal Heinz 24x310g- SACHILHEI310 (Amount: 1.90 SGD, Quantity: 10, : TIN)
Tomato Ketchup Halal Heinz 24x300g- SATOHEI300 (Amount: 1.35 SGD, Quantity: 10, : BTL)
Raw Sugar Sticks 100's SIS 24 x100's x 3.5g- SUSRASI0035 (Amount: 3.30 SGD, Quantity: 1, : PKT)
White Sugar Sticks SIS 24x(100'sx4g)- SUSFIWST0004 (Amount: 2.30 SGD, Quantity: 2, : PKT)
Total: 181.39 SGD</t>
  </si>
  <si>
    <t>6265468284916797116</t>
  </si>
  <si>
    <t>49183-55431-- Macpherson Sheng Hong Childcare Centre, 175 Macpherson Rd</t>
  </si>
  <si>
    <t>Chicken Dipping Mae Pranom 12x980g- SACHIMP0980 (Amount: 40.60 SGD, Quantity: 1, : CT)
White Pepper Powder GURUBAS 500g- PEPWHPLS0500 (Amount: 4.00 SGD, Quantity: 4, : PKT)
Kei Chi (Wolfberry) 500g- HEKEICHI500G (Amount: 10.00 SGD, Quantity: 2, : PKT)
Shallots Fried East Sun 10x1kg- MLSHFGQ1000 (Amount: 5.20 SGD, Quantity: 2, : PKT)
Sago SMALL East Sun 1kg- ESMLSASLS30KG (Amount: 2.96 SGD, Quantity: 1, : PKT)
Total: 89.96 SGD</t>
  </si>
  <si>
    <t>6265540004916456785</t>
  </si>
  <si>
    <t>163877-207156-- Cucina 17 hp88081985, 3 Ang Mo Kio</t>
  </si>
  <si>
    <t>Milo Nestle 6x1.8kg- XN12285909 (Amount: 86.28 SGD, Quantity: 1, : CT)
Anchor UHT CHG Extra Yield Cream Latam 12x1ltr- ZF122338 (Amount: 74.75 SGD, Quantity: 1, : CT)
Total: 161.03 SGD</t>
  </si>
  <si>
    <t>6265587794915210530</t>
  </si>
  <si>
    <t>1150499-361277-- Eleven Strands,  Mia Restaurant Blk 670 Bedok North</t>
  </si>
  <si>
    <t>Vegetable Cooking Oil Royal Miller 17kg- RMOICOORM17KG (Amount: 33.00 SGD, Quantity: 3, : TIN)
Sweet Sauce ABC 12x620ml- SASWSAB0625 (Amount: 4.20 SGD, Quantity: 3, : BTL)
3M 7443 Scotch Brite  4x3 6's- Z3MXE006000048 (Amount: 4.50 SGD, Quantity: 2, : PKT)
Anchor Salted Butter 40x250g- ZF110580 (Amount: 146.51 SGD, Quantity: 1, : CT)
Total: 267.11 SGD</t>
  </si>
  <si>
    <t>6265591624911727801</t>
  </si>
  <si>
    <t>Condensed Milk Royal Miller 48x380g- RMMIMCORM0390 (Amount: 1.20 SGD, Quantity: 4, : TIN)
Premium Jasmine Rice Royal Miller 5kg- RMRIKDM5000 (Amount: 9.00 SGD, Quantity: 2, : PKT)
Demi Glace Sauce Knorr 6x1kg- ZBDEMIKN1000 (Amount: 12.47 SGD, Quantity: 1, : TUB)
Aromat Seasoning Knorr 6x2.25kg- ZBASEKN2250 (Amount: 21.66 SGD, Quantity: 1, : TUB)
NESCAFE CLASSIC Refill Pack 12x500g- XN12228199 (Amount: 17.55 SGD, Quantity: 1, : PKT)
MILO ACTIV GO Hot Mix Vending 12x1kg- XN12258140 (Amount: 12.90 SGD, Quantity: 2, : PKT)
Washing Up Liquid Lemon North Star 4x5ltr- NSNFWASNS5000 (Amount: 4.90 SGD, Quantity: 12, : TUB)
3M 7443 Scotch Brite  4x3 6's- Z3MXE006000048 (Amount: 4.50 SGD, Quantity: 2, : PKT)
Frozen Chicken Boneless Whole Leg Skin On 220/240g PERDIGAO 6x2kg- FRCBWLSO2KG (Amount: 7.00 SGD, Quantity: 2, : PKT)
Total: 182.08 SGD</t>
  </si>
  <si>
    <t>6265594264914542224</t>
  </si>
  <si>
    <t>196460-254542-- SFB Holdings, 604 Sembawang Road</t>
  </si>
  <si>
    <t>MILO Liquid Triple Conc 12x1L- XN12488558 (Amount: 83.52 SGD, Quantity: 1, : CT)
NESTEA Teh Tarik 16x960g- XN12550095 (Amount: 83.52 SGD, Quantity: 1, : CT)
White Sugar Sachets SIS 24x100'sx5gm- SUSFINWSI0005 (Amount: 52.80 SGD, Quantity: 1, : CT)
Total: 219.84 SGD</t>
  </si>
  <si>
    <t>6265605804917525464</t>
  </si>
  <si>
    <t>338320-355625-- Piacere Food, Gigi Gastrobar 4 Marina Blvd #01-31</t>
  </si>
  <si>
    <t>DFTSORI1000-1ctn</t>
  </si>
  <si>
    <t>Tomato Paste Royal Miller 6x2.2kg- RMCVTPARM2500 (Amount: 11.00 SGD, Quantity: 3, : TIN)
Real Mayonnaise Best Food 4x3ltr- ZBMAYBF3000 (Amount: 17.23 SGD, Quantity: 2, : TUB)
Pepper Sauce Red Tabasco 24x60ML- SAPERE0060 (Amount: 2.50 SGD, Quantity: 3, : BTL)
Garlic Powder Hela 9x700g- GSGARHE0700 (Amount: 25.10 SGD, Quantity: 1, : TUB)
Cajun Spices Hela 18x1kg- GSCAJHE1000 (Amount: 0.00 SGD, Quantity: 3, : PKT)
Fine Salt East Sun 48x500g- ESSSSAFES500 (Amount: 0.45 SGD, Quantity: 10, : PKT)
STL TB Green Tea w Jasmine Sir Thomas 6x25x2g- XE62052267 (Amount: 5.86 SGD, Quantity: 1, : OUT)
STL TB Chamomile Sir Thomas 6x25x1g- XE62052263 (Amount: 5.86 SGD, Quantity: 2, : OUT)
STL TB Peppermint Sir Thomas 6x25x1.5g- XE62052264 (Amount: 5.86 SGD, Quantity: 2, : OUT)
STL TB Earl Grey Sir Thomas 6x25x2g- XE62052262 (Amount: 5.86 SGD, Quantity: 2, : OUT)
Total: 145.58 SGD</t>
  </si>
  <si>
    <t>6265615174911081612</t>
  </si>
  <si>
    <t>672447-346449-- Laurel Foodcraft, 30 East Coast Rd</t>
  </si>
  <si>
    <t>SLICED Black Olives Royal Miller 10x1700g- RMPIOBS1700 (Amount: 8.90 SGD, Quantity: 2, : PKT)
Real Mayonnaise Best Food 4x3ltr- ZBMAYBF3000 (Amount: 65.63 SGD, Quantity: 1, : CT)
Total: 83.43 SGD</t>
  </si>
  <si>
    <t>6265618784914067573</t>
  </si>
  <si>
    <t>942508-354954-- Rise Bakehouse, 111 Somerset Rd</t>
  </si>
  <si>
    <t>Chicken Powder Knorr 6x2.25kg- ZBCPOKN2250 (Amount: 27.85 SGD, Quantity: 1, : TUB)
Pesto Herb Paste Knorr 2x340g- ZBPSEKN0340 (Amount: 33.23 SGD, Quantity: 4, : CT)
GoChuJang Hot Pepper Paste Sajo 20x500g- MLGHJ500G (Amount: 4.80 SGD, Quantity: 8, : TUB)
Total: 199.17 SGD</t>
  </si>
  <si>
    <t>6265619344919240298</t>
  </si>
  <si>
    <t>17233-20691-- Mom Cooking, 15 Woodlands Loops</t>
  </si>
  <si>
    <t>Concentrated Chicken Stock Knorr 6x1kg- ZBCNCHSKN1000 (Amount: 65.74 SGD, Quantity: 1, : CT)
Chicken Powder No MSG Knorr 6x1kg- ZBCPWKNH1000 (Amount: 84.08 SGD, Quantity: 4, : CT)
Basic Stock Reduction Knorr 6x820gm- ZBBASKN0820 (Amount: 103.83 SGD, Quantity: 1, : CT)
Concentrated Soup Stock Nihon Shokken 6x2kg- SACONSOUP2000 (Amount: 17.00 SGD, Quantity: 12, : TUB)
Total: 709.89 SGD</t>
  </si>
  <si>
    <t>6265625894913886495</t>
  </si>
  <si>
    <t>6266320554914067347</t>
  </si>
  <si>
    <t>Tom Yam Paste Knorr 6x1.5kg- ZBTYPKN1500 (Amount: 19.90 SGD, Quantity: 3, : TUB)
Chicken Powder No MSG Knorr 6x1kg- ZBCPWKNH1000 (Amount: 84.08 SGD, Quantity: 1, : CT)
Knorr Green Pepper Mala Paste 6x500g- ZBSAGPMALPKN (Amount: 48.00 SGD, Quantity: 1, : CT)
Concentrated Soup Stock Nihon Shokken 6x2kg- SACONSOUP2000 (Amount: 17.00 SGD, Quantity: 12, : TUB)
Total: 395.78 SGD</t>
  </si>
  <si>
    <t>6266368384914331434</t>
  </si>
  <si>
    <t>1084497-359038-- Coffeeman 93869876, 1 Corporation Drive</t>
  </si>
  <si>
    <t>Captain Oats Beverage original 12 x 1L- ZCBEVOR1L (Amount: 41.19 SGD, Quantity: 6, : CT)
Fine Sugar Mitr Phol 10kg- SUSFINEMP10 (Amount: 16.00 SGD, Quantity: 10, : BAG)
Total: 407.14 SGD</t>
  </si>
  <si>
    <t>6266445914912265540</t>
  </si>
  <si>
    <t>Mashed Potato Royal Miller 6x2.49kg- RMCVMAPRM2500 (Amount: 19.50 SGD, Quantity: 3, : TIN)
Worchester Sauce Lea&amp;Perrin 12x290ml- SAWORLE0290 (Amount: 4.20 SGD, Quantity: 5, : BTL)
Soft Brown Sugar SIS 24x800g- SUSBRO0800 (Amount: 3.25 SGD, Quantity: 5, : PKT)
Good Morning Towel Thick North Star 12S- NFTOT012S (Amount: 14.00 SGD, Quantity: 5, : PKT)
Cling Wrap 300m North Star 6x300mx45cm- NSNFCLIW300M (Amount: 13.00 SGD, Quantity: 2, : ROL)
Total: 191.75 SGD</t>
  </si>
  <si>
    <t>6266448594916355124</t>
  </si>
  <si>
    <t>1137495-360827-- Happy Wheat Private Limited, 535 Clementi Rd</t>
  </si>
  <si>
    <t>IQF Soybean (Edamame Peeled) Royal Miller 10x1kg- RMVEEDMMP (Amount: 30.00 SGD, Quantity: 1, : CT)
Tortilla Wraps 10" (Wholemeal) Kawan 12x12'sx65gm- ZKF114FSM1600 (Amount: 5.80 SGD, Quantity: 2, : PKT)
Frozen Pangasius Fillet (Dory Fillet) 170/220 (3x2kgs)- FRFPAGFLT170 (Amount: 21.00 SGD, Quantity: 1, : CT)
IQF Sweet Kernel Corn Royal Miller 10x1kg- RMVESKCORN (Amount: 20.00 SGD, Quantity: 1, : CT)
Real Mayonnaise Best Food 4x3ltr- ZBMAYBF3000 (Amount: 65.63 SGD, Quantity: 1, : CT)
Traditional Preformed Tater Gems (Reduced Sodium) Simplot 6 x 2.27kg-  FSIMTG004189 (Amount: 11.00 SGD, Quantity: 3, : PKT)
Anchor Coloured Cheddar SOS 84 slices 10x1040g- ZF120999 (Amount: 111.93 SGD, Quantity: 1, : CT)
Frozen Chicken B/Less Leg Skin On 200g UP Sadia  6 x 2kg- FRCHICKBLESSLEG200G2 (Amount: 6.40 SGD, Quantity: 6, : PKT)
Tortilla Wraps 10" Original Kawan 12x12sx65g- ZKF114FSM1601 (Amount: 5.80 SGD, Quantity: 2, : PKT)
Fries Shoestring 7mm Farm Frites 6x2000g- FF204004 (Amount: 40.80 SGD, Quantity: 1, : CT)
Total: 383.96 SGD</t>
  </si>
  <si>
    <t>6266465694915671933</t>
  </si>
  <si>
    <t>870491-352781-- Yummy-Licious, Blk 420A Clementi</t>
  </si>
  <si>
    <t>Balsamic Vinegar Royal Miller 12x500ml- RMVIWSBA0500 (Amount: 4.45 SGD, Quantity: 1, : BTL)
Demi Glace Sauce Knorr 6x1kg- ZBDEMIKN1000 (Amount: 12.47 SGD, Quantity: 1, : TUB)
Chicken Seasoning Powder Knorr 6x1kg- ZBCPOKN1000 (Amount: 13.15 SGD, Quantity: 1, : TUB)
Concentrated Chicken Stock Knorr 6x1kg- ZBCNCHSKN1000 (Amount: 11.50 SGD, Quantity: 2, : BTL)
Potato Flake Knorr 2kg- ZBPFPOTFL2KG (Amount: 24.07 SGD, Quantity: 1, : BOX)
Teriyaki Sauce Nihon Shokken 6x1.59L- JPSATE2000 (Amount: 24.75 SGD, Quantity: 1, : BTL)
Bread Crumb Johnnyson's 10x1kg- JOMIBRCR1000 (Amount: 4.20 SGD, Quantity: 2, : PKT)
Thai Lime Juice 6x1ltr- CJLIMTH1000 (Amount: 2.00 SGD, Quantity: 1, : BTL)
Sea Salt Maldon 12x250gm- SSSMAL0250 (Amount: 0.00 SGD, Quantity: 1, : PKT)
Total: 112.29 SGD</t>
  </si>
  <si>
    <t>6267082654918420759</t>
  </si>
  <si>
    <t>105454-345643-- Kohng Pte Ltd, 19 St George Rd</t>
  </si>
  <si>
    <t>Anchor UHT Whipping Cream 12X1LTR- ZF121274 (Amount: 89.96 SGD, Quantity: 1, : CT)
Total: 89.96 SGD</t>
  </si>
  <si>
    <t>6267161344916325558</t>
  </si>
  <si>
    <t>370307-334798-- N&amp;W Services, Blk 603 Ang Mo Kio</t>
  </si>
  <si>
    <t>Evaporated Creamer Royal Miller 48x390g- RMMIMECRM0390 (Amount: 1.20 SGD, Quantity: 6, : TIN)
Whole Mushroom Royal Miller 24x425g- RMCUWMURM0425 (Amount: 1.20 SGD, Quantity: 6, : TIN)
Sliced Jalapenos Royal Miller 6x3kg- RMPIJALPENO (Amount: 14.80 SGD, Quantity: 1, : TIN)
Real Mayonnaise Best Food 4x3ltr- ZBMAYBF3000 (Amount: 17.23 SGD, Quantity: 2, : TUB)
Demi Glace Sauce Knorr 6x1kg- ZBDEMIKN1000 (Amount: 12.47 SGD, Quantity: 1, : TUB)
Tomato Pronto Knorr 6x2kg- ZBTPRKN2000 (Amount: 8.96 SGD, Quantity: 1, : TIN)
MAGGI Chilli Sauce 24x340g- XN12013765 (Amount: 1.80 SGD, Quantity: 6, : BTL)
MAGGI Tomato Ketchup 24x320g- XN12311751 (Amount: 1.45 SGD, Quantity: 6, : BTL)
Potato Starch Johnnyson 10x1kg- JOFLPOTSTA1KG (Amount: 3.60 SGD, Quantity: 2, : PKT)
Plain Flour 1kg- JOFLPLAPR1000 (Amount: 3.30 SGD, Quantity: 2, : PKT)
Soya Sauce/Light East Sun 12x640ml- ESSASSLES0640 (Amount: 1.70 SGD, Quantity: 3, : BTL)
Fine Sugar Johnnyson's 12 x 2kg- JOSUSFINE2000 (Amount: 3.50 SGD, Quantity: 2, : PKT)
Hua Tiao Chew Bao Ding 12x640ml- WSHTWBA0640 (Amount: 2.50 SGD, Quantity: 3, : BTL)
LKK Panda Oyster Sauce 12 x 510g- XL1300660688 (Amount: 3.50 SGD, Quantity: 5, : EAC)
Total: 155.49 SGD</t>
  </si>
  <si>
    <t>6267174244917410786</t>
  </si>
  <si>
    <t>Potato Flake Knorr 2kg- ZBPFPOTFL2KG (Amount: 24.07 SGD, Quantity: 3, : BOX)
Total: 72.21 SGD</t>
  </si>
  <si>
    <t>6267201624916138806</t>
  </si>
  <si>
    <t>Gherkins Royal Miller 12x680g- RMPIGHEMR680 (Amount: 2.30 SGD, Quantity: 1, : BTL)
Total: 2.30 SGD</t>
  </si>
  <si>
    <t>6267207524918429863</t>
  </si>
  <si>
    <t>Real Mayonnaise Best Food 4x3ltr- ZBMAYBF3000 (Amount: 65.63 SGD, Quantity: 1, : CT)
Fine Salt East Sun 48x500g- ESSSSAFES500 (Amount: 0.45 SGD, Quantity: 7, : PKT)
Total: 68.78 SGD</t>
  </si>
  <si>
    <t>6267223184919136907</t>
  </si>
  <si>
    <t>171422-351856-- Pentagon H, 3 Changi Business Park Central 1 #01-82</t>
  </si>
  <si>
    <t>Braised Peanut Mili 12x850g- CVPEAGB0850 (Amount: 31.80 SGD, Quantity: 3, : CT)
Total: 95.40 SGD</t>
  </si>
  <si>
    <t>6267240114915294568</t>
  </si>
  <si>
    <t>35809-352681-- Chilli Api Catering, Blk 3015 Bedok North #06-27</t>
  </si>
  <si>
    <t>Pineapple Tidbit (Pizza cut) In Light Syrup Royal Miller 6x3kg- RMCFPATB3000 (Amount: 50.00 SGD, Quantity: 6, : CT)
Fusilli FTO 160 Royal Miller 24x500gm- RMPARMFUS0500 (Amount: 45.60 SGD, Quantity: 1, : CT)
Mashed Potato Royal Miller 6x2.49kg- RMCVMAPRM2500 (Amount: 19.50 SGD, Quantity: 6, : TIN)
Margarine Planta 6x2.5kg- MARPL2500 (Amount: 88.80 SGD, Quantity: 3, : CT)
BBQ Sauce Hickory Knorr 6x1kg- ZBBSHKN1000 (Amount: 71.53 SGD, Quantity: 4, : CT)
Anchor Processed Cheese Pale SOS 84's 10x1040g- ZF114494 (Amount: 111.93 SGD, Quantity: 2, : CT)
Anchor Salted Butter 40x250g- ZF110580 (Amount: 146.51 SGD, Quantity: 10, : CT)
Anchor TM Chefs Classic Whipping Cream 12x1ltr- ZF122389 (Amount: 0.00 SGD, Quantity: 10, : CT)
Total: 2,704.08 SGD</t>
  </si>
  <si>
    <t>6267250004911696300</t>
  </si>
  <si>
    <t>Olive Oil Pomace Royal Miller 4x5ltr- RMOIOLPRR5L (Amount: 45.00 SGD, Quantity: 1, : TIN)
Balsamic Vinegar Royal Miller 12x500ml- RMVIWSBA0500 (Amount: 4.45 SGD, Quantity: 4, : BTL)
Chicken Gravy Knorr 6x1kg- ZBCHGKN1000 (Amount: 13.39 SGD, Quantity: 1, : TUB)
Demi Glace Sauce Knorr 6x1kg- ZBDEMIKN1000 (Amount: 12.47 SGD, Quantity: 2, : TUB)
Chicken Powder Knorr 6x2.25kg- ZBCPOKN2250 (Amount: 27.85 SGD, Quantity: 2, : TUB)
Concentrated Chicken Stock Knorr 6x1kg- ZBCNCHSKN1000 (Amount: 11.50 SGD, Quantity: 3, : BTL)
Potato Flake Knorr 2kg- ZBPFPOTFL2KG (Amount: 24.07 SGD, Quantity: 3, : BOX)
Tomato Ketchup Maggi 6x3.3kg- SATOMA3300 (Amount: 9.25 SGD, Quantity: 1, : TIN)
Worchester Sauce Lea&amp;Perrin 12x290ml- SAWORLE0290 (Amount: 4.20 SGD, Quantity: 3, : BTL)
HP Sauce 12x255G- SAHPSHP0255 (Amount: 3.20 SGD, Quantity: 3, : BTL)
Hinode Mirin 6x1.8ltr- JPHONMI2000 (Amount: 0.00 SGD, Quantity: 2, : BTL)
Kikkoman Soya Sauce 6x1.6ltr- JPKKSOY1600 (Amount: 10.00 SGD, Quantity: 1, : BTL)
Sake Wine (Ryori Shu) 6x1.8ltr- JPRYOSH1800 (Amount: 18.00 SGD, Quantity: 1, : BTL)
Bread Crumb Johnnyson's 10x1kg- JOMIBRCR1000 (Amount: 40.00 SGD, Quantity: 1, : CT)
Rice Flour 3 Eagles 20x600g- FLRICTH0600 (Amount: 1.15 SGD, Quantity: 5, : PKT)
Potato Starch Johnnyson 10x1kg- JOFLPOTSTA1KG (Amount: 3.60 SGD, Quantity: 3, : PKT)
Plain Flour 1kg- JOFLPLAPR1000 (Amount: 3.30 SGD, Quantity: 5, : PKT)
Sesame Oil EastSun 4x5ltr- ESOISESBA5000 (Amount: 22.00 SGD, Quantity: 2, : TUB)
Fine Salt East Sun 48x500g- ESSSSAFES500 (Amount: 0.45 SGD, Quantity: 2, : PKT)
Barley East Sun 1kg- ESCEBARLS1000 (Amount: 1.70 SGD, Quantity: 8, : PKT)
Fine Sugar Johnnyson's 12 x 2kg- JOSUSFINE2000 (Amount: 3.50 SGD, Quantity: 8, : PKT)
Good Morning Towel Thick North Star 12S- NFTOT012S (Amount: 14.00 SGD, Quantity: 1, : PKT)
Cling Wrap 300m North Star 6x300mx45cm- NSNFCLIW300M (Amount: 13.00 SGD, Quantity: 1, : ROL)
Soap Powder UIC 3x5kg- NFSOPUI5000 (Amount: 10.50 SGD, Quantity: 1, : BAG)
Thai Lime Juice 6x1ltr- CJLIMTH1000 (Amount: 2.00 SGD, Quantity: 1, : BTL)
Dried Prawn Small 1kg- MLPRDIN1000 (Amount: 17.50 SGD, Quantity: 1, : PKT)
Tang Hoon Xianglong 20pktx250g- NVTANCH0250 (Amount: 0.95 SGD, Quantity: 5, : PKT)
Pork Luncheon Meat Mili 24x397g- CMPLUMI0397 (Amount: 2.40 SGD, Quantity: 8, : TIN)
Anchor UHT Whipping Cream 12X1LTR- ZF121274 (Amount: 8.32 SGD, Quantity: 18, : PKT)
Total: 713.25 SGD</t>
  </si>
  <si>
    <t>6267263364917878004</t>
  </si>
  <si>
    <t>Condensed Milk Royal Miller 48x380g- RMMIMCORM0390 (Amount: 52.80 SGD, Quantity: 2, : CT)
Total: 105.60 SGD</t>
  </si>
  <si>
    <t>6267287054916968826</t>
  </si>
  <si>
    <t>Iwatani Gas Cartridge 48x250ml- NFGASIW0250 (Amount: 3.80 SGD, Quantity: 6, : BTL)
Frozen Chicken B/Less Leg Skin On 200g UP Sadia  6 x 2kg- FRCHICKBLESSLEG200G2 (Amount: 38.40 SGD, Quantity: 4, : CT)
Total: 176.40 SGD</t>
  </si>
  <si>
    <t>6267288494916370648</t>
  </si>
  <si>
    <t>201873-262004-- Tay Tiong Chin 97686156, 159 Mei Chin</t>
  </si>
  <si>
    <t>Golden Salted Egg Powder Knorr 6x800g- ZBGSEGGKN800 (Amount: 162.01 SGD, Quantity: 1, : CT)
Total: 162.01 SGD</t>
  </si>
  <si>
    <t>6267288864919973009</t>
  </si>
  <si>
    <t>188669-243378-- Spice Village, 3015 Bedok North</t>
  </si>
  <si>
    <t>Honey Royal Miller 12x500g- RMSCHONRM500 (Amount: 3.20 SGD, Quantity: 3, : BTL)
Slice Mushroom Royal Miller 6x2840g- RMCUSMURM2840 (Amount: 41.00 SGD, Quantity: 1, : CT)
Black Raisins  Johnnyson's 1kg- JODFRABLS25LB (Amount: 9.00 SGD, Quantity: 1, : PKT)
Dried Prawn Small 1kg- MLPRDIN1000 (Amount: 17.50 SGD, Quantity: 10, : PKT)
Total: 234.60 SGD</t>
  </si>
  <si>
    <t>6267290884918718244</t>
  </si>
  <si>
    <t>Fungus Black Small 1kg- MLFUNBSLS1000 (Amount: 18.50 SGD, Quantity: 2, : PKT)
Total: 37.00 SGD</t>
  </si>
  <si>
    <t>6267307244919263056</t>
  </si>
  <si>
    <t>88376-101999-- Ecreative Catering, 15 Woodlands Loop</t>
  </si>
  <si>
    <t>Chicken Flavoured Seasoning Knorr 6x1kg- ZBSEFKN1000 (Amount: 50.00 SGD, Quantity: 5, : CT)
Golden Salted Egg Powder Knorr 6x800g- ZBGSEGGKN800 (Amount: 162.01 SGD, Quantity: 2, : CT)
Margarine Planta 6x2.5kg- MARPL2500 (Amount: 88.80 SGD, Quantity: 1, : CT)
Chilli Sauce Maggi 6x3.3kg- SACHIMAG3000 (Amount: 10.85 SGD, Quantity: 2, : TIN)
Tomato Ketchup Maggi 6x3.3kg- SATOMA3300 (Amount: 52.62 SGD, Quantity: 2, : CT)
Tumeric Powder Baba's 10x1kg- GSTUMBA1000 (Amount: 10.50 SGD, Quantity: 10, : PKT)
Curry Powder Meat Baba's 10x1kg- GSCUMBA1000 (Amount: 9.25 SGD, Quantity: 10, : PKT)
Lemon Sunquick 6x700ml- SCSUNLE0840 (Amount: 34.32 SGD, Quantity: 1, : CT)
Oat Orginal Nestum 6x1kg- CEOATNE01000 (Amount: 7.00 SGD, Quantity: 12, : PKT)
Total: 1,105.58 SGD</t>
  </si>
  <si>
    <t>6267396364917631232</t>
  </si>
  <si>
    <t>168141-292838-- SSA Culinary, 3 Irving Rd</t>
  </si>
  <si>
    <t>White Pepper Powder GURUBAS 500g- PEPWHPLS0500 (Amount: 4.00 SGD, Quantity: 1, : PKT)
White Glutinous Rice East Sun 1kg- RIGLWLS1000 (Amount: 3.50 SGD, Quantity: 5, : PKT)
Baking Paper 100m North Star 6x100mx45cm- NSNFBAKP100M (Amount: 25.20 SGD, Quantity: 2, : ROL)
Anchor Cheddar Shredded 8x1kg- ZF110852 (Amount: 14.70 SGD, Quantity: 2, : EAC)
Total: 101.30 SGD</t>
  </si>
  <si>
    <t>6268008274916598774</t>
  </si>
  <si>
    <t>203904-265140-- Bread Story, Blk 12 Telok Blangah</t>
  </si>
  <si>
    <t>Anchor Salted Butter AMX K AFP 25kg- ZF121215 (Amount: 300.30 SGD, Quantity: 1, : CT)
Total: 300.30 SGD</t>
  </si>
  <si>
    <t>6268029464913819127</t>
  </si>
  <si>
    <t>Tuna Chunk In Oil Royal Miller 6x1.88kg- RMCSTUCRM1880 (Amount: 94.50 SGD, Quantity: 1, : CT)
Real Mayonnaise Best Food 4x3ltr- ZBMAYBF3000 (Amount: 65.63 SGD, Quantity: 1, : CT)
Total: 160.13 SGD</t>
  </si>
  <si>
    <t>6268057164913201205</t>
  </si>
  <si>
    <t>Premium Jasmine Rice Royal Miller 5kg- RMRIKDM5000 (Amount: 9.00 SGD, Quantity: 1, : PKT)
Cling Wrap 300m North Star 6x300mx45cm- NSNFCLIW300M (Amount: 70.20 SGD, Quantity: 2, : CT)
Total: 149.40 SGD</t>
  </si>
  <si>
    <t>6268085904918815150</t>
  </si>
  <si>
    <t>Tomato Pronto Knorr 6x2kg- ZBTPRKN2000 (Amount: 8.96 SGD, Quantity: 8, : TIN)
Nacho Cheese Sauce Tropic Choice 4x3x1kg- SATCNACHOCHE (Amount: 21.60 SGD, Quantity: 1, : TUB)
Black Pepper Coarse LSH 500g- PECRBLS0500 (Amount: 8.30 SGD, Quantity: 4, : PKT)
Tumeric Powder Baba's 10x1kg- GSTUMBA1000 (Amount: 10.50 SGD, Quantity: 1, : PKT)
Oregano Leaves Shredded Hela 10x500g- HEWORHE0500 (Amount: 17.50 SGD, Quantity: 1, : PKT)
Ikan Bilis Peeled 1kgx12pkt- MLIKALS1000 (Amount: 11.00 SGD, Quantity: 1, : PKT)
Salted Fish LSH 500g- MLFSALS0500 (Amount: 13.00 SGD, Quantity: 1, : PKT)
3M 7443 Scotch Brite  4x3 6's- Z3MXE006000048 (Amount: 4.50 SGD, Quantity: 2, : PKT)
Plastic Bag 7"x10"- NFBAG7001 (Amount: 2.50 SGD, Quantity: 4, : PKT)
UHT Coconut Cream Kara 12x1ltr- MICOCKA1000 (Amount: 5.20 SGD, Quantity: 3, : PKT)
Total: 213.08 SGD</t>
  </si>
  <si>
    <t>6268162534913560870</t>
  </si>
  <si>
    <t>145509-180404-- AAMA Brother, 321 Alexandra (92452872)</t>
  </si>
  <si>
    <t>Fine Sugar Johnnyson's 12 x 2kg- JOSUSFINE2000 (Amount: 32.00 SGD, Quantity: 3, : CT)
Total: 96.00 SGD</t>
  </si>
  <si>
    <t>6268163534916070030</t>
  </si>
  <si>
    <t>Greek Style Natural Yoghurt Bulla 6x1kg- CHGRSTNA1000 (Amount: 8.50 SGD, Quantity: 15, : TUB)
Total: 127.50 SGD</t>
  </si>
  <si>
    <t>6268208634914824417</t>
  </si>
  <si>
    <t>242149-326414-- Soul Delicacies, 3 Kaki Bukit Road 1</t>
  </si>
  <si>
    <t>Potato Flake Knorr 2kg- ZBPFPOTFL2KG (Amount: 24.07 SGD, Quantity: 3, : BOX)
Chicken Powder No MSG Knorr 6x1kg- ZBCPWKNH1000 (Amount: 84.08 SGD, Quantity: 2, : CT)
Vegetarian Seasoning Knorr 6x1kg- ZBVEGKN1000 (Amount: 57.09 SGD, Quantity: 2, : CT)
Total: 354.55 SGD</t>
  </si>
  <si>
    <t>6268211214917257529</t>
  </si>
  <si>
    <t>893495-353483-- Hvala 1, 333 North Bridge Road</t>
  </si>
  <si>
    <t>Vegetable Cooking Oil Royal Miller 17kg- RMOICOORM17KG (Amount: 33.00 SGD, Quantity: 1, : TIN)
Real Mayonnaise Best Food 4x3ltr- ZBMAYBF3000 (Amount: 17.23 SGD, Quantity: 2, : TUB)
Teriyaki Sauce Nihon Shokken 6x1.59L- JPSATE2000 (Amount: 24.75 SGD, Quantity: 2, : BTL)
Corn Starch  Johnnyson's 10x1kg- JOFLCORN1KG (Amount: 2.50 SGD, Quantity: 2, : PKT)
Soya Sauce/Dark East Sun 12x640ml- ESSASSDES0640 (Amount: 1.70 SGD, Quantity: 1, : BTL)
Fine Salt East Sun 48x500g- ESSSSAFES500 (Amount: 0.45 SGD, Quantity: 4, : PKT)
Hondashi Marutomo 6x1kg- JPHODST1000 (Amount: 31.25 SGD, Quantity: 1, : PKT)
Total: 156.71 SGD</t>
  </si>
  <si>
    <t>6270525774917638002</t>
  </si>
  <si>
    <t>Chilli Sauce Maggi 6x3.3kg- SACHIMAG3000 (Amount: 61.80 SGD, Quantity: 1, : CT)
Tomato Ketchup Maggi 6x3.3kg- SATOMA3300 (Amount: 52.62 SGD, Quantity: 2, : CT)
Total: 167.04 SGD</t>
  </si>
  <si>
    <t>6270530274914859684</t>
  </si>
  <si>
    <t>471359-338781-- Buja, 107 Amoy St</t>
  </si>
  <si>
    <t>Deep Frying Oil Royal Miller 17 kg- RMOIDFRM1700 (Amount: 42.00 SGD, Quantity: 1, : TIN)
Good Morning Towel Thick North Star 12S- NFTOT012S (Amount: 14.00 SGD, Quantity: 1, : PKT)
Sakura Japonica Rice 25kg- RISAKJPRICE (Amount: 42.00 SGD, Quantity: 1, : PKT)
Total: 98.00 SGD</t>
  </si>
  <si>
    <t>6270535314917685653</t>
  </si>
  <si>
    <t>Deep Frying Oil Royal Miller 17 kg- RMOIDFRM1700 (Amount: 42.00 SGD, Quantity: 1, : TIN)
BBQ Sauce Hickory Knorr 6x1kg- ZBBSHKN1000 (Amount: 12.52 SGD, Quantity: 1, : TUB)
Total: 54.52 SGD</t>
  </si>
  <si>
    <t>6270538024914012023</t>
  </si>
  <si>
    <t>White Pepper Powder GURUBAS 500g- PEPWHPLS0500 (Amount: 4.00 SGD, Quantity: 3, : PKT)
MSG / Ajinomoto 20x1kg- SSMSGAJM01000 (Amount: 5.50 SGD, Quantity: 2, : PKT)
Total: 23.00 SGD</t>
  </si>
  <si>
    <t>6270538414911963533</t>
  </si>
  <si>
    <t>Chicken Powder No MSG Knorr 6x1kg- ZBCPWKNH1000 (Amount: 84.08 SGD, Quantity: 4, : CT)
Vegetarian Seasoning Knorr 6x1kg- ZBVEGKN1000 (Amount: 57.09 SGD, Quantity: 1, : CT)
Lime Flavoured Knorr 12x400g- ZBLIFPKN0400 (Amount: 52.92 SGD, Quantity: 1, : CT)
Total: 446.33 SGD</t>
  </si>
  <si>
    <t>6270556414919517996</t>
  </si>
  <si>
    <t>Tomato Whole Peeled Royal Miller 6x2550g- RMCVTOWRM2550 (Amount: 40.00 SGD, Quantity: 1, : CT)
Canola Oil Royal Miller 6x3ltr- RMOICARM3000 (Amount: 10.85 SGD, Quantity: 2, : TUB)
Gherkins Royal Miller 12x680g- RMPIGHEMR680 (Amount: 2.30 SGD, Quantity: 1, : BTL)
Capers In Vinegar Royal Miller 12x700g- RMPICAPER0700 (Amount: 8.00 SGD, Quantity: 1, : BTL)
Olive Oil Ex. Virgin Royal Miller 4x5ltr- RMOIOLIERM5000 (Amount: 71.00 SGD, Quantity: 1, : TIN)
Real Mayonnaise Best Food 4x3ltr- ZBMAYBF3000 (Amount: 17.23 SGD, Quantity: 3, : TUB)
Demi Glace Sauce Knorr 6x1kg- ZBDEMIKN1000 (Amount: 71.24 SGD, Quantity: 3, : CT)
BBQ Sauce Hickory Knorr 6x1kg- ZBBSHKN1000 (Amount: 12.52 SGD, Quantity: 3, : TUB)
Chilli Sauce Maggi 6x3.3kg- SACHIMAG3000 (Amount: 10.85 SGD, Quantity: 1, : TIN)
Tomato Ketchup Maggi 6x3.3kg- SATOMA3300 (Amount: 9.25 SGD, Quantity: 1, : TIN)
Worchester Sauce Lea&amp;Perrin 12x290ml- SAWORLE0290 (Amount: 4.20 SGD, Quantity: 4, : BTL)
Fine Salt East Sun 48x500g- ESSSSAFES500 (Amount: 0.45 SGD, Quantity: 10, : PKT)
Total: 487.37 SGD</t>
  </si>
  <si>
    <t>6270559664917070965</t>
  </si>
  <si>
    <t>1083497-358990--Fuqi Foodies, 9 Woodlands Ave 9</t>
  </si>
  <si>
    <t>Real Mayonnaise Best Food 4x3ltr- ZBMAYBF3000 (Amount: 65.63 SGD, Quantity: 1, : CT)
Anchor Prof Unsalted Butter 20x454g- ZF120642 (Amount: 128.79 SGD, Quantity: 1, : CT)
Anchor Coloured Cheddar SOS 84 slices 10x1040g- ZF120999 (Amount: 12.45 SGD, Quantity: 3, : PKT)
Total: 231.77 SGD</t>
  </si>
  <si>
    <t>6270582734912499948</t>
  </si>
  <si>
    <t>471351-357057-- Shitoryu Enterprise, Blk 351 Anchorvale Rd</t>
  </si>
  <si>
    <t>Anchor Processed Cheese Pale SOS 84's 10x1040g- ZF114494 (Amount: 111.93 SGD, Quantity: 1, : CT)
Total: 111.93 SGD</t>
  </si>
  <si>
    <t>6270607024912302877</t>
  </si>
  <si>
    <t>Curry Powder Meat Baba's 10x1kg- GSCUMBA1000 (Amount: 9.25 SGD, Quantity: 2, : PKT)
Potato Starch Johnnyson 10x1kg- JOFLPOTSTA1KG (Amount: 3.60 SGD, Quantity: 1, : PKT)
Soya Sauce/Light East Sun 4x5ltr- ESSASSLES5000 (Amount: 5.80 SGD, Quantity: 3, : TUB)
(Rock)Coarse Salt 3E 5x3kgpkt- SSSAC3E3000 (Amount: 60.00 SGD, Quantity: 2, : PKT)
LKK Fine Shrimp Sauce 12 x 227g- XL1300700098 (Amount: 4.40 SGD, Quantity: 5, : EAC)
Instant Laksa Paste Hai's 1kg- CHMLLAKHA3000 (Amount: 16.50 SGD, Quantity: 5, : TUB)
Total: 264.00 SGD</t>
  </si>
  <si>
    <t>6270618264912387568</t>
  </si>
  <si>
    <t>1155499-361447-- 2nd Kitchen, 592 Balestier Rd</t>
  </si>
  <si>
    <t>COFFEE MATE Coffee Creamer 12x1kg- XN12496028 (Amount: 54.00 SGD, Quantity: 2, : CT)
NESCAFE High Roast 12x250g- XN12145355 (Amount: 227.16 SGD, Quantity: 2, : CT)
Koko Krunch Econopack Nestle 12x450g- CEN12530524 (Amount: 76.44 SGD, Quantity: 4, : CT)
MILO ACTIV GO Hot Mix Vending 12x1kg- XN12258140 (Amount: 146.88 SGD, Quantity: 1, : CT)
Corn Flakes Gold Econo Pack Nestle 14x500g- CEN12432552 (Amount: 64.26 SGD, Quantity: 2, : CT)
Fries Shoestring 7mm Farm Frites 6x2000g- FF204004 (Amount: 40.80 SGD, Quantity: 2, : CT)
Total: 1,225.08 SGD</t>
  </si>
  <si>
    <t>6270642484916121642</t>
  </si>
  <si>
    <t>1215509-364003-- 335 Group, Food Lab 150 Orchard Rd</t>
  </si>
  <si>
    <t>DFPUMLS1000-1pkt</t>
  </si>
  <si>
    <t>Whole Kernel Sweet Corn Royal Miller 24x425g- RMCVCWKRM0425 (Amount: 1.30 SGD, Quantity: 6, : TIN)
Gherkins Royal Miller 12x680g- RMPIGHEMR680 (Amount: 2.30 SGD, Quantity: 6, : BTL)
UHT Full Cream Milk Royal Miller 12x1ltr- RMMIMUHRM1000 (Amount: 23.40 SGD, Quantity: 1, : CT)
Concentrated Chicken Stock Maggi 6x1.2kg- XN12170273 (Amount: 12.00 SGD, Quantity: 2, : BTL)
Vegetable Stock Concentrated Maggi 6x1.2kg- SAVEGMG1200 (Amount: 11.10 SGD, Quantity: 2, : BTL)
Coriander Powder Raj 10x500g- GSCORRA500 (Amount: 2.50 SGD, Quantity: 1, : PKT)
Thyme Leaves Shredded Hela 12x500g- HEWTHHE0500 (Amount: 10.10 SGD, Quantity: 1, : PKT)
Sesame Seed Fried 1kg- MLSERLS1000 (Amount: 8.80 SGD, Quantity: 1, : PKT)
Fine Salt East Sun 48x500g- ESSSSAFES500 (Amount: 0.45 SGD, Quantity: 3, : PKT)
Sesame Seed Black East Sun 1kg- ESMLSSBLS30KG (Amount: 5.80 SGD, Quantity: 1, : PKT)
Thai Lime Juice 6x1ltr- CJLIMTH1000 (Amount: 2.00 SGD, Quantity: 2, : BTL)
Total: 123.75 SGD</t>
  </si>
  <si>
    <t>6270645504915354729</t>
  </si>
  <si>
    <t>148889-303544-- Whiskit Bakery, 11 Biopolis Way</t>
  </si>
  <si>
    <t>Condensed Milk Royal Miller 48x380g- RMMIMCORM0390 (Amount: 52.80 SGD, Quantity: 1, : CT)
Evaporated Creamer Royal Miller 48x390g- RMMIMECRM0390 (Amount: 52.80 SGD, Quantity: 1, : CT)
Total: 105.60 SGD</t>
  </si>
  <si>
    <t>6270670964915000668</t>
  </si>
  <si>
    <t>Margarine Planta 6x2.5kg- MARPL2500 (Amount: 15.50 SGD, Quantity: 1, : TIN)
Garde D'Or Hollandaise Sauce Knorr 6x1L- ZBGARKN1000 (Amount: 14.05 SGD, Quantity: 2, : TUB)
Black Pepper Coarse LSH 500g- PECRBLS0500 (Amount: 8.30 SGD, Quantity: 2, : PKT)
Garlic Powder Hela 9x700g- GSGARHE0700 (Amount: 25.10 SGD, Quantity: 2, : TUB)
Royal Baking Powder 12x450g- K109898 (Amount: 5.80 SGD, Quantity: 3, : TIN)
Anchor Prof Unsalted Butter 20x454g- ZF120642 (Amount: 128.79 SGD, Quantity: 1, : CT)
Anchor UHT CHG Extra Yield Cream Latam 12x1ltr- ZF122338 (Amount: 74.75 SGD, Quantity: 4, : CT)
Total: 555.59 SGD</t>
  </si>
  <si>
    <t>6270706094912400565</t>
  </si>
  <si>
    <t>60879-66551-- Al Forno East Coast, 400 East Coast</t>
  </si>
  <si>
    <t>Anchor Prof Unsalted Butter 20x454g- ZF120642 (Amount: 128.79 SGD, Quantity: 2, : CT)
Total: 257.58 SGD</t>
  </si>
  <si>
    <t>6270728924913234926</t>
  </si>
  <si>
    <t>1035495-357693-- Golden Foodland, 1 Kampong Ampat #01-08 (1KA)</t>
  </si>
  <si>
    <t>Milo Nestle 6x1.8kg- XN12285909 (Amount: 86.28 SGD, Quantity: 2, : CT)
Nutella Spread 6x1kg- MISNUSP1000 (Amount: 15.80 SGD, Quantity: 3, : BTL)
White Pepper Powder GURUBAS 500g- PEPWHPLS0500 (Amount: 4.00 SGD, Quantity: 2, : PKT)
Thai Fine Sugar SIS 25kg- SUTHAIFS25KG (Amount: 38.00 SGD, Quantity: 1, : BAG)
WH PREMIUM DARK Soy Sauce Woh Hup 12x640ml- ZW1102000008 (Amount: 3.60 SGD, Quantity: 1, : BTL)
Total: 269.56 SGD</t>
  </si>
  <si>
    <t>6270749204917547696</t>
  </si>
  <si>
    <t>1180503-362335-- Chong Pang Old Time, 121 Dover Road</t>
  </si>
  <si>
    <t>Traditional Preformed Tater Gems (Reduced Sodium) Simplot 6 x 2.27kg-  FSIMTG004189 (Amount: 66.00 SGD, Quantity: 1, : CT)
Blue Ribbon PXLF Non Coated Fries 1/4" ShoeString Simplot 6 x 2.72kg- FSIMSS465201 (Amount: 64.80 SGD, Quantity: 3, : CT)
Total: 260.40 SGD</t>
  </si>
  <si>
    <t>6270756064919077904</t>
  </si>
  <si>
    <t>6270756514911914783</t>
  </si>
  <si>
    <t>173522-221646-- Limaa Cafe, 390 Victoria St</t>
  </si>
  <si>
    <t>Corn Oil Royal Miller 6x3ltr- RMOICORRM3000 (Amount: 14.90 SGD, Quantity: 4, : TUB)
Chicken Flavoured Seasoning Knorr 6x1kg- ZBSEFKN1000 (Amount: 50.00 SGD, Quantity: 1, : CT)
Chilli Flake G.Chef 1kg- GSCHIG1000 (Amount: 18.75 SGD, Quantity: 2, : PKT)
Cumin Powder Raj 10x500g- GSCUNRA500 (Amount: 3.00 SGD, Quantity: 6, : PKT)
Parsley Shredded Hela 10x500g- HEWPAHE0500 (Amount: 15.60 SGD, Quantity: 1, : PKT)
Syrup Rose F&amp;N 6x2ltr- SCSROFN2000 (Amount: 4.85 SGD, Quantity: 4, : TUB)
Total: 200.10 SGD</t>
  </si>
  <si>
    <t>6270772494913681126</t>
  </si>
  <si>
    <t>219524-291100-- Colourful Day Cafe, 460 Alexandra RD #02-25</t>
  </si>
  <si>
    <t>Chilli Paste SinHwaDee 3kg- CHSACHISH3000 (Amount: 6.00 SGD, Quantity: 10, : PKT)
Total: 60.00 SGD</t>
  </si>
  <si>
    <t>6270781814912617312</t>
  </si>
  <si>
    <t>Chilli Flake G.Chef 1kg- GSCHIG1000 (Amount: 18.75 SGD, Quantity: 1, : PKT)
Frozen Chicken B/Less Leg Skin On 200g UP Sadia  6 x 2kg- FRCHICKBLESSLEG200G2 (Amount: 38.40 SGD, Quantity: 3, : CT)
Total: 133.95 SGD</t>
  </si>
  <si>
    <t>6270792064917114396</t>
  </si>
  <si>
    <t>Anchor Processed Cheese Pale SOS 84's 10x1040g- ZF114494 (Amount: 111.93 SGD, Quantity: 1, : CT)
Anchor Salted Butter 40x250g- ZF110580 (Amount: 146.51 SGD, Quantity: 1, : CT)
Total: 258.44 SGD</t>
  </si>
  <si>
    <t>6270805124915066657</t>
  </si>
  <si>
    <t>Olive Oil Pomace Royal Miller 4x5ltr- RMOIOLPRR5L (Amount: 45.00 SGD, Quantity: 1, : TIN)
HK Recipe Chicken Powder Knorr 6x1kg- ZBHKRKN1000 (Amount: 15.59 SGD, Quantity: 2, : TUB)
Grated Peanut Tai Sun 1kg- DFTSPEG1000 (Amount: 5.50 SGD, Quantity: 8, : Kg)
Total: 120.18 SGD</t>
  </si>
  <si>
    <t>6270809784916590333</t>
  </si>
  <si>
    <t>Tomato Paste Royal Miller 6x2.2kg- RMCVTPARM2500 (Amount: 11.00 SGD, Quantity: 1, : TIN)
Tomato Pronto Knorr 6x2kg- ZBTPRKN2000 (Amount: 53.74 SGD, Quantity: 3, : CT)
White Sauce Mix Knorr 6x850g- ZBWHIKN0850 (Amount: 15.74 SGD, Quantity: 1, : BTL)
Coriander Powder Raj 10x500g- GSCORRA500 (Amount: 2.50 SGD, Quantity: 12, : PKT)
Cumin Powder Raj 10x500g- GSCUNRA500 (Amount: 3.00 SGD, Quantity: 2, : PKT)
Black Pepper Corn 500g- PECOPLS0500 (Amount: 10.00 SGD, Quantity: 8, : PKT)
Fine Salt East Sun 48x500g- ESSSSAFES500 (Amount: 0.45 SGD, Quantity: 6, : PKT)
Soft Brown Sugar SIS 24x800g- SUSBRO0800 (Amount: 3.25 SGD, Quantity: 7, : PKT)
Total: 329.41 SGD</t>
  </si>
  <si>
    <t>6270851644918396651</t>
  </si>
  <si>
    <t>94594-202272-- Siart, 18 Tai Seng St #01-29</t>
  </si>
  <si>
    <t>Longan in Syrup Royal Miller 24x565g- RMCFLONRM567 (Amount: 57.00 SGD, Quantity: 1, : CT)
Lychee In Syrup Royal Miller 12x567g- RMCFLYCHEE567 (Amount: 27.40 SGD, Quantity: 1, : CT)
Margarine Planta 6x2.5kg- MARPL2500 (Amount: 88.80 SGD, Quantity: 1, : CT)
MILO ACTIV GO Hot Mix Vending 12x1kg- XN12258140 (Amount: 146.88 SGD, Quantity: 1, : CT)
Total: 320.08 SGD</t>
  </si>
  <si>
    <t>6271335334913182984</t>
  </si>
  <si>
    <t>123544-150400- NOM-Bistro n Bakery, 400 Paya Lebar Way</t>
  </si>
  <si>
    <t>VIRICBU0750-2btl, HEHUAISHAN1KG-1pkt</t>
  </si>
  <si>
    <t>Chicken Seasoning Powder Knorr 6x1kg- ZBCPOKN1000 (Amount: 13.15 SGD, Quantity: 1, : TUB)
Golden Salted Egg Powder Knorr 6x800g- ZBGSEGGKN800 (Amount: 28.35 SGD, Quantity: 3, : PKT)
Margarine Planta 6x2.5kg- MARPL2500 (Amount: 88.80 SGD, Quantity: 1, : CT)
Cream Of Mushroom Knorr 6x1kg- ZBSMRKN1000 (Amount: 66.22 SGD, Quantity: 1, : CT)
Worchester Sauce Lea&amp;Perrin 12x290ml- SAWORLE0290 (Amount: 4.20 SGD, Quantity: 2, : BTL)
Sweet Soya Sauce Habhal's 12x645ml- SASWSCK0640 (Amount: 4.75 SGD, Quantity: 2, : BTL)
Hoisin Sauce LKK 12x240g- SAHOILKK240 (Amount: 3.60 SGD, Quantity: 3, : BTL)
Black Pepper Coarse LSH 500g- PECRBLS0500 (Amount: 8.30 SGD, Quantity: 3, : PKT)
Chilli Flake G.Chef 1kg- GSCHIG1000 (Amount: 18.75 SGD, Quantity: 1, : PKT)
White Pepper Powder GURUBAS 500g- PEPWHPLS0500 (Amount: 4.00 SGD, Quantity: 1, : PKT)
Sweet Paprika Powder Hela 16x1kg- GSPAPHE1000 (Amount: 20.20 SGD, Quantity: 1, : PKT)
Corn Starch  Johnnyson's 10x1kg- JOFLCORN1KG (Amount: 2.50 SGD, Quantity: 4, : PKT)
KGO General Purpose Flour Orange KG 25kg- KGFL46025 (Amount: 29.00 SGD, Quantity: 1, : BAG)
Thai Fine Sugar SIS 25kg- SUTHAIFS25KG (Amount: 38.00 SGD, Quantity: 1, : BAG)
Total: 426.77 SGD</t>
  </si>
  <si>
    <t>6271508684913874578</t>
  </si>
  <si>
    <t>Olive Oil Pomace Royal Miller 4x5ltr- RMOIOLPRR5L (Amount: 45.00 SGD, Quantity: 1, : TIN)
Spaghetti  FTO 5 Royal Miller 24x500gm- RMPARMSPA500 (Amount: 45.60 SGD, Quantity: 2, : CT)
Whole Kernel Sweet Corn Royal Miller 24x425g- RMCVCWKRM0425 (Amount: 1.30 SGD, Quantity: 2, : TIN)
Chicken Powder Knorr 6x2.25kg- ZBCPOKN2250 (Amount: 27.85 SGD, Quantity: 1, : TUB)
Tomato Pronto Knorr 6x2kg- ZBTPRKN2000 (Amount: 8.96 SGD, Quantity: 3, : TIN)
White Sauce Mix Knorr 6x850g- ZBWHIKN0850 (Amount: 15.74 SGD, Quantity: 2, : BTL)
Italian Herb Paste Knorr 6x1.5kg- ZBITAKN1500 (Amount: 26.39 SGD, Quantity: 2, : TUB)
Basic Stir Fry Sauce YueYihai 10x1kg- SABSF3006013 (Amount: 8.00 SGD, Quantity: 1, : PKT)
Chilli Flake G.Chef 1kg- GSCHIG1000 (Amount: 18.75 SGD, Quantity: 1, : PKT)
Fine Sugar Johnnyson's 12 x 2kg- JOSUSFINE2000 (Amount: 3.50 SGD, Quantity: 1, : PKT)
Anchor UHT CHG Extra Yield Cream Latam 12x1ltr- ZF122338 (Amount: 74.75 SGD, Quantity: 1, : CT)
Total: 382.79 SGD</t>
  </si>
  <si>
    <t>6271512854911343595</t>
  </si>
  <si>
    <t>Corn Oil Royal Miller 6x3ltr- RMOICORRM3000 (Amount: 14.90 SGD, Quantity: 3, : TUB)
Premium Jasmine Rice Royal Miller 5kg- RMRIKDM5000 (Amount: 9.00 SGD, Quantity: 2, : PKT)
Gherkins Royal Miller 12x680g- RMPIGHEMR680 (Amount: 2.30 SGD, Quantity: 2, : BTL)
Tomato Pronto Knorr 6x2kg- ZBTPRKN2000 (Amount: 8.96 SGD, Quantity: 3, : TIN)
Cling Wrap 300m North Star 6x300mx45cm- NSNFCLIW300M (Amount: 13.00 SGD, Quantity: 2, : ROL)
UHT Coconut Cream Kara 12x1ltr- MICOCKA1000 (Amount: 5.20 SGD, Quantity: 4, : PKT)
Chicken Broth Swanson 12x1L- ZAMISCHB1000 (Amount: 5.10 SGD, Quantity: 8, : PKT)
Total: 181.78 SGD</t>
  </si>
  <si>
    <t>6271640134912379511</t>
  </si>
  <si>
    <t>91426-106241-- Southwest Tavern, 8 Boon Lay Way</t>
  </si>
  <si>
    <t>Mint Sauce Royal Miller 6x185g- RMSAMINRM0185 (Amount: 16.20 SGD, Quantity: 1, : CT)
Pepper Sauce Red Tabasco 12x150ml- SAPEPTA0150 (Amount: 68.40 SGD, Quantity: 2, : CT)
Tomato Ketchup Halal Heinz 24x300g- SATOHEI300 (Amount: 30.00 SGD, Quantity: 1, : CT)
Total: 183.00 SGD</t>
  </si>
  <si>
    <t>6271640544915937743</t>
  </si>
  <si>
    <t>NESTUM All Family Cereal Original 6x1kg- XN12210460 (Amount: 6.35 SGD, Quantity: 6, : PKT)
Shallots Fried East Sun 10x1kg- MLSHFGQ1000 (Amount: 5.20 SGD, Quantity: 1, : PKT)
Fine Salt East Sun 48x500g- ESSSSAFES500 (Amount: 0.45 SGD, Quantity: 3, : PKT)
Bee Hoon TaiSun 3kg- NVBEETAI3000 (Amount: 7.45 SGD, Quantity: 2, : PKT)
Total: 59.55 SGD</t>
  </si>
  <si>
    <t>6271641224918904756</t>
  </si>
  <si>
    <t>NVRICLS0454-5,MLRICBA0250-4,</t>
  </si>
  <si>
    <t>Chicken Seasoning Powder Knorr 6x1kg- ZBCPOKN1000 (Amount: 13.15 SGD, Quantity: 1, : TUB)
MAGGI Tomato Ketchup 24x320g- XN12311751 (Amount: 1.45 SGD, Quantity: 3, : BTL)
Concentrated Chicken Stock Maggi 6x1.2kg- XN12170273 (Amount: 12.00 SGD, Quantity: 2, : BTL)
Water Chestnut Mili 24x567g- CVWATMA0567 (Amount: 1.75 SGD, Quantity: 6, : BTL)
Total: 52.00 SGD</t>
  </si>
  <si>
    <t>6271643994911917362</t>
  </si>
  <si>
    <t>911497-353979-- The Bagel Brunch, Biopolis Way</t>
  </si>
  <si>
    <t>Honey Royal Miller 6x1kg- RMSCHONRM1000L (Amount: 32.50 SGD, Quantity: 1, : CT)
Canola Oil Royal Miller 20L- RMOICARM20L (Amount: 64.80 SGD, Quantity: 1, : TIN)
GoChuJang Hot Pepper Paste Sajo 20x500g- MLGHJ500G (Amount: 4.80 SGD, Quantity: 3, : TUB)
Sesame Oil East Sun 24x500ml- ESOISESES0500 (Amount: 4.50 SGD, Quantity: 2, : BTL)
Washing Up Liquid Lemon North Star 4x5ltr- NSNFWASNS5000 (Amount: 4.90 SGD, Quantity: 1, : TUB)
Bleach Local 6x1gal- NFBLEL3400 (Amount: 2.60 SGD, Quantity: 2, : TUB)
Rice Vinegar/White Narcissus 12x600ml- VIRICNA0600 (Amount: 2.00 SGD, Quantity: 3, : BTL)
Total: 136.80 SGD</t>
  </si>
  <si>
    <t>6271652654916861790</t>
  </si>
  <si>
    <t>MLBTSK0300-2,PIBPSCH0380-2,SAA1SA10240-2,</t>
  </si>
  <si>
    <t>Real Mayonnaise Best Food 4x3ltr- ZBMAYBF3000 (Amount: 17.23 SGD, Quantity: 3, : TUB)
BBQ Sauce Hickory Knorr 6x1kg- ZBBSHKN1000 (Amount: 12.52 SGD, Quantity: 2, : TUB)
MAGGI Seasoning 6x800ml- XN9121307 (Amount: 8.00 SGD, Quantity: 2, : BTL)
Concentrated Chicken Stock Maggi 6x1.2kg- XN12170273 (Amount: 12.00 SGD, Quantity: 2, : BTL)
Tomato Ketchup Pouch Kimball 12x1kg- ZATOMKI1000 (Amount: 3.50 SGD, Quantity: 2, : PKT)
HP Sauce 12x255G- SAHPSHP0255 (Amount: 3.20 SGD, Quantity: 2, : BTL)
Black Pepper Coarse LSH 500g- PECRBLS0500 (Amount: 8.30 SGD, Quantity: 1, : PKT)
Cinnamon Sticks LSH 1kg- HEWCILS100 (Amount: 12.50 SGD, Quantity: 1, : PKT)
Star Anise Seed LSH 1kg- HEASSTLS10KG (Amount: 21.80 SGD, Quantity: 1, : PKT)
Black Pepper Powder LSH 500g- PEPBPLS0500 (Amount: 4.20 SGD, Quantity: 1, : PKT)
Red Dates Seedless China 1kg- HEARDC1000 (Amount: 6.50 SGD, Quantity: 1, : PKT)
Black Pepper Corn 500g- PECOPLS0500 (Amount: 10.00 SGD, Quantity: 1, : PKT)
Kei Chi (Wolfberry) 500g- HEKEICHI500G (Amount: 10.00 SGD, Quantity: 1, : PKT)
White Pepper Corn 500g- PECOWLS0500 (Amount: 12.50 SGD, Quantity: 1, : PKT)
Mushroom Black Whole 1kg- MLMBWLS1000 (Amount: 24.00 SGD, Quantity: 1, : PKT)
Tapioca Flour Flying Man 50x500g- FLTAPFL0500 (Amount: 0.95 SGD, Quantity: 2, : PKT)
MSG / Ajinomoto 20x1kg- SSMSGAJM01000 (Amount: 5.50 SGD, Quantity: 1, : PKT)
Total: 247.33 SGD</t>
  </si>
  <si>
    <t>6271667824916544674</t>
  </si>
  <si>
    <t>1226499-364530-- Louisrong Enterprise, 3 Simei St 6</t>
  </si>
  <si>
    <t>6272313124915899706</t>
  </si>
  <si>
    <t>171422-351854-- Pentagon H, Nyonya&amp;Gentlemen, 25 Marine Parade</t>
  </si>
  <si>
    <t>6272368794915628794</t>
  </si>
  <si>
    <t>Corn Starch  Johnnyson's 10x1kg- JOFLCORN1KG (Amount: 2.50 SGD, Quantity: 10, : PKT)
Total: 25.00 SGD</t>
  </si>
  <si>
    <t>6272410614914229633</t>
  </si>
  <si>
    <t>125084-152220-- Ajmisa Makan Place, 98 Punggol Walk (9777 2479)</t>
  </si>
  <si>
    <t>Anchor Cheddar Shredded 8x1kg- ZF110852 (Amount: 105.84 SGD, Quantity: 1, : CT)
Anchor Mozzarella Shredded Cheese IQF 6x2kg- ZF123066 (Amount: 126.00 SGD, Quantity: 1, : CT)
Total: 231.84 SGD</t>
  </si>
  <si>
    <t>6272416964912730473</t>
  </si>
  <si>
    <t>240885-364193-- Alice Boulangeria, 252 North Bridge Rd</t>
  </si>
  <si>
    <t>Rice Flour 3 Eagles 20x600g- FLRICTH0600 (Amount: 1.15 SGD, Quantity: 3, : PKT)
Plain Flour 1kg- JOFLPLAPR1000 (Amount: 3.30 SGD, Quantity: 3, : PKT)
Honey Almond Granola Captain Oats 12x200g- ZCTEM-CG-HA12P00250-R00 (Amount: 57.84 SGD, Quantity: 1, : CT)
Total: 71.19 SGD</t>
  </si>
  <si>
    <t>6272465464916410893</t>
  </si>
  <si>
    <t>Red Cooking Wine Royal Miller 6x750ml- RMWSRCO0750 (Amount: 10.00 SGD, Quantity: 2, : BTL)
Chicken Gravy Knorr 6x1kg- ZBCHGKN1000 (Amount: 13.39 SGD, Quantity: 1, : TUB)
Demi Glace Sauce Knorr 6x1kg- ZBDEMIKN1000 (Amount: 12.47 SGD, Quantity: 1, : TUB)
Tartar Sauce BestFood 4x3ltr- ZBTSABF3000 (Amount: 17.51 SGD, Quantity: 1, : TUB)
Rice Flour 3 Eagles 20x600g- FLRICTH0600 (Amount: 1.15 SGD, Quantity: 3, : PKT)
Potato Starch Johnnyson's 10kg- JOFLPOTLS10KG (Amount: 35.00 SGD, Quantity: 2, : TIN)
Plain Flour 1kg- JOFLPLAPR1000 (Amount: 3.30 SGD, Quantity: 3, : PKT)
Fine Sugar Johnnyson's 12 x 2kg- JOSUSFINE2000 (Amount: 3.50 SGD, Quantity: 5, : PKT)
UHT Coconut Cream Kara 12x1ltr- MICOCKA1000 (Amount: 5.20 SGD, Quantity: 2, : PKT)
Hua Tiao Chew Bao Ding 12x640ml- WSHTWBA0640 (Amount: 2.50 SGD, Quantity: 2, : BTL)
Anchor UHT Whipping Cream 12X1LTR- ZF121274 (Amount: 89.96 SGD, Quantity: 1, : CT)
Total: 269.58 SGD</t>
  </si>
  <si>
    <t>6272469594912808556</t>
  </si>
  <si>
    <t>Blue Ribbon PXLF Non Coated Fries 1/4" ShoeString Simplot 6 x 2.72kg- FSIMSS465201 (Amount: 64.80 SGD, Quantity: 3, : CT)
Total: 194.40 SGD</t>
  </si>
  <si>
    <t>6272480654914924758</t>
  </si>
  <si>
    <t>COFFEE MATE Stick Pack 2x500x5g- XN12496696 (Amount: 51.62 SGD, Quantity: 1, : CT)
Anchor Prof Unsalted Butter 20x454g- ZF120642 (Amount: 128.79 SGD, Quantity: 1, : CT)
Total: 180.41 SGD</t>
  </si>
  <si>
    <t>6272481814912929541</t>
  </si>
  <si>
    <t>Deep Frying Oil Royal Miller 17 kg- RMOIDFRM1700 (Amount: 42.00 SGD, Quantity: 2, : TIN)
Harvest Fresh Avocados Diced Avocado Simplot 12x908gm- FSIMAVO029410 (Amount: 16.50 SGD, Quantity: 2, : PKT)
Total: 117.00 SGD</t>
  </si>
  <si>
    <t>6272500724919080453</t>
  </si>
  <si>
    <t>71410-79343-- Colbar Cafe, 9A Whit Church Rd</t>
  </si>
  <si>
    <t>MAGGI Chilli Sauce 24x340g- XN12013765 (Amount: 50.40 SGD, Quantity: 2, : CT)
MAGGI Tomato Ketchup 24x320g- XN12311751 (Amount: 40.80 SGD, Quantity: 1, : CT)
Tomato Ketchup Maggi 6x3.3kg- SATOMA3300 (Amount: 52.62 SGD, Quantity: 1, : CT)
Total: 194.22 SGD</t>
  </si>
  <si>
    <t>6272505444915726997</t>
  </si>
  <si>
    <t>Anchor Salted Butter 40x250g- ZF110580 (Amount: 4.06 SGD, Quantity: 4, : EA)
Total: 16.24 SGD</t>
  </si>
  <si>
    <t>6272531614917620402</t>
  </si>
  <si>
    <t>Vegetable Cooking Oil Royal Miller 17kg- RMOICOORM17KG (Amount: 33.00 SGD, Quantity: 6, : TIN)
Evaporated Creamer Royal Miller 48x390g- RMMIMECRM0390 (Amount: 52.80 SGD, Quantity: 1, : CT)
Tomato Paste Royal Miller 6x2.2kg- RMCVTPARM2500 (Amount: 11.00 SGD, Quantity: 3, : TIN)
Real Mayonnaise Best Food 4x3ltr- ZBMAYBF3000 (Amount: 17.23 SGD, Quantity: 2, : TUB)
Tartar Sauce BestFood 4x3ltr- ZBTSABF3000 (Amount: 17.51 SGD, Quantity: 2, : TUB)
Pesto Herb Paste Knorr 2x340g- ZBPSEKN0340 (Amount: 33.23 SGD, Quantity: 8, : CT)
GoChuJang Hot Pepper Paste Sajo 20x500g- MLGHJ500G (Amount: 96.00 SGD, Quantity: 1, : CT)
Royal Baking Powder 12x450g- K109898 (Amount: 5.80 SGD, Quantity: 12, : TIN)
GFC Flour Mix TDF 20x1kg- FLCHITD1000 (Amount: 4.70 SGD, Quantity: 4, : PKT)
Total: 803.52 SGD</t>
  </si>
  <si>
    <t>6272540504911388472</t>
  </si>
  <si>
    <t>6273067574913704159</t>
  </si>
  <si>
    <t>Cream Style Corn Royal Miller 24x425g- RMCVCSCRM0425 (Amount: 26.77 SGD, Quantity: 1, : CT)
Whole Kernel Sweet Corn Royal Miller 24x425g- RMCVCWKRM0425 (Amount: 29.50 SGD, Quantity: 1, : CT)
Peanut Butter Creamy Best Food 4x3ltr- ZBPEBBF3000 (Amount: 29.99 SGD, Quantity: 1, : TUB)
UHT Coconut Cream Kara 12x1ltr- MICOCKA1000 (Amount: 62.40 SGD, Quantity: 1, : CT)
Total: 148.66 SGD</t>
  </si>
  <si>
    <t>6273209514918941169</t>
  </si>
  <si>
    <t>313327-332775-- Chihanbao, Orchard Centre</t>
  </si>
  <si>
    <t>Garde D'Or Hollandaise Sauce Knorr 6x1L- ZBGARKN1000 (Amount: 14.05 SGD, Quantity: 2, : TUB)
Total: 28.10 SGD</t>
  </si>
  <si>
    <t>6273221764919779255</t>
  </si>
  <si>
    <t>Chilli Sauce Maggi 6x3.3kg- SACHIMAG3000 (Amount: 61.80 SGD, Quantity: 1, : CT)
Total: 61.80 SGD</t>
  </si>
  <si>
    <t>6273222054918824507</t>
  </si>
  <si>
    <t>MILO ACTIV GO Hot Mix Vending 12x1kg- XN12258140 (Amount: 12.90 SGD, Quantity: 1, : PKT)
MILO Liquid Triple Conc 12x1L- XN12488558 (Amount: 83.52 SGD, Quantity: 1, : CT)
Lipton Tea Dust EK 1X5Kg- XE69610492 (Amount: 16.50 SGD, Quantity: 1, : TIN)
Total: 112.92 SGD</t>
  </si>
  <si>
    <t>6273222614916771969</t>
  </si>
  <si>
    <t>Basic Stock Reduction Knorr 6x820gm- ZBBASKN0820 (Amount: 103.83 SGD, Quantity: 1, : CT)
Vegetarian Seasoning Knorr 6x1kg- ZBVEGKN1000 (Amount: 57.09 SGD, Quantity: 1, : CT)
Knorr Mala Liquid Seasoning Sauce 6x468g- ZBSAMALISEKN (Amount: 24.90 SGD, Quantity: 2, : CT)
Concentrated Soup Stock Nihon Shokken 6x2kg- SACONSOUP2000 (Amount: 17.00 SGD, Quantity: 6, : TUB)
Total: 312.72 SGD</t>
  </si>
  <si>
    <t>6273226084912229542</t>
  </si>
  <si>
    <t>6273293564919980278</t>
  </si>
  <si>
    <t>471351-363947-- Umei, 23 Serangoon Nex Mall</t>
  </si>
  <si>
    <t>Pineapple Tidbit (Pizza cut) In Light Syrup Royal Miller 6x3kg- RMCFPATB3000 (Amount: 50.00 SGD, Quantity: 1, : CT)
Slice Mushroom Royal Miller 24x425g- RMCUSMURM425 (Amount: 28.50 SGD, Quantity: 1, : CT)
Real Mayonnaise Best Food 4x3ltr- ZBMAYBF3000 (Amount: 65.63 SGD, Quantity: 1, : CT)
Black Glutinous Rice East Sun 1kg- ESRIBLGLS25KG (Amount: 4.60 SGD, Quantity: 4, : PKT)
Washing Up Liquid Lemon North Star 4x5ltr- NSNFWASNS5000 (Amount: 4.90 SGD, Quantity: 2, : TUB)
Bleach Local 6x1gal- NFBLEL3400 (Amount: 2.60 SGD, Quantity: 4, : TUB)
Total: 182.73 SGD</t>
  </si>
  <si>
    <t>6273296064919333112</t>
  </si>
  <si>
    <t>Real Mayonnaise Best Food 4x3ltr- ZBMAYBF3000 (Amount: 65.63 SGD, Quantity: 1, : CT)
Fine Salt East Sun 48x500g- ESSSSAFES500 (Amount: 0.45 SGD, Quantity: 7, : PKT)
Oreo Crumb Nabisco 24x454g- BAOREOCRU455 (Amount: 4.00 SGD, Quantity: 5, : PKT)
Total: 88.78 SGD</t>
  </si>
  <si>
    <t>6273296544911410112</t>
  </si>
  <si>
    <t>Concentrated Chicken Stock Maggi 6x1.2kg- XN12170273 (Amount: 12.00 SGD, Quantity: 1, : BTL)
Total: 12.00 SGD</t>
  </si>
  <si>
    <t>6273298514912958970</t>
  </si>
  <si>
    <t>2515-3762--Jacob's Cafe, Blk 5 Changi Village Rd</t>
  </si>
  <si>
    <t>Honey Royal Miller 6x1kg- RMSCHONRM1000L (Amount: 5.70 SGD, Quantity: 1, : TUB)
Pineapple Slice In Light Syrup Royal Miller 24x565g-  RMCFPINSRM565 (Amount: 1.60 SGD, Quantity: 6, : TIN)
Tomato Whole Peeled Royal Miller 6x2550g- RMCVTOWRM2550 (Amount: 7.00 SGD, Quantity: 1, : TIN)
White Cooking Wine Royal Miller 6x750ml- RMWSWCO0750 (Amount: 10.00 SGD, Quantity: 2, : BTL)
Red Cooking Wine Royal Miller 6x750ml- RMWSRCO0750 (Amount: 10.00 SGD, Quantity: 1, : BTL)
Real Mayonnaise Best Food 4x3ltr- ZBMAYBF3000 (Amount: 17.23 SGD, Quantity: 1, : TUB)
Demi Glace Sauce Knorr 6x1kg- ZBDEMIKN1000 (Amount: 12.47 SGD, Quantity: 1, : TUB)
Tomato Pronto Knorr 6x2kg- ZBTPRKN2000 (Amount: 8.96 SGD, Quantity: 1, : TIN)
Beef Stock Paste Knorr 6x1.5kg- ZBBPAKN1500 (Amount: 20.26 SGD, Quantity: 1, : BTL)
Fine Salt East Sun 48x500g- ESSSSAFES500 (Amount: 0.45 SGD, Quantity: 3, : PKT)
Anchor UHT Whipping Cream 12X1LTR- ZF121274 (Amount: 89.96 SGD, Quantity: 1, : CT)
Total: 202.53 SGD</t>
  </si>
  <si>
    <t>6273300774918125800</t>
  </si>
  <si>
    <t>Coriander Seed LSH 1kg- HEWCOR40KG (Amount: 5.00 SGD, Quantity: 6, : Kg)
Total: 30.00 SGD</t>
  </si>
  <si>
    <t>6273306884916629422</t>
  </si>
  <si>
    <t>6273319584919255729</t>
  </si>
  <si>
    <t>1214501-363937-- #6 Frankel, 103 Franker Ave</t>
  </si>
  <si>
    <t>6273320694914049891</t>
  </si>
  <si>
    <t>Honey Royal Miller 6x1kg- RMSCHONRM1000L (Amount: 32.50 SGD, Quantity: 2, : CT)
Fusilli FTO 160 Royal Miller 24x500gm- RMPARMFUS0500 (Amount: 1.90 SGD, Quantity: 12, : PKT)
IQF Sweet Kernel Corn Royal Miller 10x1kg- RMVESKCORN (Amount: 20.00 SGD, Quantity: 1, : CT)
Anchor Cheddar Shredded 8x1kg- ZF110852 (Amount: 14.70 SGD, Quantity: 1, : EAC)
Anchor Mozzarella Shredded Cheese IQF 6x2kg- ZF123066 (Amount: 23.35 SGD, Quantity: 1, : PKT)
Frozen Chicken B/Less Leg Skin On 200g UP Sadia  6 x 2kg- FRCHICKBLESSLEG200G2 (Amount: 6.40 SGD, Quantity: 4, : PKT)
Total: 171.45 SGD</t>
  </si>
  <si>
    <t>6273375244917292253</t>
  </si>
  <si>
    <t>115843-140134-- Wild Wild West, 129 Whitley Rd</t>
  </si>
  <si>
    <t>Whole Kernel Sweet Corn Royal Miller 6x2.95kg- RMCVCWKRM3000 (Amount: 39.60 SGD, Quantity: 2, : CT)
Olive Oil Pomace Royal Miller 4x5ltr- RMOIOLPRR5L (Amount: 45.00 SGD, Quantity: 1, : TIN)
Demi Glace Sauce Knorr 6x1kg- ZBDEMIKN1000 (Amount: 12.47 SGD, Quantity: 2, : TUB)
Tomato Pronto Knorr 6x2kg- ZBTPRKN2000 (Amount: 53.74 SGD, Quantity: 2, : CT)
Tomato Ketchup Maggi 6x3.3kg- SATOMA3300 (Amount: 9.25 SGD, Quantity: 1, : TIN)
Nacho Cheese Sauce Tropic Choice 4x3x1kg- SATCNACHOCHE (Amount: 21.60 SGD, Quantity: 2, : TUB)
Black Pepper Coarse LSH 500g- PECRBLS0500 (Amount: 8.30 SGD, Quantity: 3, : PKT)
Fine Salt East Sun 48x500g- ESSSSAFES500 (Amount: 0.45 SGD, Quantity: 3, : PKT)
Total: 335.32 SGD</t>
  </si>
  <si>
    <t>6273377434919281191</t>
  </si>
  <si>
    <t>380333-335210-- Sweet Pacific, Blk 32 Cassia Crescent</t>
  </si>
  <si>
    <t>FF370001-2pkt</t>
  </si>
  <si>
    <t>Real Mayonnaise Best Food 4x3ltr- ZBMAYBF3000 (Amount: 17.23 SGD, Quantity: 1, : TUB)
Margarine Planta 6x2.5kg- MARPL2500 (Amount: 88.80 SGD, Quantity: 1, : CT)
Professional Cream MUSHROOM Soup Based Knorr 6x1kg- ZBPCMKN1KG (Amount: 84.93 SGD, Quantity: 1, : CT)
Tomato Pronto Knorr 6x2kg- ZBTPRKN2000 (Amount: 53.74 SGD, Quantity: 1, : CT)
Anchor UHT CHG Extra Yield Cream Latam 12x1ltr- ZF122338 (Amount: 74.75 SGD, Quantity: 1, : CT)
Instant Laksa Paste Hai's 1kg- CHMLLAKHA3000 (Amount: 16.50 SGD, Quantity: 2, : TUB)
Total: 352.45 SGD</t>
  </si>
  <si>
    <t>6273424044911570246</t>
  </si>
  <si>
    <t>Condensed Milk Royal Miller 48x380g- RMMIMCORM0390 (Amount: 1.20 SGD, Quantity: 15, : TIN)
Deep Frying Oil Royal Miller 17 kg- RMOIDFRM1700 (Amount: 42.00 SGD, Quantity: 3, : TIN)
Margarine Planta 6x2.5kg- MARPL2500 (Amount: 15.50 SGD, Quantity: 4, : TIN)
Total: 206.00 SGD</t>
  </si>
  <si>
    <t>6273920534915887379</t>
  </si>
  <si>
    <t>Anchor Salted Butter AMX K AFP 25kg- ZF121215 (Amount: 300.30 SGD, Quantity: 2, : CT)
Total: 600.60 SGD</t>
  </si>
  <si>
    <t>6274091344917922875</t>
  </si>
  <si>
    <t>6274101384919491465</t>
  </si>
  <si>
    <t>Condensed Milk Royal Miller 48x380g- RMMIMCORM0390 (Amount: 1.20 SGD, Quantity: 10, : TIN)
Evaporated Creamer Royal Miller 48x390g- RMMIMECRM0390 (Amount: 1.20 SGD, Quantity: 10, : TIN)
Chilli Dried LSH 1kg- MLCHILS10KG (Amount: 11.00 SGD, Quantity: 3, : PKT)
White Glutinous Rice East Sun 1kg- RIGLWLS1000 (Amount: 3.50 SGD, Quantity: 10, : PKT)
Total: 92.00 SGD</t>
  </si>
  <si>
    <t>6274158024913938872</t>
  </si>
  <si>
    <t>94248-345475-- Juz Bread Holding, 8 Marina View</t>
  </si>
  <si>
    <t>NFFLOHO2000-10btl</t>
  </si>
  <si>
    <t>Washing Up Liquid Lemon North Star 4x5ltr- NSNFWASNS5000 (Amount: 4.90 SGD, Quantity: 4, : TUB)
Bleach Local 6x1gal- NFBLEL3400 (Amount: 2.60 SGD, Quantity: 10, : TUB)
Total: 45.60 SGD</t>
  </si>
  <si>
    <t>6274162134919244109</t>
  </si>
  <si>
    <t>Anchor Mozzarella Shredded Cheese IQF 6x2kg- ZF123066 (Amount: 126.00 SGD, Quantity: 1, : CT)
Total: 126.00 SGD</t>
  </si>
  <si>
    <t>6274168664913477380</t>
  </si>
  <si>
    <t>Premium Jasmine Rice Royal Miller 5kg- RMRIKDM5000 (Amount: 9.00 SGD, Quantity: 1, : PKT)
Chicken Powder Knorr 6x2.25kg- ZBCPOKN2250 (Amount: 27.85 SGD, Quantity: 2, : TUB)
Dressing Coleslaw Best Food 4x3ltr- ZBDRCBF3000 (Amount: 18.67 SGD, Quantity: 2, : TUB)
White Pepper Powder GURUBAS 500g- PEPWHPLS0500 (Amount: 4.00 SGD, Quantity: 1, : PKT)
Rice Flour 3 Eagles 20x600g- FLRICTH0600 (Amount: 1.15 SGD, Quantity: 8, : PKT)
Royal Baking Powder 12x450g- K109898 (Amount: 5.80 SGD, Quantity: 5, : TIN)
Corn Starch  Johnnyson's 10x1kg- JOFLCORN1KG (Amount: 2.50 SGD, Quantity: 8, : PKT)
Plain Flour 1kg- JOFLPLAPR1000 (Amount: 3.30 SGD, Quantity: 10, : PKT)
Bee Hoon TaiSun 3kg- NVBEETAI3000 (Amount: 7.45 SGD, Quantity: 1, : PKT)
Total: 204.69 SGD</t>
  </si>
  <si>
    <t>6274203304914888085</t>
  </si>
  <si>
    <t>676443-346577-- Eaglewings Loft, 9 King Albert Park</t>
  </si>
  <si>
    <t>6274223754918386662</t>
  </si>
  <si>
    <t>Frozen Chicken B/Less Leg Skin On 200g UP Sadia  6 x 2kg- FRCHICKBLESSLEG200G2 (Amount: 38.40 SGD, Quantity: 4, : CT)
Battered Thunder Crunch Fries 3/8" StraightCut Simplot 6 x 2.27kg- FSIMSC027515 (Amount: 78.00 SGD, Quantity: 1, : CT)
Total: 231.60 SGD</t>
  </si>
  <si>
    <t>6274243424918855413</t>
  </si>
  <si>
    <t>Frozen Chicken B/Less Leg Skin On 200g UP Sadia  6 x 2kg- FRCHICKBLESSLEG200G2 (Amount: 38.40 SGD, Quantity: 1, : CT)
Battered Thunder Crunch Fries 3/8" StraightCut Simplot 6 x 2.27kg- FSIMSC027515 (Amount: 78.00 SGD, Quantity: 1, : CT)
Total: 116.40 SGD</t>
  </si>
  <si>
    <t>6274243854911623100</t>
  </si>
  <si>
    <t>Potato Starch Johnnyson 10x1kg- JOFLPOTSTA1KG (Amount: 3.60 SGD, Quantity: 2, : PKT)
Total: 7.20 SGD</t>
  </si>
  <si>
    <t>6274275884913054323</t>
  </si>
  <si>
    <t>76638-86265-- Olive Vine, 6 Marina Square</t>
  </si>
  <si>
    <t>Real Mayonnaise Best Food 4x3ltr- ZBMAYBF3000 (Amount: 65.63 SGD, Quantity: 2, : CT)
Total: 131.26 SGD</t>
  </si>
  <si>
    <t>6276517334919681731</t>
  </si>
  <si>
    <t>6276531554914824418</t>
  </si>
  <si>
    <t>Red Grape Vinegar Royal Miller 12x500ml- RMVIWSRE0500 (Amount: 3.00 SGD, Quantity: 2, : BTL)
Anchor UHT CHG Extra Yield Cream Latam 12x1ltr- ZF122338 (Amount: 74.75 SGD, Quantity: 2, : CT)
Total: 155.50 SGD</t>
  </si>
  <si>
    <t>6276535114918205650</t>
  </si>
  <si>
    <t>Sago SMALL East Sun 1kg- ESMLSASLS30KG (Amount: 2.96 SGD, Quantity: 1, : PKT)
Red Bean East Sun 25x1kg- ESMLBERLS25KG (Amount: 4.50 SGD, Quantity: 3, : KG)
Green Beans East Sun 25x1kg- ESMLBEGLS30KG (Amount: 3.50 SGD, Quantity: 3, : KG)
White Glutinous Rice East Sun 1kg- RIGLWLS1000 (Amount: 3.50 SGD, Quantity: 1, : PKT)
Black Glutinous Rice East Sun 1kg- ESRIBLGLS25KG (Amount: 4.60 SGD, Quantity: 3, : PKT)
Split Green Mung Bean Tow Suan East Sun 1kg- ESMLTOWLS30KG (Amount: 4.00 SGD, Quantity: 4, : Kg)
Anchor Salted Butter 40x250g- ZF110580 (Amount: 146.51 SGD, Quantity: 1, : CT)
Total: 206.77 SGD</t>
  </si>
  <si>
    <t>6276542914913656691</t>
  </si>
  <si>
    <t>271327-330990-- Estuary F&amp;B, 390 Orchard Rd #01-04/05</t>
  </si>
  <si>
    <t>SCEVAST0025-2</t>
  </si>
  <si>
    <t>Real Mayonnaise Best Food 4x3ltr- ZBMAYBF3000 (Amount: 17.23 SGD, Quantity: 2, : TUB)
Chilli Sauce Maggi 6x3.3kg- SACHIMAG3000 (Amount: 10.85 SGD, Quantity: 1, : TIN)
Tomato Ketchup Maggi 6x3.3kg- SATOMA3300 (Amount: 9.25 SGD, Quantity: 1, : TIN)
Royal Baking Powder 12x450g- K109898 (Amount: 5.80 SGD, Quantity: 1, : TIN)
Potato Starch Johnnyson 10x1kg- JOFLPOTSTA1KG (Amount: 3.60 SGD, Quantity: 3, : PKT)
Plain Flour 1kg- JOFLPLAPR1000 (Amount: 3.30 SGD, Quantity: 4, : PKT)
Sesame Oil East Sun 24x500ml- ESOISESES0500 (Amount: 4.50 SGD, Quantity: 1, : BTL)
Good Morning Towel Thick North Star 12S- NFTOT012S (Amount: 14.00 SGD, Quantity: 1, : PKT)
Cling Wrap 300m North Star 6x300mx45cm- NSNFCLIW300M (Amount: 13.00 SGD, Quantity: 1, : ROL)
Birds Custard Foil 1x24x300g- K847005 (Amount: 2.25 SGD, Quantity: 2, : PKT)
Hua Tiao Chew Bao Ding 12x640ml- WSHTWBA0640 (Amount: 2.50 SGD, Quantity: 1, : BTL)
Total: 122.86 SGD</t>
  </si>
  <si>
    <t>6276546884917610601</t>
  </si>
  <si>
    <t>1003495-357069-- Netts Cake Shop, 866A Tampines St 83</t>
  </si>
  <si>
    <t>6276671124917551520</t>
  </si>
  <si>
    <t>PreFormed Crumbed Onion Rings Simplot 8x908gm- FSIMOR8060 (Amount: 48.00 SGD, Quantity: 1, : CT)
Blue Ribbon PXLF Non Coated Fries 1/4" ShoeString Simplot 6 x 2.72kg- FSIMSS465201 (Amount: 64.80 SGD, Quantity: 5, : CT)
Total: 372.00 SGD</t>
  </si>
  <si>
    <t>6276700634916405229</t>
  </si>
  <si>
    <t>Chilli Sauce Maggi 6x3.3kg- SACHIMAG3000 (Amount: 10.85 SGD, Quantity: 4, : TIN)
Tomato Ketchup Maggi 6x3.3kg- SATOMA3300 (Amount: 9.25 SGD, Quantity: 2, : TIN)
Dark Soya Sauce Grade 2  KCT 5L- SASSDKW25000 (Amount: 21.30 SGD, Quantity: 5, : TUB)
Cajun Spices Hela 18x1kg- GSCAJHE1000 (Amount: 0.00 SGD, Quantity: 1, : PKT)
Shallots Fried East Sun 10x1kg- MLSHFGQ1000 (Amount: 5.20 SGD, Quantity: 3, : PKT)
Fine Salt East Sun 48x500g- ESSSSAFES500 (Amount: 0.45 SGD, Quantity: 5, : PKT)
Dried Prawn Small 1kg- MLPRDIN1000 (Amount: 17.50 SGD, Quantity: 2, : PKT)
Total: 221.25 SGD</t>
  </si>
  <si>
    <t>6276704894918162013</t>
  </si>
  <si>
    <t>870493-352789-- Modern City, 411 Balestier Rd</t>
  </si>
  <si>
    <t>Chilli Sauce Pouch Kimball 12x1kg- ZACHIKI1000 (Amount: 28.30 SGD, Quantity: 1, : CT)
Tomato Ketchup Pouch Kimball 12x1kg- ZATOMKI1000 (Amount: 28.00 SGD, Quantity: 2, : CT)
Total: 84.30 SGD</t>
  </si>
  <si>
    <t>6276715214918639584</t>
  </si>
  <si>
    <t>1154497-361390-- Phorage, Lecco Bar 25 Church St</t>
  </si>
  <si>
    <t>Basic Stir Fry Sauce YueYihai 10x1kg- SABSF3006013 (Amount: 8.00 SGD, Quantity: 5, : PKT)
Ikan Bilis Peeled 1kgx12pkt- MLIKALS1000 (Amount: 11.00 SGD, Quantity: 6, : PKT)
Dried Prawn MED 1kg- MLPRDIM1000 (Amount: 21.25 SGD, Quantity: 1, : PKT)
Total: 127.25 SGD</t>
  </si>
  <si>
    <t>6276719814915269039</t>
  </si>
  <si>
    <t>Spaghetti  FTO 5 Royal Miller 24x500gm- RMPARMSPA500 (Amount: 45.60 SGD, Quantity: 2, : CT)
Whole Kernel Sweet Corn Royal Miller 24x425g- RMCVCWKRM0425 (Amount: 1.30 SGD, Quantity: 2, : TIN)
Tomato Pronto Knorr 6x2kg- ZBTPRKN2000 (Amount: 53.74 SGD, Quantity: 1, : CT)
White Sauce Mix Knorr 6x850g- ZBWHIKN0850 (Amount: 15.74 SGD, Quantity: 3, : BTL)
Italian Herb Paste Knorr 6x1.5kg- ZBITAKN1500 (Amount: 26.39 SGD, Quantity: 1, : TUB)
Basic Stir Fry Sauce YueYihai 10x1kg- SABSF3006013 (Amount: 8.00 SGD, Quantity: 1, : PKT)
Good Morning Towel Thick North Star 12S- NFTOT012S (Amount: 14.00 SGD, Quantity: 1, : PKT)
Total: 243.15 SGD</t>
  </si>
  <si>
    <t>6276743734913181692</t>
  </si>
  <si>
    <t>175306-224270-- iFood, 2 Sims Close</t>
  </si>
  <si>
    <t>Spaghetti Sauce AngelaMia 6x2.95kg- SASPAHU3000 (Amount: 78.00 SGD, Quantity: 3, : CT)
Peach Halves Royal Miller 12x820g- RMCFPEARM820 (Amount: 27.40 SGD, Quantity: 2, : CT)
Total: 288.80 SGD</t>
  </si>
  <si>
    <t>6276800144918788501</t>
  </si>
  <si>
    <t>160457-202574-- Wang Wang Enterprise, 137 Teck Whye Lane</t>
  </si>
  <si>
    <t>6276800864918684216</t>
  </si>
  <si>
    <t>741462-348777-- Wulaolao, 8A Marina Bay Link Mall</t>
  </si>
  <si>
    <t>Ikan Bilis Peeled 1kgx12pkt- MLIKALS1000 (Amount: 11.00 SGD, Quantity: 11, : PKT)
Total: 121.00 SGD</t>
  </si>
  <si>
    <t>6276807814919287261</t>
  </si>
  <si>
    <t>Garlic Powder Hela 9x700g- GSGARHE0700 (Amount: 25.10 SGD, Quantity: 2, : TUB)
Anchor UHT CHG Extra Yield Cream Latam 12x1ltr- ZF122338 (Amount: 74.75 SGD, Quantity: 1, : CT)
Total: 124.95 SGD</t>
  </si>
  <si>
    <t>6276809004913729504</t>
  </si>
  <si>
    <t>1061493-358407-- Xiao Yu Cun Seafood, 201 Upper Paya Lebar Rd</t>
  </si>
  <si>
    <t>Chicken Powder Knorr 6x2.25kg- ZBCPOKN2250 (Amount: 159.14 SGD, Quantity: 1, : CT)
Chilli Liquid Seasoning Knorr 6x448g- ZBSACHILISEKN (Amount: 22.80 SGD, Quantity: 2, : CT)
ANCHOR Cream Cheese 12 x 1kg- ZF121641 (Amount: 10.70 SGD, Quantity: 2, : EA)
Total: 226.14 SGD</t>
  </si>
  <si>
    <t>6276830734911452098</t>
  </si>
  <si>
    <t>6276831924917673784</t>
  </si>
  <si>
    <t>6276834404917211716</t>
  </si>
  <si>
    <t>Corn Oil Royal Miller 6x3ltr- RMOICORRM3000 (Amount: 14.90 SGD, Quantity: 5, : TUB)
Tomato Pronto Knorr 6x2kg- ZBTPRKN2000 (Amount: 8.96 SGD, Quantity: 8, : TIN)
3M 7443 Scotch Brite  4x3 6's- Z3MXE006000048 (Amount: 4.50 SGD, Quantity: 2, : PKT)
Plastic Bag 7"x10"- NFBAG7001 (Amount: 2.50 SGD, Quantity: 4, : PKT)
UHT Coconut Cream Kara 12x1ltr- MICOCKA1000 (Amount: 5.20 SGD, Quantity: 3, : PKT)
Chicken Broth Swanson 12x1L- ZAMISCHB1000 (Amount: 5.10 SGD, Quantity: 8, : PKT)
Total: 221.58 SGD</t>
  </si>
  <si>
    <t>6276846204912393264</t>
  </si>
  <si>
    <t>Spaghetti Sauce AngelaMia 6x2.95kg- SASPAHU3000 (Amount: 78.00 SGD, Quantity: 3, : CT)
Total: 234.00 SGD</t>
  </si>
  <si>
    <t>6276851274916944633</t>
  </si>
  <si>
    <t>387333-335634-- Brawn &amp;Brains Coffee, 218 East Coast Rd</t>
  </si>
  <si>
    <t>Vegetable Cooking Oil Royal Miller 17kg- RMOICOORM17KG (Amount: 33.00 SGD, Quantity: 2, : TIN)
Yellow Mustard Royal Miller 10x1kg- RMSAYMUST1KG (Amount: 6.00 SGD, Quantity: 1, : PKT)
Anchor Prof Unsalted Butter 20x454g- ZF120642 (Amount: 128.79 SGD, Quantity: 1, : CT)
Total: 200.79 SGD</t>
  </si>
  <si>
    <t>6276852964914687075</t>
  </si>
  <si>
    <t>190409-245760-- Tardeliciouss, 183 Ja[an Pelikat</t>
  </si>
  <si>
    <t>Anchor Salted Butter 40x250g- ZF110580 (Amount: 146.51 SGD, Quantity: 4, : CT)
Total: 586.04 SGD</t>
  </si>
  <si>
    <t>6276865734915063097</t>
  </si>
  <si>
    <t>UHT Full Cream Milk Royal Miller 12x1ltr- RMMIMUHRM1000 (Amount: 23.40 SGD, Quantity: 2, : CT)
Anchor Mozzarella Shredded Cheese IQF 6x2kg- ZF123066 (Amount: 23.35 SGD, Quantity: 4, : PKT)
Perfect Italiano Parmesan Grated 4x1.5kg- ZF104120 (Amount: 163.80 SGD, Quantity: 1, : CT)
Total: 304.00 SGD</t>
  </si>
  <si>
    <t>6276867414914526425</t>
  </si>
  <si>
    <t>1194497-362962-- Pocha Korea, Holland Village</t>
  </si>
  <si>
    <t>Baked Beans In Tomato Sauce Royal Miller 6x2.55kg- RMCVBBERM2700 (Amount: 7.00 SGD, Quantity: 2, : TIN)
IQF Sweet Kernel Corn Royal Miller 10x1kg- RMVESKCORN (Amount: 3.00 SGD, Quantity: 2, : PKT)
Tomato Ketchup Maggi 6x3.3kg- SATOMA3300 (Amount: 9.25 SGD, Quantity: 2, : TIN)
Fine Sugar Johnnyson's 12 x 2kg- JOSUSFINE2000 (Amount: 3.50 SGD, Quantity: 10, : PKT)
MSG / Ajinomoto 20x1kg- SSMSGAJM01000 (Amount: 5.50 SGD, Quantity: 2, : PKT)
Anchor Processed Cheese Pale SOS 84's 10x1040g- ZF114494 (Amount: 12.45 SGD, Quantity: 2, : PKT)
Anchor Prof Unsalted Butter 20x454g- ZF120642 (Amount: 7.14 SGD, Quantity: 2, : EAC)
Total: 123.68 SGD</t>
  </si>
  <si>
    <t>6276883494916847361</t>
  </si>
  <si>
    <t>207325-270618-- Good Old Bakery, 25 Bendemeer Road</t>
  </si>
  <si>
    <t>Peanut Butter Creamy Skippy 4x3kg- MIPBCRS3000 (Amount: 30.00 SGD, Quantity: 2, : TUB)
Anchor Salted Butter 40x250g- ZF110580 (Amount: 146.51 SGD, Quantity: 1, : CT)
Total: 206.51 SGD</t>
  </si>
  <si>
    <t>6276887394915513153</t>
  </si>
  <si>
    <t>XN12528679-1CTN</t>
  </si>
  <si>
    <t>White Cooking Wine Royal Miller 6x750ml- RMWSWCO0750 (Amount: 10.00 SGD, Quantity: 3, : BTL)
Real Mayonnaise Best Food 4x3ltr- ZBMAYBF3000 (Amount: 17.23 SGD, Quantity: 2, : TUB)
Chicken Powder Knorr 6x2.25kg- ZBCPOKN2250 (Amount: 27.85 SGD, Quantity: 2, : TUB)
NESTEA Teh Tarik 16x960g- XN12550095 (Amount: 14.45 SGD, Quantity: 2, : PKT)
Black Truffle Oil La Rustichella 500ml- OITRUFFLE250 (Amount: 80.00 SGD, Quantity: 1, : BTL)
Harvest Fresh Avocados Diced Avocado Simplot 12x908gm- FSIMAVO029410 (Amount: 16.50 SGD, Quantity: 2, : PKT)
Total: 262.06 SGD</t>
  </si>
  <si>
    <t>6277536604912052328</t>
  </si>
  <si>
    <t>ZBDTIBF2500-1CTN,SACHIMP5000-1TUB</t>
  </si>
  <si>
    <t>Whole Kernel Sweet Corn Royal Miller 6x2.95kg- RMCVCWKRM3000 (Amount: 39.60 SGD, Quantity: 1, : CT)
Honey Royal Miller 6x1kg- RMSCHONRM1000L (Amount: 32.50 SGD, Quantity: 1, : CT)
Olive Oil Pomace Royal Miller 4x5ltr- RMOIOLPRR5L (Amount: 45.00 SGD, Quantity: 1, : TIN)
Fusilli FTO 160 Royal Miller 24x500gm- RMPARMFUS0500 (Amount: 45.60 SGD, Quantity: 1, : CT)
Tuna Chunk In Oil Royal Miller 6x1.88kg- RMCSTUCRM1880 (Amount: 94.50 SGD, Quantity: 1, : CT)
Slice Mushroom Royal Miller 6x2840g- RMCUSMURM2840 (Amount: 41.00 SGD, Quantity: 1, : CT)
Garbanzo Beans Royal Miller 6x2.5kg- RMCVBCHFI2500 (Amount: 34.20 SGD, Quantity: 1, : CT)
Red Kidney Bean Royal Miller 6x2.5kg- RMCVBERFI2500 (Amount: 6.00 SGD, Quantity: 3, : TIN)
SLICED Black Olives Royal Miller 10x1700g- RMPIOBS1700 (Amount: 8.90 SGD, Quantity: 5, : PKT)
Real Mayonnaise Best Food 4x3ltr- ZBMAYBF3000 (Amount: 65.63 SGD, Quantity: 2, : CT)
BBQ Sauce Hickory Knorr 6x1kg- ZBBSHKN1000 (Amount: 12.52 SGD, Quantity: 1, : TUB)
Pesto Herb Paste Knorr 2x340g- ZBPSEKN0340 (Amount: 33.23 SGD, Quantity: 2, : CT)
Fine Sugar Johnnyson's 12 x 2kg- JOSUSFINE2000 (Amount: 3.50 SGD, Quantity: 3, : PKT)
WH White Vinegar Woh Hup 4x5L- ZW1506300040 (Amount: 4.50 SGD, Quantity: 1, : TUB)
Total: 620.14 SGD</t>
  </si>
  <si>
    <t>6277663874917576684</t>
  </si>
  <si>
    <t>1166495-361835-- New Chef, 217 Bukit Batok St 21</t>
  </si>
  <si>
    <t>Baked Beans In Tomato Sauce Royal Miller 6x2.55kg- RMCVBBERM2700 (Amount: 40.00 SGD, Quantity: 3, : CT)
Balsamic Vinegar Royal Miller 12x500ml- RMVIWSBA0500 (Amount: 4.45 SGD, Quantity: 1, : BTL)
Olive Oil Ex. Virgin Royal Miller 12x1ltr- RMOIOLIE1000 (Amount: 16.00 SGD, Quantity: 1, : BTL)
Dijon Mustard Choix Gourmands 6x1kg- MUDIJREM0850 (Amount: 14.00 SGD, Quantity: 1, : TUB)
Total: 154.45 SGD</t>
  </si>
  <si>
    <t>6277684704915079785</t>
  </si>
  <si>
    <t>135068-353845-- Healthy Foods &amp;Drinks, 28 Jalan Bukit Merah</t>
  </si>
  <si>
    <t>Red Kidney Bean Royal Miller 6x2.5kg- RMCVBERFI2500 (Amount: 6.00 SGD, Quantity: 3, : TIN)
Real Mayonnaise Best Food 4x3ltr- ZBMAYBF3000 (Amount: 17.23 SGD, Quantity: 2, : TUB)
Honey Mustard Dressing Best Food 6x2.5L- ZBHONMS2500 (Amount: 20.91 SGD, Quantity: 3, : TUB)
Total: 115.19 SGD</t>
  </si>
  <si>
    <t>6277687484912453799</t>
  </si>
  <si>
    <t>Pineapple Tidbit (Pizza cut) In Light Syrup Royal Miller 6x3kg- RMCFPATB3000 (Amount: 50.00 SGD, Quantity: 1, : CT)
Real Mayonnaise Best Food 4x3ltr- ZBMAYBF3000 (Amount: 65.63 SGD, Quantity: 1, : CT)
Fine Salt East Sun 48x500g- ESSSSAFES500 (Amount: 0.45 SGD, Quantity: 7, : PKT)
Total: 118.78 SGD</t>
  </si>
  <si>
    <t>6277692974913571795</t>
  </si>
  <si>
    <t>501391-340059-- Biere, 6 Eu Tong Sen St #01-70</t>
  </si>
  <si>
    <t>Fries Straight Cut 10mm Farm Frites 6x2000g- FF118001 (Amount: 39.60 SGD, Quantity: 3, : CT)
Total: 118.80 SGD</t>
  </si>
  <si>
    <t>6278251774917640910</t>
  </si>
  <si>
    <t>697445-347319-- Eaglewings Cinematics, 9 King Albert Park</t>
  </si>
  <si>
    <t>Pukka Supreme Matcha Tea 4x(20x1.5g)- XE67549295 (Amount: 27.52 SGD, Quantity: 3, : CT)
PUKKA ELDERBERRY&amp;ECHINACEA 4X(20X2G)- XE69712701 (Amount: 27.52 SGD, Quantity: 2, : CT)
Pukka Three Mint Tea 4x(20x1.6g)- XE67570687 (Amount: 27.52 SGD, Quantity: 2, : CT)
Pukka Three Chamomile Tea 4x(20x1.5g)- XE67643951 (Amount: 27.52 SGD, Quantity: 3, : CT)
Total: 275.20 SGD</t>
  </si>
  <si>
    <t>6278276094911362506</t>
  </si>
  <si>
    <t>Concentrated Chicken Stock Knorr 6x1kg- ZBCNCHSKN1000 (Amount: 65.74 SGD, Quantity: 1, : CT)
Chicken Powder No MSG Knorr 6x1kg- ZBCPWKNH1000 (Amount: 84.08 SGD, Quantity: 5, : CT)
Basic Stock Reduction Knorr 6x820gm- ZBBASKN0820 (Amount: 103.83 SGD, Quantity: 2, : CT)
Vegetarian Seasoning Knorr 6x1kg- ZBVEGKN1000 (Amount: 57.09 SGD, Quantity: 1, : CT)
Concentrated Soup Stock Nihon Shokken 6x2kg- SACONSOUP2000 (Amount: 17.00 SGD, Quantity: 12, : TUB)
Total: 954.89 SGD</t>
  </si>
  <si>
    <t>6278374804913746149</t>
  </si>
  <si>
    <t>387333-335636-- Brawns&amp;Brains Coffee, 16 Hamilton Rd</t>
  </si>
  <si>
    <t>Vegetable Cooking Oil Royal Miller 17kg- RMOICOORM17KG (Amount: 33.00 SGD, Quantity: 2, : TIN)
White Pepper Powder GURUBAS 500g- PEPWHPLS0500 (Amount: 4.00 SGD, Quantity: 2, : PKT)
Curry Powder Meat Baba's 10x1kg- GSCUMBA1000 (Amount: 9.25 SGD, Quantity: 1, : PKT)
Chilli Powder Baba's 10x1kg- GSCHIBA1000 (Amount: 0.00 SGD, Quantity: 1, : PKT)
Sesame Seed White East Sun 1kg- ESMLSSWLS25KG (Amount: 6.00 SGD, Quantity: 1, : PKT)
Sesame Seed Black East Sun 1kg- ESMLSSBLS30KG (Amount: 5.80 SGD, Quantity: 1, : PKT)
Anchor Prof Unsalted Butter 20x454g- ZF120642 (Amount: 128.79 SGD, Quantity: 1, : CT)
Total: 223.84 SGD</t>
  </si>
  <si>
    <t>6278390304913334187</t>
  </si>
  <si>
    <t>White Pepper Powder GURUBAS 500g- PEPWHPLS0500 (Amount: 4.00 SGD, Quantity: 2, : PKT)
Mushroom Black Whole 1kg- MLMBWLS1000 (Amount: 24.00 SGD, Quantity: 2, : PKT)
White Glutinous Rice East Sun 1kg- RIGLWLS1000 (Amount: 3.50 SGD, Quantity: 10, : PKT)
UHT Coconut Cream Kara 12x1ltr- MICOCKA1000 (Amount: 62.40 SGD, Quantity: 5, : CT)
Dried Prawn Small 1kg- MLPRDIN1000 (Amount: 17.50 SGD, Quantity: 4, : PKT)
Total: 473.00 SGD</t>
  </si>
  <si>
    <t>6278425434912933910</t>
  </si>
  <si>
    <t>204405-265884-- Meta Holdings, Thevar 16 Mohamed Sultan Rd</t>
  </si>
  <si>
    <t>Tomato Pronto Knorr 6x2kg- ZBTPRKN2000 (Amount: 8.96 SGD, Quantity: 2, : TIN)
Garlic Powder Hela 9x700g- GSGARHE0700 (Amount: 25.10 SGD, Quantity: 1, : TUB)
UHT Coconut Cream Kara 12x1ltr- MICOCKA1000 (Amount: 62.40 SGD, Quantity: 1, : CT)
Total: 105.42 SGD</t>
  </si>
  <si>
    <t>6278427664917098293</t>
  </si>
  <si>
    <t>181462-298602-- Five Oars Coffee, 6 Upper East Coast Road</t>
  </si>
  <si>
    <t>Macaroni FTO 132 Royal Miller 24x500gm- RMPARMMAC500 (Amount: 45.60 SGD, Quantity: 1, : CT)
Light Sour Cream Bulla 2L- CHLSPCR5000 (Amount: 25.00 SGD, Quantity: 4, : TUB)
Total: 145.60 SGD</t>
  </si>
  <si>
    <t>6278464834918018054</t>
  </si>
  <si>
    <t>Z3MXE006000055-2pkt</t>
  </si>
  <si>
    <t>Olive Oil Pomace Royal Miller 4x5ltr- RMOIOLPRR5L (Amount: 45.00 SGD, Quantity: 1, : TIN)
Spaghetti  FTO 5 Royal Miller 24x500gm- RMPARMSPA500 (Amount: 45.60 SGD, Quantity: 1, : CT)
Balsamic Vinegar Royal Miller 12x500ml- RMVIWSBA0500 (Amount: 4.45 SGD, Quantity: 2, : BTL)
Chicken Powder Knorr 6x2.25kg- ZBCPOKN2250 (Amount: 27.85 SGD, Quantity: 1, : TUB)
Potato Flake Knorr 2kg- ZBPFPOTFL2KG (Amount: 24.07 SGD, Quantity: 2, : BOX)
Tomato Ketchup Maggi 6x3.3kg- SATOMA3300 (Amount: 9.25 SGD, Quantity: 1, : TIN)
Chicken Dipping Mae Pranom 3x5ltr- SACHIMP5000 (Amount: 18.75 SGD, Quantity: 1, : TUB)
Chilli Flake G.Chef 1kg- GSCHIG1000 (Amount: 18.75 SGD, Quantity: 1, : PKT)
Bread Crumb Johnnyson's 10x1kg- JOMIBRCR1000 (Amount: 40.00 SGD, Quantity: 1, : CT)
Rice Flour 3 Eagles 20x600g- FLRICTH0600 (Amount: 1.15 SGD, Quantity: 7, : PKT)
Potato Starch Johnnyson 10x1kg- JOFLPOTSTA1KG (Amount: 3.60 SGD, Quantity: 5, : PKT)
Plain Flour 1kg- JOFLPLAPR1000 (Amount: 3.30 SGD, Quantity: 7, : PKT)
Sesame Oil EastSun 4x5ltr- ESOISESBA5000 (Amount: 22.00 SGD, Quantity: 2, : TUB)
Black Glutinous Rice East Sun 1kg- ESRIBLGLS25KG (Amount: 4.60 SGD, Quantity: 12, : PKT)
Fine Sugar Johnnyson's 12 x 2kg- JOSUSFINE2000 (Amount: 3.50 SGD, Quantity: 8, : PKT)
Good Morning Towel Thick North Star 12S- NFTOT012S (Amount: 14.00 SGD, Quantity: 1, : PKT)
WH Premium Oyster Sauce Woh Hup 4x5L- ZW1501000010 (Amount: 8.00 SGD, Quantity: 1, : TUB)
Anchor UHT Whipping Cream 12X1LTR- ZF121274 (Amount: 89.96 SGD, Quantity: 1, : CT)
Total: 550.55 SGD</t>
  </si>
  <si>
    <t>6278494844911914335</t>
  </si>
  <si>
    <t>3M 7443 Scotch Brite  4x3 6's- Z3MXE006000048 (Amount: 4.50 SGD, Quantity: 2, : PKT)
Total: 9.00 SGD</t>
  </si>
  <si>
    <t>6278503974916678890</t>
  </si>
  <si>
    <t>358313-334516-- Sampanman JWL, 78 AIrport Jewel #B1-223</t>
  </si>
  <si>
    <t>Chilli Sauce Maggi 6x3.3kg- SACHIMAG3000 (Amount: 61.80 SGD, Quantity: 1, : CT)
Tomato Ketchup Maggi 6x3.3kg- SATOMA3300 (Amount: 52.62 SGD, Quantity: 1, : CT)
Total: 114.42 SGD</t>
  </si>
  <si>
    <t>6278514514917576228</t>
  </si>
  <si>
    <t>Vegetable Cooking Oil Royal Miller 17kg- RMOICOORM17KG (Amount: 33.00 SGD, Quantity: 6, : TIN)
Tomato Paste Royal Miller 6x2.2kg- RMCVTPARM2500 (Amount: 11.00 SGD, Quantity: 2, : TIN)
Olive Oil Ex. Virgin Royal Miller 12x1ltr- RMOIOLIE1000 (Amount: 16.00 SGD, Quantity: 3, : BTL)
Real Mayonnaise Best Food 4x3ltr- ZBMAYBF3000 (Amount: 17.23 SGD, Quantity: 3, : TUB)
Tartar Sauce BestFood 4x3ltr- ZBTSABF3000 (Amount: 17.51 SGD, Quantity: 3, : TUB)
Chilli Sauce Pouch Kimball 12x1kg- ZACHIKI1000 (Amount: 3.93 SGD, Quantity: 2, : POU)
GoChuJang Hot Pepper Paste Sajo 20x500g- MLGHJ500G (Amount: 96.00 SGD, Quantity: 1, : CT)
GFC Flour Mix TDF 20x1kg- FLCHITD1000 (Amount: 4.70 SGD, Quantity: 2, : PKT)
WH Oyster Sauce Woh Hup 6x2.27kg- ZW1101000155 (Amount: 10.00 SGD, Quantity: 1, : TIN)
Total: 495.48 SGD</t>
  </si>
  <si>
    <t>6278517714919676814</t>
  </si>
  <si>
    <t>942499-354935-- The Foreign Project, Sichuan Alley 51 Telok Ayer</t>
  </si>
  <si>
    <t>Mini Rainbow Riceball KG 24x320gm- ZKF105KGM0302 (Amount: 48.00 SGD, Quantity: 2, : CT)
Total: 96.00 SGD</t>
  </si>
  <si>
    <t>6278552894915838176</t>
  </si>
  <si>
    <t>Corn Oil Royal Miller 6x3ltr- RMOICORRM3000 (Amount: 14.90 SGD, Quantity: 5, : TUB)
Tomato Paste Royal Miller 6x2.2kg- RMCVTPARM2500 (Amount: 11.00 SGD, Quantity: 2, : TIN)
Vegetarian Seasoning Knorr 6x1kg- ZBVEGKN1000 (Amount: 9.99 SGD, Quantity: 2, : BTL)
Black Pepper Coarse LSH 500g- PECRBLS0500 (Amount: 8.30 SGD, Quantity: 2, : PKT)
White Pepper Corn 500g- PECOWLS0500 (Amount: 12.50 SGD, Quantity: 5, : PKT)
Rice Flour 3 Eagles 20x600g- FLRICTH0600 (Amount: 1.15 SGD, Quantity: 5, : PKT)
Royal Baking Powder 12x450g- K109898 (Amount: 5.80 SGD, Quantity: 5, : TIN)
Total: 230.33 SGD</t>
  </si>
  <si>
    <t>6278575204919605160</t>
  </si>
  <si>
    <t>UHT Coconut Cream Kara 12x1ltr- MICOCKA1000 (Amount: 5.20 SGD, Quantity: 1, : PKT)
Total: 5.20 SGD</t>
  </si>
  <si>
    <t>6278576464918316305</t>
  </si>
  <si>
    <t>Premium Jasmine Rice Royal Miller 5kg- RMRIKDM5000 (Amount: 9.00 SGD, Quantity: 1, : PKT)
Good Morning Towel Thick North Star 12S- NFTOT012S (Amount: 14.00 SGD, Quantity: 2, : PKT)
Cling Wrap 300m North Star 6x300mx45cm- NSNFCLIW300M (Amount: 13.00 SGD, Quantity: 4, : ROL)
UHT Coconut Cream Kara 12x1ltr- MICOCKA1000 (Amount: 5.20 SGD, Quantity: 3, : PKT)
Chicken Broth Swanson 12x1L- ZAMISCHB1000 (Amount: 5.10 SGD, Quantity: 6, : PKT)
Sardines MACKEREL in Tomato Sauce Mili 24x425g- CSSATNE0425 (Amount: 3.00 SGD, Quantity: 6, : TIN)
Total: 153.20 SGD</t>
  </si>
  <si>
    <t>6279111484913790455</t>
  </si>
  <si>
    <t>Evaporated Creamer Royal Miller 48x390g- RMMIMECRM0390 (Amount: 52.80 SGD, Quantity: 1, : CT)
Deep Frying Oil Royal Miller 17 kg- RMOIDFRM1700 (Amount: 42.00 SGD, Quantity: 1, : TIN)
Chicken Powder Knorr 6x2.25kg- ZBCPOKN2250 (Amount: 27.85 SGD, Quantity: 1, : TUB)
Golden Salted Egg Powder Knorr 6x800g- ZBGSEGGKN800 (Amount: 28.35 SGD, Quantity: 2, : PKT)
Total: 179.35 SGD</t>
  </si>
  <si>
    <t>6279212344913336829</t>
  </si>
  <si>
    <t>271327-330990-- Estuary F&amp;B, 9 Penang Rd</t>
  </si>
  <si>
    <t>Premium Jasmine Rice Royal Miller 5kg- RMRIKDM5000 (Amount: 9.00 SGD, Quantity: 1, : PKT)
UHT Full Cream Milk Royal Miller 12x1ltr- RMMIMUHRM1000 (Amount: 23.40 SGD, Quantity: 1, : CT)
Real Mayonnaise Best Food 4x3ltr- ZBMAYBF3000 (Amount: 17.23 SGD, Quantity: 2, : TUB)
Chilli Flake G.Chef 1kg- GSCHIG1000 (Amount: 18.75 SGD, Quantity: 2, : PKT)
Rice Flour 3 Eagles 20x600g- FLRICTH0600 (Amount: 1.15 SGD, Quantity: 3, : PKT)
Potato Starch Johnnyson 10x1kg- JOFLPOTSTA1KG (Amount: 3.60 SGD, Quantity: 3, : PKT)
Plain Flour 1kg- JOFLPLAPR1000 (Amount: 3.30 SGD, Quantity: 4, : PKT)
Sesame Seed White East Sun 1kg- ESMLSSWLS25KG (Amount: 6.00 SGD, Quantity: 1, : PKT)
Fine Sugar Johnnyson's 12 x 2kg- JOSUSFINE2000 (Amount: 3.50 SGD, Quantity: 5, : PKT)
Birds Custard Foil 1x24x300g- K847005 (Amount: 2.25 SGD, Quantity: 2, : PKT)
Total: 159.81 SGD</t>
  </si>
  <si>
    <t>6279234174917964696</t>
  </si>
  <si>
    <t>Cumin Powder Raj 10x500g- GSCUNRA500 (Amount: 3.00 SGD, Quantity: 1, : PKT)
Fennel Seed East Sun 1kg- ESHEAFEN25KG (Amount: 7.80 SGD, Quantity: 1, : Kg)
Total: 10.80 SGD</t>
  </si>
  <si>
    <t>6279235254912631064</t>
  </si>
  <si>
    <t>Evaporated Creamer Royal Miller 48x390g- RMMIMECRM0390 (Amount: 52.80 SGD, Quantity: 1, : CT)
Margarine Planta 6x2.5kg- MARPL2500 (Amount: 15.50 SGD, Quantity: 1, : TIN)
NESTUM All Family Cereal Original 6x1kg- XN12210460 (Amount: 6.35 SGD, Quantity: 2, : PKT)
Sweet Soya Sauce Habhal's 12x645ml- SASWSCK0640 (Amount: 4.75 SGD, Quantity: 3, : BTL)
Basic Stir Fry Sauce YueYihai 10x1kg- SABSF3006013 (Amount: 8.00 SGD, Quantity: 1, : PKT)
Ikan Bilis Whole 1kgx10pkt- MLIKWLS1000 (Amount: 11.00 SGD, Quantity: 5, : PKT)
Raw Peanut Small LSH 1kg- DFPERRM25KG (Amount: 4.20 SGD, Quantity: 10, : PKT)
Fine Salt East Sun 48x500g- ESSSSAFES500 (Amount: 0.45 SGD, Quantity: 10, : PKT)
Total: 204.75 SGD</t>
  </si>
  <si>
    <t>6279243604919420737</t>
  </si>
  <si>
    <t>Fitnesse Granola Honey Cereal 14x300g- CEN12336188 (Amount: 82.32 SGD, Quantity: 4, : CT)
Total: 329.28 SGD</t>
  </si>
  <si>
    <t>6279265234917490111</t>
  </si>
  <si>
    <t>80188-90391-- Wrapster Foods, Punjab MBS</t>
  </si>
  <si>
    <t>Tomato Pronto Knorr 6x2kg- ZBTPRKN2000 (Amount: 53.74 SGD, Quantity: 4, : CT)
Garlic Powder Hela 9x700g- GSGARHE0700 (Amount: 25.10 SGD, Quantity: 2, : TUB)
Total: 265.16 SGD</t>
  </si>
  <si>
    <t>6279335744913260049</t>
  </si>
  <si>
    <t>216484-355165-- Chatramue Global, 67 Ubi Rd</t>
  </si>
  <si>
    <t>Black Glutinous Rice East Sun 1kg- ESRIBLGLS25KG (Amount: 4.60 SGD, Quantity: 20, : PKT)
Total: 92.00 SGD</t>
  </si>
  <si>
    <t>6279357374919265371</t>
  </si>
  <si>
    <t>Frozen Chicken B/Less Leg Skin On 200g UP Sadia  6 x 2kg- FRCHICKBLESSLEG200G2 (Amount: 38.40 SGD, Quantity: 4, : CT)
Battered Thunder Crunch Fries 3/8" StraightCut Simplot 6 x 2.27kg- FSIMSC027515 (Amount: 78.00 SGD, Quantity: 3, : CT)
Total: 387.60 SGD</t>
  </si>
  <si>
    <t>6279368294919271173</t>
  </si>
  <si>
    <t>6279393404917647960</t>
  </si>
  <si>
    <t>Anchor Prof Unsalted Butter 20x454g- ZF120642 (Amount: 7.14 SGD, Quantity: 12, : EAC)
Anchor UHT Whipping Cream 12X1LTR- ZF121274 (Amount: 8.32 SGD, Quantity: 3, : PKT)
Total: 110.64 SGD</t>
  </si>
  <si>
    <t>6279395744912533421</t>
  </si>
  <si>
    <t>Vegetable Cooking Oil Royal Miller 17kg- RMOICOORM17KG (Amount: 33.00 SGD, Quantity: 1, : TIN)
Olive Oil Pomace Royal Miller 4x5ltr- RMOIOLPRR5L (Amount: 176.00 SGD, Quantity: 1, : CT)
UHT Full Cream Milk Royal Miller 12x1ltr- RMMIMUHRM1000 (Amount: 23.40 SGD, Quantity: 2, : CT)
Professional Cream MUSHROOM Soup Based Knorr 6x1kg- ZBPCMKN1KG (Amount: 84.93 SGD, Quantity: 1, : CT)
Bread Crumb Johnnyson's 10x1kg- JOMIBRCR1000 (Amount: 40.00 SGD, Quantity: 1, : CT)
Plain Flour 1kg- JOFLPLAPR1000 (Amount: 3.30 SGD, Quantity: 2, : PKT)
School Pack Nestle 20x140g- CEN12145064 (Amount: 67.60 SGD, Quantity: 1, : CT)
Total: 454.93 SGD</t>
  </si>
  <si>
    <t>6279413134918414108</t>
  </si>
  <si>
    <t>1198509-363241-- EC Coffee Bar, 40 Carpenter St</t>
  </si>
  <si>
    <t>Harvest Fresh Avocados Avocado Pulp 6/3 Simplot 6x1.36kg- FSIM3LB936220 (Amount: 24.00 SGD, Quantity: 1, : PKT)
ANCHOR Cream Cheese 12 x 1kg- ZF121641 (Amount: 115.50 SGD, Quantity: 1, : CT)
Chicken Picnic Square Ham Sliced  12PKT X 1KG- FRCHPIHAM1KG (Amount: 8.20 SGD, Quantity: 2, : PKT)
Total: 155.90 SGD</t>
  </si>
  <si>
    <t>6279433434916042636</t>
  </si>
  <si>
    <t>Rock Sugar 5x3kg- SUROCMAL3000 (Amount: 6.80 SGD, Quantity: 1, : PKT)
Total: 6.80 SGD</t>
  </si>
  <si>
    <t>6279442264915357558</t>
  </si>
  <si>
    <t>Milo Nestle 6x1.8kg- XN12285909 (Amount: 86.28 SGD, Quantity: 2, : CT)
Thai Fine Sugar SIS 25kg- SUTHAIFS25KG (Amount: 38.00 SGD, Quantity: 1, : BAG)
WH PREMIUM LIGHT Soy Sauce Woh Hup 12x640ml- ZW1102000005 (Amount: 3.60 SGD, Quantity: 1, : BTL)
WH PREMIUM DARK Soy Sauce Woh Hup 12x640ml- ZW1102000008 (Amount: 3.60 SGD, Quantity: 1, : BTL)
Anchor Salted Butter 40x250g- ZF110580 (Amount: 146.51 SGD, Quantity: 2, : CT)
Total: 510.78 SGD</t>
  </si>
  <si>
    <t>6279970924919396866</t>
  </si>
  <si>
    <t>191712-281252-- Wakey Wakey, 302 Beach Road</t>
  </si>
  <si>
    <t>6279971234913065292</t>
  </si>
  <si>
    <t>Honey Royal Miller 6x1kg- RMSCHONRM1000L (Amount: 5.70 SGD, Quantity: 1, : TUB)
UHT Full Cream Milk Royal Miller 12x1ltr- RMMIMUHRM1000 (Amount: 23.40 SGD, Quantity: 1, : CT)
Demi Glace Sauce Knorr 6x1kg- ZBDEMIKN1000 (Amount: 12.47 SGD, Quantity: 1, : TUB)
Concentrated Chicken Stock Knorr 6x1kg- ZBCNCHSKN1000 (Amount: 11.50 SGD, Quantity: 1, : BTL)
Chilli Sauce Maggi 6x3.3kg- SACHIMAG3000 (Amount: 10.85 SGD, Quantity: 1, : TIN)
Tomato Ketchup Maggi 6x3.3kg- SATOMA3300 (Amount: 9.25 SGD, Quantity: 1, : TIN)
Teriyaki Sauce Nihon Shokken 6x1.59L- JPSATE2000 (Amount: 24.75 SGD, Quantity: 1, : BTL)
Total: 97.92 SGD</t>
  </si>
  <si>
    <t>6280016034916105841</t>
  </si>
  <si>
    <t>992496-356520-- Jin Duo Le, 8A Admiralty St</t>
  </si>
  <si>
    <t>Mini Rainbow Riceball KG 24x320gm- ZKF105KGM0302 (Amount: 48.00 SGD, Quantity: 5, : CT)
Total: 240.00 SGD</t>
  </si>
  <si>
    <t>6280045894917705400</t>
  </si>
  <si>
    <t>1090493-359187-- Eden School, Campus 2, 1 Bukit Batok</t>
  </si>
  <si>
    <t>UHT Full Cream Milk Royal Miller 12x1ltr- RMMIMUHRM1000 (Amount: 23.40 SGD, Quantity: 1, : CT)
School Pack Nestle 20x140g- CEN12145064 (Amount: 67.60 SGD, Quantity: 1, : CT)
Total: 91.00 SGD</t>
  </si>
  <si>
    <t>6280066854918546700</t>
  </si>
  <si>
    <t>EEL Sauce Nihon Shokken 6x2kg- JPSAEEL2000 (Amount: 22.75 SGD, Quantity: 2, : BTL)
Washing Up Liquid Lemon North Star 4x5ltr- NSNFWASNS5000 (Amount: 4.90 SGD, Quantity: 3, : TUB)
Total: 60.20 SGD</t>
  </si>
  <si>
    <t>6280168144919551132</t>
  </si>
  <si>
    <t>749463-349007-- 3 Embers Culinary, 1 Turf Club Avenue</t>
  </si>
  <si>
    <t>Plant Based Meat Analogue Meatball SGProtein/Shnedz 14x1kg- FRPBSBM01 (Amount: 273.00 SGD, Quantity: 3, : CT)
Total: 819.00 SGD</t>
  </si>
  <si>
    <t>6280216134915670347</t>
  </si>
  <si>
    <t>Vegetable Cooking Oil Royal Miller 17kg- RMOICOORM17KG (Amount: 33.00 SGD, Quantity: 3, : TIN)
Fries Straight Cut 10mm Farm Frites 6x2000g- FF118001 (Amount: 39.60 SGD, Quantity: 4, : CT)
Total: 257.40 SGD</t>
  </si>
  <si>
    <t>6280217474916936365</t>
  </si>
  <si>
    <t>6280218344917358544</t>
  </si>
  <si>
    <t>Anchor UHT CHG Extra Yield Cream Latam 12x1ltr- ZF122338 (Amount: 74.75 SGD, Quantity: 1, : CT)
Instant Laksa Paste Hai's 1kg- CHMLLAKHA3000 (Amount: 16.50 SGD, Quantity: 3, : TUB)
Total: 124.25 SGD</t>
  </si>
  <si>
    <t>6280233754913652934</t>
  </si>
  <si>
    <t>1088493-359153-- The Clean Addicts Bakery, 4 Nim Road</t>
  </si>
  <si>
    <t>Jasmine Flavor Green Tea Powder Dancing Tea 12 x 500g- ZDT603L (Amount: 70.00 SGD, Quantity: 2, : PKT)
Total: 140.00 SGD</t>
  </si>
  <si>
    <t>6280250824919045925</t>
  </si>
  <si>
    <t>6280255594911259828</t>
  </si>
  <si>
    <t>Corn Oil Royal Miller 6x3ltr- RMOICORRM3000 (Amount: 14.90 SGD, Quantity: 5, : TUB)
Premium Jasmine Rice Royal Miller 5kg- RMRIKDM5000 (Amount: 9.00 SGD, Quantity: 1, : PKT)
Cling Wrap 300m North Star 6x300mx45cm- NSNFCLIW300M (Amount: 13.00 SGD, Quantity: 2, : ROL)
3M 7443 Scotch Brite  4x3 6's- Z3MXE006000048 (Amount: 4.50 SGD, Quantity: 3, : PKT)
Plastic Bag 7"x10"- NFBAG7001 (Amount: 2.50 SGD, Quantity: 4, : PKT)
Chicken Broth Swanson 12x1L- ZAMISCHB1000 (Amount: 5.10 SGD, Quantity: 6, : PKT)
WH White Vinegar Woh Hup 4x5L- ZW1506300040 (Amount: 4.50 SGD, Quantity: 2, : TUB)
Total: 172.60 SGD</t>
  </si>
  <si>
    <t>6280260734912160652</t>
  </si>
  <si>
    <t>986503-356314-- Urban Eats Factory, 61 Ubi Avenue 1</t>
  </si>
  <si>
    <t>Peanut Fried with Skin 1kg- DFPEAWC1000 (Amount: 7.00 SGD, Quantity: 30, : PKT)
Anchor Salted Butter 40x250g- ZF110580 (Amount: 146.51 SGD, Quantity: 1, : CT)
Total: 356.51 SGD</t>
  </si>
  <si>
    <t>6280265404914093742</t>
  </si>
  <si>
    <t>Sesame Seed White East Sun 1kg- ESMLSSWLS25KG (Amount: 6.00 SGD, Quantity: 1, : PKT)
Total: 6.00 SGD</t>
  </si>
  <si>
    <t>6280273204911833819</t>
  </si>
  <si>
    <t>LKK Sichun Hot Spicy Soup Base For Hot Pot  6 x 2.2kg- XL13006E0071 (Amount: 111.23 SGD, Quantity: 1, : CT)
Spaghetti  FTO 5 Royal Miller 24x500gm- RMPARMSPA500 (Amount: 45.60 SGD, Quantity: 2, : CT)
Margarine Planta 6x2.5kg- MARPL2500 (Amount: 88.80 SGD, Quantity: 1, : CT)
White Sauce Mix Knorr 6x850g- ZBWHIKN0850 (Amount: 83.05 SGD, Quantity: 2, : CT)
Chilli Sauce Maggi 6x3.3kg- SACHIMAG3000 (Amount: 61.80 SGD, Quantity: 2, : CT)
Lemon Sunquick 6x700ml- SCSUNLE0840 (Amount: 34.32 SGD, Quantity: 1, : CT)
Total: 615.25 SGD</t>
  </si>
  <si>
    <t>6282563814914282019</t>
  </si>
  <si>
    <t>6282595124918098748</t>
  </si>
  <si>
    <t>Whole Kernel Sweet Corn Royal Miller 24x425g- RMCVCWKRM0425 (Amount: 1.30 SGD, Quantity: 10, : TIN)
Fine Salt East Sun 48x500g- ESSSSAFES500 (Amount: 0.45 SGD, Quantity: 5, : PKT)
Garbage Bags 36inX48inX30s North Star 10pkt- NSNFGBB36X48 (Amount: 9.00 SGD, Quantity: 10, : PKT)
Total: 105.25 SGD</t>
  </si>
  <si>
    <t>6282598754916864142</t>
  </si>
  <si>
    <t>Thai Rice Hom Mali Royal Miller 25kg- RMRITHARM2500 (Amount: 54.50 SGD, Quantity: 1, : BAG)
Deep Frying Oil Royal Miller 17 kg- RMOIDFRM1700 (Amount: 42.00 SGD, Quantity: 6, : TIN)
Real Mayonnaise Best Food 4x3ltr- ZBMAYBF3000 (Amount: 17.23 SGD, Quantity: 1, : TUB)
Chicken Dipping Mae Pranom 12x980g- SACHIMP0980 (Amount: 3.45 SGD, Quantity: 2, : BTL)
Fish Gravy Thai Tiparus 12x700ml- SAFISTI750 (Amount: 1.75 SGD, Quantity: 8, : BTL)
Coriander Powder Raj 10x500g- GSCORRA500 (Amount: 2.50 SGD, Quantity: 2, : PKT)
Cumin Powder Raj 10x500g- GSCUNRA500 (Amount: 3.00 SGD, Quantity: 2, : PKT)
Greek Style Natural Yoghurt Bulla 6x1kg- CHGRSTNA1000 (Amount: 8.50 SGD, Quantity: 3, : TUB)
Total: 381.13 SGD</t>
  </si>
  <si>
    <t>6282604454915953382</t>
  </si>
  <si>
    <t>320324-346667-- Under Der Linden, CESOIR 5B Portsdown Rd</t>
  </si>
  <si>
    <t>Sing Long Chilli Crab Sauce 12x380g- SACLCRAB0380 (Amount: 57.00 SGD, Quantity: 2, : CT)
Total: 114.00 SGD</t>
  </si>
  <si>
    <t>6282608114918917392</t>
  </si>
  <si>
    <t>CVTPAFI3100-3TIN,CVTPAFI3100-10BOT</t>
  </si>
  <si>
    <t>Canola Oil Royal Miller 6x3ltr- RMOICARM3000 (Amount: 10.85 SGD, Quantity: 3, : TUB)
Real Mayonnaise Best Food 4x3ltr- ZBMAYBF3000 (Amount: 17.23 SGD, Quantity: 3, : TUB)
Aromat Seasoning Knorr 6x2.25kg- ZBASEKN2250 (Amount: 21.66 SGD, Quantity: 2, : TUB)
Chicken Powder Knorr 6x2.25kg- ZBCPOKN2250 (Amount: 27.85 SGD, Quantity: 1, : TUB)
BBQ Sauce Hickory Knorr 6x1kg- ZBBSHKN1000 (Amount: 71.53 SGD, Quantity: 1, : CT)
Dressing Thousand Island BF 6x2.5L- ZBDTIBF2500 (Amount: 16.20 SGD, Quantity: 2, : TUB)
Chilli Sauce Maggi 6x3.3kg- SACHIMAG3000 (Amount: 10.85 SGD, Quantity: 1, : TIN)
Tomato Ketchup Maggi 6x3.3kg- SATOMA3300 (Amount: 9.25 SGD, Quantity: 2, : TIN)
Worchester Sauce Lea&amp;Perrin 12x290ml- SAWORLE0290 (Amount: 4.20 SGD, Quantity: 2, : BTL)
White Pepper Powder GURUBAS 500g- PEPWHPLS0500 (Amount: 4.00 SGD, Quantity: 1, : PKT)
Bread Crumb Johnnyson's 10x1kg- JOMIBRCR1000 (Amount: 4.20 SGD, Quantity: 5, : PKT)
Self Raising Flour Johnnyson's 12x1kg- JOFLSLFRJ1000 (Amount: 3.25 SGD, Quantity: 2, : BOX)
Fine Salt East Sun 48x500g- ESSSSAFES500 (Amount: 0.45 SGD, Quantity: 10, : PKT)
WH White Vinegar Woh Hup 4x5L- ZW1506300040 (Amount: 4.50 SGD, Quantity: 1, : TUB)
Total: 337.59 SGD</t>
  </si>
  <si>
    <t>6282612664918812288</t>
  </si>
  <si>
    <t>Sambal Belachen Chilli Sin Chew 3x3.3kg- SASAMSI3300 (Amount: 22.50 SGD, Quantity: 1, : TIN)
Coriander Powder Raj 10x500g- GSCORRA500 (Amount: 2.50 SGD, Quantity: 1, : PKT)
Tamarind Paste (Assam) 3 Eagle/Orchid 70x300g- MLASS0300 (Amount: 1.20 SGD, Quantity: 2, : PKT)
Sesame Oil EastSun 4x5ltr- ESOISESBA5000 (Amount: 22.00 SGD, Quantity: 1, : TUB)
UHT Coconut Cream Kara 12x1ltr- MICOCKA1000 (Amount: 5.20 SGD, Quantity: 4, : PKT)
Total: 70.20 SGD</t>
  </si>
  <si>
    <t>6282613214916424486</t>
  </si>
  <si>
    <t>Habanero Sauce Tabasco 6x12'sx60ML- SAPEHABA0060 (Amount: 3.50 SGD, Quantity: 10, : BTL)
MAGGI Chilli Sauce 24x340g- XN12013765 (Amount: 1.80 SGD, Quantity: 1, : BTL)
MAGGI Tomato Ketchup 24x320g- XN12311751 (Amount: 1.45 SGD, Quantity: 1, : BTL)
Total: 38.25 SGD</t>
  </si>
  <si>
    <t>6282613694918583466</t>
  </si>
  <si>
    <t>Cling Wrap 300m North Star 6x300mx45cm- NSNFCLIW300M (Amount: 13.00 SGD, Quantity: 6, : ROL)
Disposable VINYL Glove LARGE  Lacys 100s- NFGLOVINL (Amount: 15.00 SGD, Quantity: 6, : BOX)
Water Chestnut Mili 24x567g- CVWATMA0567 (Amount: 1.75 SGD, Quantity: 10, : BTL)
Total: 185.50 SGD</t>
  </si>
  <si>
    <t>6282617334919579485</t>
  </si>
  <si>
    <t>185531-239060-- Sourdough Factory LLP, 5 Mandai Link</t>
  </si>
  <si>
    <t>SLICED Black Olives Royal Miller 10x1700g- RMPIOBS1700 (Amount: 81.80 SGD, Quantity: 2, : CT)
Potato Flake Knorr 2kg- ZBPFPOTFL2KG (Amount: 24.07 SGD, Quantity: 6, : BOX)
Rosemary Leaves Hela 10x500gm- HEWROHE0500 (Amount: 11.00 SGD, Quantity: 1, : PKT)
Total: 319.02 SGD</t>
  </si>
  <si>
    <t>6282641154914737131</t>
  </si>
  <si>
    <t>471351-356762-- Passion Deli, 21 Choa Chu Kang</t>
  </si>
  <si>
    <t>6282643814918882047</t>
  </si>
  <si>
    <t>Honey Royal Miller 6x1kg- RMSCHONRM1000L (Amount: 32.50 SGD, Quantity: 1, : CT)
Canola Oil Royal Miller 20L- RMOICARM20L (Amount: 64.80 SGD, Quantity: 2, : TIN)
GoChuJang Hot Pepper Paste Sajo 20x500g- MLGHJ500G (Amount: 4.80 SGD, Quantity: 2, : TUB)
Corn Starch  Johnnyson's 10x1kg- JOFLCORN1KG (Amount: 2.50 SGD, Quantity: 10, : PKT)
Honey Citron Tea DAJUNG 20x580g- TEZCITKO0580 (Amount: 8.90 SGD, Quantity: 6, : BTL)
Washing Up Liquid Lemon North Star 4x5ltr- NSNFWASNS5000 (Amount: 4.90 SGD, Quantity: 1, : TUB)
Bleach Local 6x1gal- NFBLEL3400 (Amount: 2.60 SGD, Quantity: 2, : TUB)
Rice Vinegar/White Narcissus 12x600ml- VIRICNA0600 (Amount: 2.00 SGD, Quantity: 1, : BTL)
Total: 262.20 SGD</t>
  </si>
  <si>
    <t>6282645214919791280</t>
  </si>
  <si>
    <t>6282645644912886700</t>
  </si>
  <si>
    <t>35390-50975-- J W Central, Vivo City</t>
  </si>
  <si>
    <t>Chicken Powder Knorr 6x2.25kg- ZBCPOKN2250 (Amount: 27.85 SGD, Quantity: 4, : TUB)
Peanut Butter Creamy Best Food 4x3ltr- ZBPEBBF3000 (Amount: 29.99 SGD, Quantity: 3, : TUB)
White Sugar Sticks SIS 24x(100'sx4g)- SUSFIWST0004 (Amount: 55.20 SGD, Quantity: 1, : CT)
Total: 256.57 SGD</t>
  </si>
  <si>
    <t>6282647474915648563</t>
  </si>
  <si>
    <t>153049-192066-- Kampong Cafe, 3500 Bukit Merah Central</t>
  </si>
  <si>
    <t>Tomato Paste Classico 6x2.2kg- CVTPAFI3100 (Amount: 63.00 SGD, Quantity: 2, : CT)
NESTEA Pro House Blend Exp 12x200g- XN12555622 (Amount: 48.00 SGD, Quantity: 2, : CT)
NESTLE Pro Lemonade Exp 12x200g- XN12555634 (Amount: 0.00 SGD, Quantity: 2, : CT)
Spaghetti  FTO 5 Royal Miller 24x500gm- RMPARMSPA500 (Amount: 45.60 SGD, Quantity: 4, : CT)
UHT Full Cream Milk Royal Miller 12x1ltr- RMMIMUHRM1000 (Amount: 23.40 SGD, Quantity: 2, : CT)
MAGGI Seasoning 6x800ml- XN9121307 (Amount: 48.00 SGD, Quantity: 1, : CT)
Milo Nestle 6x1.8kg- XN12285909 (Amount: 86.28 SGD, Quantity: 1, : CT)
Concentrated Chicken Stock Maggi 6x1.2kg- XN12170273 (Amount: 72.00 SGD, Quantity: 1, : CT)
MILO Liquid Triple Conc 12x1L- XN12488558 (Amount: 83.52 SGD, Quantity: 2, : CT)
Bread Crumb Johnnyson's 10x1kg- JOMIBRCR1000 (Amount: 40.00 SGD, Quantity: 1, : CT)
Anchor UHT CHG Extra Yield Cream Latam 12x1ltr- ZF122338 (Amount: 74.75 SGD, Quantity: 2, : CT)
Total: 1,014.02 SGD</t>
  </si>
  <si>
    <t>6282658384914659605</t>
  </si>
  <si>
    <t>Real Mayonnaise Best Food 4x3ltr- ZBMAYBF3000 (Amount: 17.23 SGD, Quantity: 1, : TUB)
White Pepper Powder GURUBAS 500g- PEPWHPLS0500 (Amount: 4.00 SGD, Quantity: 2, : PKT)
Shallots Fried East Sun 10x1kg- MLSHFGQ1000 (Amount: 5.20 SGD, Quantity: 1, : PKT)
Sesame Oil EastSun 4x5ltr- ESOISESBA5000 (Amount: 22.00 SGD, Quantity: 1, : TUB)
Soya Sauce/Dark East Sun 4X5ltr- ESSASSDES5000 (Amount: 7.50 SGD, Quantity: 1, : TUB)
Fine Sugar Mitr Phol 10kg- SUSFINEMP10 (Amount: 16.00 SGD, Quantity: 3, : BAG)
Bee Hoon TaiSun 3kg- NVBEETAI3000 (Amount: 7.45 SGD, Quantity: 2, : PKT)
Total: 122.83 SGD</t>
  </si>
  <si>
    <t>6282674364911821281</t>
  </si>
  <si>
    <t>138009-354205-- SM009, 495B Tampines St 43</t>
  </si>
  <si>
    <t>FRS Pau Flour Red Fisherman 25kg- KGFL71025 (Amount: 32.00 SGD, Quantity: 3, : BAG)
Margarine Planta 6x2.5kg- MARPL2500 (Amount: 15.50 SGD, Quantity: 1, : TIN)
Thai Fine Sugar SIS 25kg- SUTHAIFS25KG (Amount: 38.00 SGD, Quantity: 1, : BAG)
LKK Panda Oyster Sauce 6 x 2.2kg- XL1300660798 (Amount: 7.70 SGD, Quantity: 2, : EAC)
LKK Hosin Sauce  6 x 2.27kg- XL1300720439 (Amount: 8.85 SGD, Quantity: 1, : EAC)
Total: 173.75 SGD</t>
  </si>
  <si>
    <t>6282702984916433773</t>
  </si>
  <si>
    <t>203063-263776-- Kai Xin Huat, 1 Tessensohn Rd</t>
  </si>
  <si>
    <t>Anchor Unsalted Butter 4x5kg- ZF110092 (Amount: 248.33 SGD, Quantity: 1, : CT)
Total: 248.33 SGD</t>
  </si>
  <si>
    <t>6282703284913685367</t>
  </si>
  <si>
    <t>Fine Salt East Sun 48x500g- ESSSSAFES500 (Amount: 0.45 SGD, Quantity: 20, : PKT)
Cling Wrap 300m North Star 6x300mx45cm- NSNFCLIW300M (Amount: 13.00 SGD, Quantity: 6, : ROL)
Anchor Salted Butter 40x250g- ZF110580 (Amount: 146.51 SGD, Quantity: 1, : CT)
Total: 233.51 SGD</t>
  </si>
  <si>
    <t>6282718414917156802</t>
  </si>
  <si>
    <t>6282721794911434581</t>
  </si>
  <si>
    <t>Real Mayonnaise Best Food 4x3ltr- ZBMAYBF3000 (Amount: 17.23 SGD, Quantity: 3, : TUB)
Tomato Ketchup Pouch Kimball 12x1kg- ZATOMKI1000 (Amount: 3.50 SGD, Quantity: 1, : PKT)
Soya Sauce/Dark East Sun 12x640ml- ESSASSDES0640 (Amount: 1.70 SGD, Quantity: 2, : BTL)
UHT Coconut Cream Kara 12x1ltr- MICOCKA1000 (Amount: 62.40 SGD, Quantity: 3, : CT)
Hondashi Marutomo 6x1kg- JPHODST1000 (Amount: 31.25 SGD, Quantity: 1, : PKT)
Total: 277.04 SGD</t>
  </si>
  <si>
    <t>6282756024912099892</t>
  </si>
  <si>
    <t>K4300982NEW-2pkt,SCSCHHE0680-2btl</t>
  </si>
  <si>
    <t>Oreo Crumb Nabisco 24x454g- BAOREOCRU455 (Amount: 4.00 SGD, Quantity: 1, : PKT)
ANCHOR Cream Cheese 12 x 1kg- ZF121641 (Amount: 10.70 SGD, Quantity: 1, : EA)
Conquest Delivery+ Coated Fries 1/4" ShoeString Simplot 6 x 2.04kg- FSIMSS043416 (Amount: 55.20 SGD, Quantity: 1, : CT)
Total: 69.90 SGD</t>
  </si>
  <si>
    <t>6282772354914388095</t>
  </si>
  <si>
    <t>Corn Oil Royal Miller 6x3ltr- RMOICORRM3000 (Amount: 14.90 SGD, Quantity: 5, : TUB)
Premium Jasmine Rice Royal Miller 5kg- RMRIKDM5000 (Amount: 9.00 SGD, Quantity: 2, : PKT)
Demi Glace Sauce Knorr 6x1kg- ZBDEMIKN1000 (Amount: 12.47 SGD, Quantity: 1, : TUB)
Chicken Powder Knorr 6x2.25kg- ZBCPOKN2250 (Amount: 27.85 SGD, Quantity: 1, : TUB)
Plastic Bag 7"x10"- NFBAG7001 (Amount: 2.50 SGD, Quantity: 4, : PKT)
UHT Coconut Cream Kara 12x1ltr- MICOCKA1000 (Amount: 5.20 SGD, Quantity: 4, : PKT)
Chicken Broth Swanson 12x1L- ZAMISCHB1000 (Amount: 60.75 SGD, Quantity: 1, : CT)
WH White Vinegar Woh Hup 4x5L- ZW1506300040 (Amount: 4.50 SGD, Quantity: 1, : TUB)
Honey Almond Granola Captain Oats 12x200g- ZCTEM-CG-HA12P00250-R00 (Amount: 5.35 SGD, Quantity: 2, : PKT)
Total: 239.57 SGD</t>
  </si>
  <si>
    <t>6282789624915004333</t>
  </si>
  <si>
    <t>Margarine Planta 6x2.5kg- MARPL2500 (Amount: 15.50 SGD, Quantity: 1, : TIN)
Log Cabin Syrup Country Kitchen 12x24oz- SCSLCCK0680 (Amount: 5.50 SGD, Quantity: 3, : BTL)
Garlic Powder Hela 9x700g- GSGARHE0700 (Amount: 25.10 SGD, Quantity: 2, : TUB)
Anchor UHT CHG Extra Yield Cream Latam 12x1ltr- ZF122338 (Amount: 74.75 SGD, Quantity: 3, : CT)
Total: 306.45 SGD</t>
  </si>
  <si>
    <t>6282795644913384007</t>
  </si>
  <si>
    <t>Golden Salted Egg Powder Knorr 6x800g- ZBGSEGGKN800 (Amount: 162.01 SGD, Quantity: 2, : CT)
Tomato Ketchup Maggi 6x3.3kg- SATOMA3300 (Amount: 52.62 SGD, Quantity: 1, : CT)
Total: 376.64 SGD</t>
  </si>
  <si>
    <t>6282849974914538021</t>
  </si>
  <si>
    <t>Raw Peanut Small LSH 1kg- DFPERRM25KG (Amount: 4.20 SGD, Quantity: 1, : PKT)
Total: 4.20 SGD</t>
  </si>
  <si>
    <t>6282856264911786064</t>
  </si>
  <si>
    <t>Linguine FTO 13 Royal Miller 24x500gm- RMPARMLIN0500 (Amount: 45.60 SGD, Quantity: 1, : CT)
Real Mayonnaise Best Food 4x3ltr- ZBMAYBF3000 (Amount: 65.63 SGD, Quantity: 1, : CT)
Chicken Seasoning Powder Knorr 6x1kg- ZBCPOKN1000 (Amount: 75.13 SGD, Quantity: 1, : CT)
Pepper Sauce Red Tabasco 24x60ML- SAPERE0060 (Amount: 2.50 SGD, Quantity: 3, : BTL)
Sweet Chilli Sauce Halal Heinz 24x310g- SACHILHEI310 (Amount: 1.90 SGD, Quantity: 5, : TIN)
Tomato Ketchup Halal Heinz 24x300g- SATOHEI300 (Amount: 1.35 SGD, Quantity: 5, : BTL)
Cream of Mushroom Campbell 24x290g- SOCMUCA0305 (Amount: 54.00 SGD, Quantity: 1, : CT)
Total: 264.11 SGD</t>
  </si>
  <si>
    <t>6282857004911223448</t>
  </si>
  <si>
    <t>Vegetable Cooking Oil Royal Miller 17kg- RMOICOORM17KG (Amount: 33.00 SGD, Quantity: 10, : TIN)
Evaporated Creamer Royal Miller 48x390g- RMMIMECRM0390 (Amount: 52.80 SGD, Quantity: 1, : CT)
Olive Oil Ex. Virgin Royal Miller 12x1ltr- RMOIOLIE1000 (Amount: 16.00 SGD, Quantity: 2, : BTL)
Real Mayonnaise Best Food 4x3ltr- ZBMAYBF3000 (Amount: 17.23 SGD, Quantity: 2, : TUB)
Chicken Powder Knorr 6x2.25kg- ZBCPOKN2250 (Amount: 27.85 SGD, Quantity: 2, : TUB)
Tartar Sauce BestFood 4x3ltr- ZBTSABF3000 (Amount: 17.51 SGD, Quantity: 2, : TUB)
Pesto Herb Paste Knorr 2x340g- ZBPSEKN0340 (Amount: 33.23 SGD, Quantity: 2, : CT)
Chilli Sauce Maggi 6x3.3kg- SACHIMAG3000 (Amount: 10.85 SGD, Quantity: 3, : TIN)
GoChuJang Hot Pepper Paste Sajo 20x500g- MLGHJ500G (Amount: 96.00 SGD, Quantity: 1, : CT)
MSG / Ajinomoto 20x1kg- SSMSGAJM01000 (Amount: 5.50 SGD, Quantity: 1, : PKT)
Total: 740.49 SGD</t>
  </si>
  <si>
    <t>6282875994918751298</t>
  </si>
  <si>
    <t>Frozen Chicken B/Less Leg Skin On 200g UP Sadia  6 x 2kg- FRCHICKBLESSLEG200G2 (Amount: 38.40 SGD, Quantity: 4, : CT)
Total: 153.60 SGD</t>
  </si>
  <si>
    <t>6282876304911635415</t>
  </si>
  <si>
    <t>Deep Frying Oil Royal Miller 17 kg- RMOIDFRM1700 (Amount: 42.00 SGD, Quantity: 2, : TIN)
Real Mayonnaise Best Food 4x3ltr- ZBMAYBF3000 (Amount: 17.23 SGD, Quantity: 2, : TUB)
Nacho Cheese Sauce Tropic Choice 4x3x1kg- SATCNACHOCHE (Amount: 21.60 SGD, Quantity: 2, : TUB)
Harvest Fresh Avocados Diced Avocado Simplot 12x908gm- FSIMAVO029410 (Amount: 16.50 SGD, Quantity: 2, : PKT)
Total: 194.66 SGD</t>
  </si>
  <si>
    <t>6282876954913880904</t>
  </si>
  <si>
    <t>993497-356557-- Daily Coffee, 750 Chai Chee Rd</t>
  </si>
  <si>
    <t>Thai Fine Sugar SIS 25kg- SUTHAIFS25KG (Amount: 38.00 SGD, Quantity: 2, : BAG)
Anchor Processed Cheese Pale SOS 84's 10x1040g- ZF114494 (Amount: 12.45 SGD, Quantity: 8, : PKT)
Total: 175.60 SGD</t>
  </si>
  <si>
    <t>6282877444915584815</t>
  </si>
  <si>
    <t>Milo Nestle 6x1.8kg- XN12285909 (Amount: 86.28 SGD, Quantity: 1, : CT)
Roti Paratha Plain Promo Pack 20+2 Kawan 6x22'sx65gm- ZKF101KWM0102 (Amount: 74.75 SGD, Quantity: 1, : CT)
Total: 161.03 SGD</t>
  </si>
  <si>
    <t>6282879364918406556</t>
  </si>
  <si>
    <t>White Pepper Powder GURUBAS 500g- PEPWHPLS0500 (Amount: 4.00 SGD, Quantity: 1, : PKT)
Rice Flour 3 Eagles 20x600g- FLRICTH0600 (Amount: 1.15 SGD, Quantity: 3, : PKT)
Royal Baking Powder 12x450g- K109898 (Amount: 5.80 SGD, Quantity: 2, : TIN)
Corn Starch  Johnnyson's 10x1kg- JOFLCORN1KG (Amount: 2.50 SGD, Quantity: 5, : PKT)
Potato Starch Johnnyson 10x1kg- JOFLPOTSTA1KG (Amount: 3.60 SGD, Quantity: 5, : PKT)
Plain Flour 1kg- JOFLPLAPR1000 (Amount: 3.30 SGD, Quantity: 5, : PKT)
Tapioca Flour Flying Man 50x500g- FLTAPFL0500 (Amount: 0.95 SGD, Quantity: 5, : PKT)
Total: 70.80 SGD</t>
  </si>
  <si>
    <t>6282886404917176904</t>
  </si>
  <si>
    <t>Preserved Salted Soy Bean Chung Hwa 12x380g- PIBPSCH0380 (Amount: 2.00 SGD, Quantity: 1, : BTL)
Total: 2.00 SGD</t>
  </si>
  <si>
    <t>6282887334913481955</t>
  </si>
  <si>
    <t>Jam Apple Frezfruta 12x450gm- JAAPPFU0450 (Amount: 2.80 SGD, Quantity: 1, : BTL)
Chicken Dipping Mae Pranom 12x980g- SACHIMP0980 (Amount: 3.45 SGD, Quantity: 1, : BTL)
Total: 6.25 SGD</t>
  </si>
  <si>
    <t>6282896844912011927</t>
  </si>
  <si>
    <t>Aromat Seasoning Knorr 6x2.25kg- ZBASEKN2250 (Amount: 21.66 SGD, Quantity: 4, : TUB)
Golden Salted Egg Powder Knorr 6x800g- ZBGSEGGKN800 (Amount: 28.35 SGD, Quantity: 4, : PKT)
Chicken Powder No MSG Knorr 6x1kg- ZBCPWKNH1000 (Amount: 84.08 SGD, Quantity: 2, : CT)
Total: 368.20 SGD</t>
  </si>
  <si>
    <t>6282922864918498798</t>
  </si>
  <si>
    <t>ANCHOR Cream Cheese 12 x 1kg- ZF121641 (Amount: 10.70 SGD, Quantity: 1, : EA)
Poku Mushroom Slice Royal Miller 12x850g- RMCUMPSL850 (Amount: 2.20 SGD, Quantity: 1, : TIN)
Total: 12.90 SGD</t>
  </si>
  <si>
    <t>6282956174912646790</t>
  </si>
  <si>
    <t>213809-282180-- Grainmama, 1 Lower Kent Ridge Rd</t>
  </si>
  <si>
    <t>ZW1104000352-1CTN</t>
  </si>
  <si>
    <t>Anchor Cheddar Shredded 8x1kg- ZF110852 (Amount: 105.84 SGD, Quantity: 1, : CT)
Total: 105.84 SGD</t>
  </si>
  <si>
    <t>6282961584914825555</t>
  </si>
  <si>
    <t>Tomato Whole Peeled Royal Miller 6x2550g- RMCVTOWRM2550 (Amount: 7.00 SGD, Quantity: 2, : TIN)
White Cooking Wine Royal Miller 6x750ml- RMWSWCO0750 (Amount: 10.00 SGD, Quantity: 2, : BTL)
Red Cooking Wine Royal Miller 6x750ml- RMWSRCO0750 (Amount: 10.00 SGD, Quantity: 2, : BTL)
Gherkins Royal Miller 12x680g- RMPIGHEMR680 (Amount: 2.30 SGD, Quantity: 1, : BTL)
Pitted Black Olives Royal Miller 10x1700g- RMPIOBP1700 (Amount: 8.70 SGD, Quantity: 1, : PKT)
Real Mayonnaise Best Food 4x3ltr- ZBMAYBF3000 (Amount: 17.23 SGD, Quantity: 3, : TUB)
Demi Glace Sauce Knorr 6x1kg- ZBDEMIKN1000 (Amount: 12.47 SGD, Quantity: 3, : TUB)
Aromat Seasoning Knorr 6x2.25kg- ZBASEKN2250 (Amount: 21.66 SGD, Quantity: 1, : TUB)
Tomato Pronto Knorr 6x2kg- ZBTPRKN2000 (Amount: 8.96 SGD, Quantity: 2, : TIN)
Beef Stock Paste Knorr 6x1.5kg- ZBBPAKN1500 (Amount: 20.26 SGD, Quantity: 1, : BTL)
Sweet Chilli Sauce Halal Heinz 24x310g- SACHILHEI310 (Amount: 0.00 SGD, Quantity: 1, : CT)
Tomato Ketchup Halal Heinz 24x300g- SATOHEI300 (Amount: 30.00 SGD, Quantity: 1, : CT)
Bread Crumb Johnnyson's 10x1kg- JOMIBRCR1000 (Amount: 4.20 SGD, Quantity: 1, : PKT)
Soya Sauce/Light East Sun 12x640ml- ESSASSLES0640 (Amount: 1.70 SGD, Quantity: 1, : BTL)
Fine Sugar Johnnyson's 12 x 2kg- JOSUSFINE2000 (Amount: 3.50 SGD, Quantity: 1, : PKT)
Total: 253.34 SGD</t>
  </si>
  <si>
    <t>6283433214912552528</t>
  </si>
  <si>
    <t>125344-152560-- Redmill Bakery, Blk 4 Changi Village Rd #01-2090</t>
  </si>
  <si>
    <t>Basic Stock Reduction Knorr 6x820gm- ZBBASKN0820 (Amount: 18.17 SGD, Quantity: 2, : BTL)
Anchor Mozzarella Shredded Cheese IQF 6x2kg- ZF123066 (Amount: 23.35 SGD, Quantity: 1, : PKT)
Perfect Italiano Parmesan Shredded 6x1kg- ZF3001213 (Amount: 21.60 SGD, Quantity: 3, : EAC)
Total: 124.49 SGD</t>
  </si>
  <si>
    <t>6283435724919088743</t>
  </si>
  <si>
    <t>6283525824912103566</t>
  </si>
  <si>
    <t>UHT Coconut Cream Kara 12x1ltr- MICOCKA1000 (Amount: 62.40 SGD, Quantity: 5, : CT)
Bee Hoon TaiSun 3kg- NVBEETAI3000 (Amount: 7.45 SGD, Quantity: 4, : PKT)
Frozen Chicken Whole Legs Bone in SkinOn 15kg Aurora- FRCWLBISO15000 (Amount: 42.00 SGD, Quantity: 4, : CT)
Total: 509.80 SGD</t>
  </si>
  <si>
    <t>6283532634912882746</t>
  </si>
  <si>
    <t>6283548754911018164</t>
  </si>
  <si>
    <t>Tuna Chunk In Oil Royal Miller 6x1.88kg- RMCSTUCRM1880 (Amount: 94.50 SGD, Quantity: 2, : CT)
Total: 189.00 SGD</t>
  </si>
  <si>
    <t>6283549174918584086</t>
  </si>
  <si>
    <t>105198-124800-- Esarn Thai Corner, 130 Pasir Panjang</t>
  </si>
  <si>
    <t>Tomato Ketchup Maggi 6x3.3kg- SATOMA3300 (Amount: 9.25 SGD, Quantity: 2, : TIN)
White Pepper Powder GURUBAS 500g- PEPWHPLS0500 (Amount: 4.00 SGD, Quantity: 3, : PKT)
Tumeric Powder Baba's 10x1kg- GSTUMBA1000 (Amount: 10.50 SGD, Quantity: 1, : PKT)
Curry Powder Meat Baba's 10x1kg- GSCUMBA1000 (Amount: 9.25 SGD, Quantity: 1, : PKT)
Shallots Fried East Sun 10x1kg- MLSHFGQ1000 (Amount: 5.20 SGD, Quantity: 3, : PKT)
Tapioca Flour Flying Man 50x500g- FLTAPFL0500 (Amount: 0.95 SGD, Quantity: 20, : PKT)
Sesame Oil EastSun 4x5ltr- ESOISESBA5000 (Amount: 22.00 SGD, Quantity: 1, : TUB)
Fine Salt East Sun 48x500g- ESSSSAFES500 (Amount: 0.45 SGD, Quantity: 12, : PKT)
MSG / Ajinomoto 20x1kg- SSMSGAJM01000 (Amount: 5.50 SGD, Quantity: 5, : PKT)
Hua Tiao Chew Bao Ding 12x640ml- WSHTWBA0640 (Amount: 2.50 SGD, Quantity: 3, : BTL)
WH White Vinegar Woh Hup 4x5L- ZW1506300040 (Amount: 4.50 SGD, Quantity: 1, : TUB)
WH Premium Oyster Sauce Woh Hup 4x5L- ZW1501000010 (Amount: 8.00 SGD, Quantity: 6, : TUB)
Total: 199.75 SGD</t>
  </si>
  <si>
    <t>6283625124919382621</t>
  </si>
  <si>
    <t>Honey Royal Miller 6x1kg- RMSCHONRM1000L (Amount: 5.70 SGD, Quantity: 1, : TUB)
Red Cooking Wine Royal Miller 6x750ml- RMWSRCO0750 (Amount: 10.00 SGD, Quantity: 3, : BTL)
Concentrated Chicken Stock Knorr 6x1kg- ZBCNCHSKN1000 (Amount: 11.50 SGD, Quantity: 2, : BTL)
Tartar Sauce BestFood 4x3ltr- ZBTSABF3000 (Amount: 17.51 SGD, Quantity: 1, : TUB)
Potato Flake Knorr 2kg- ZBPFPOTFL2KG (Amount: 24.07 SGD, Quantity: 2, : BOX)
White Pepper Powder GURUBAS 500g- PEPWHPLS0500 (Amount: 4.00 SGD, Quantity: 2, : PKT)
Bread Crumb Johnnyson's 10x1kg- JOMIBRCR1000 (Amount: 40.00 SGD, Quantity: 1, : CT)
Fine Salt East Sun 48x500g- ESSSSAFES500 (Amount: 0.45 SGD, Quantity: 2, : PKT)
White Glutinous Rice East Sun 1kg- RIGLWLS1000 (Amount: 3.50 SGD, Quantity: 8, : PKT)
Good Morning Towel Thick North Star 12S- NFTOT012S (Amount: 14.00 SGD, Quantity: 1, : PKT)
Anchor UHT Whipping Cream 12X1LTR- ZF121274 (Amount: 8.32 SGD, Quantity: 18, : PKT)
Total: 365.01 SGD</t>
  </si>
  <si>
    <t>6283727604917710713</t>
  </si>
  <si>
    <t>749463-355175-- 3 Embers Culinary, Suntec</t>
  </si>
  <si>
    <t>Plant Based Meat Analogue Meatball SGProtein/Shnedz 14x1kg- FRPBSBM01 (Amount: 273.00 SGD, Quantity: 2, : CT)
Plant Based Meat Analogue, Mince (Crispy) SGProtein/Shnedz 12x1.5kg- FRPBSCC04MI1500 (Amount: 219.00 SGD, Quantity: 2, : CT)
Total: 984.00 SGD</t>
  </si>
  <si>
    <t>6283768574911666141</t>
  </si>
  <si>
    <t>Spicy Hot Pot Sauce YueYihai 10x1kg- SASHP3006011 (Amount: 8.00 SGD, Quantity: 10, : PKT)
Ikan Bilis Peeled 1kgx12pkt- MLIKALS1000 (Amount: 11.00 SGD, Quantity: 10, : PKT)
Total: 190.00 SGD</t>
  </si>
  <si>
    <t>6284303214911407020</t>
  </si>
  <si>
    <t>Vegetable Cooking Oil Royal Miller 17kg- RMOICOORM17KG (Amount: 33.00 SGD, Quantity: 4, : TIN)
Fries Straight Cut 10mm Farm Frites 6x2000g- FF118001 (Amount: 39.60 SGD, Quantity: 2, : CT)
Total: 211.20 SGD</t>
  </si>
  <si>
    <t>6284304274912355288</t>
  </si>
  <si>
    <t>Balsamic Vinegar Royal Miller 12x500ml- RMVIWSBA0500 (Amount: 4.45 SGD, Quantity: 6, : BTL)
Concentrated Chicken Stock Knorr 6x1kg- ZBCNCHSKN1000 (Amount: 65.74 SGD, Quantity: 2, : CT)
Cream of Mushroom Campbell 24x290g- SOCMUCA0305 (Amount: 54.00 SGD, Quantity: 4, : CT)
Anchor Processed Cheese Pale SOS 84's 10x1040g- ZF114494 (Amount: 111.93 SGD, Quantity: 1, : CT)
Total: 486.11 SGD</t>
  </si>
  <si>
    <t>6284370544917497080</t>
  </si>
  <si>
    <t>135168-165258-- Cash Mdm Tan 90279833, Blk 25 Teck Whye Lane</t>
  </si>
  <si>
    <t>Less 2%</t>
  </si>
  <si>
    <t>Demi Glace Sauce Knorr 6x1kg- ZBDEMIKN1000 (Amount: 71.24 SGD, Quantity: 1, : CT)
Instant Soup Mushroom Knorr 6x800g- ZBISMKN0800 (Amount: 68.13 SGD, Quantity: 2, : CT)
Total: 207.50 SGD</t>
  </si>
  <si>
    <t>6284377854913432294</t>
  </si>
  <si>
    <t>COFFEE MATE Stick Pack 2x500x5g- XN12496696 (Amount: 51.62 SGD, Quantity: 2, : CT)
Total: 103.24 SGD</t>
  </si>
  <si>
    <t>6284382644918185669</t>
  </si>
  <si>
    <t>Real Mayonnaise Best Food 4x3ltr- ZBMAYBF3000 (Amount: 65.63 SGD, Quantity: 2, : CT)
Tartar Sauce BestFood 4x3ltr- ZBTSABF3000 (Amount: 66.72 SGD, Quantity: 1, : CT)
Total: 197.98 SGD</t>
  </si>
  <si>
    <t>6284391834915074878</t>
  </si>
  <si>
    <t>Olive Oil Pomace Royal Miller 4x5ltr- RMOIOLPRR5L (Amount: 45.00 SGD, Quantity: 1, : TIN)
Spaghetti  FTO 5 Royal Miller 24x500gm- RMPARMSPA500 (Amount: 45.60 SGD, Quantity: 2, : CT)
Whole Kernel Sweet Corn Royal Miller 24x425g- RMCVCWKRM0425 (Amount: 1.30 SGD, Quantity: 2, : TIN)
SLICED Black Olives Royal Miller 10x1700g- RMPIOBS1700 (Amount: 8.90 SGD, Quantity: 1, : PKT)
Chicken Powder Knorr 6x2.25kg- ZBCPOKN2250 (Amount: 27.85 SGD, Quantity: 1, : TUB)
Tomato Pronto Knorr 6x2kg- ZBTPRKN2000 (Amount: 53.74 SGD, Quantity: 1, : CT)
White Sauce Mix Knorr 6x850g- ZBWHIKN0850 (Amount: 83.05 SGD, Quantity: 1, : CT)
Italian Herb Paste Knorr 6x1.5kg- ZBITAKN1500 (Amount: 26.39 SGD, Quantity: 1, : TUB)
Fine Salt East Sun 48x500g- ESSSSAFES500 (Amount: 0.45 SGD, Quantity: 2, : PKT)
Anchor UHT CHG Extra Yield Cream Latam 12x1ltr- ZF122338 (Amount: 74.75 SGD, Quantity: 1, : CT)
Total: 414.38 SGD</t>
  </si>
  <si>
    <t>6284407794917440533</t>
  </si>
  <si>
    <t>100897-119552-- Nicher Kitchen, 60 Springside Walk</t>
  </si>
  <si>
    <t>6284430614911445196</t>
  </si>
  <si>
    <t>Baked Beans In Tomato Sauce Royal Miller 6x2.55kg- RMCVBBERM2700 (Amount: 40.00 SGD, Quantity: 2, : CT)
Balsamic Vinegar Royal Miller 12x500ml- RMVIWSBA0500 (Amount: 53.40 SGD, Quantity: 1, : CT)
Dijon Mustard Choix Gourmands 6x1kg- MUDIJREM0850 (Amount: 14.00 SGD, Quantity: 1, : TUB)
Total: 147.40 SGD</t>
  </si>
  <si>
    <t>6284435424911233770</t>
  </si>
  <si>
    <t>NESTLE Milano Semi Skimmed Milk Powder 15.5% 10x500g- XN12162251 (Amount: 154.60 SGD, Quantity: 1, : CT)
Deep Frying Oil Royal Miller 17 kg- RMOIDFRM1700 (Amount: 42.00 SGD, Quantity: 2, : TIN)
Total: 238.60 SGD</t>
  </si>
  <si>
    <t>6284478984913126095</t>
  </si>
  <si>
    <t>BBQ Sauce Hickory Knorr 6x1kg- ZBBSHKN1000 (Amount: 12.52 SGD, Quantity: 2, : TUB)
Anchor UHT Whipping Cream 12X1LTR- ZF121274 (Amount: 89.96 SGD, Quantity: 1, : CT)
Anchor Salted Butter Mcup 144x7gm- ZF121828 (Amount: 20.16 SGD, Quantity: 3, : CT)
Total: 175.48 SGD</t>
  </si>
  <si>
    <t>6284479924919002161</t>
  </si>
  <si>
    <t>6284490264912758468</t>
  </si>
  <si>
    <t>Anchor Mild Cheddar Cheese Blk 10x2kg- ZF108434 (Amount: 28.95 SGD, Quantity: 1, : EAC)
Captain Oats Instant Oatmeal (RED) 12X800G+100G- ZCOIRED100G (Amount: 4.40 SGD, Quantity: 2, : PKT)
Turkey Ham Sliced 12 x 1kg- FRTHAMS1000 (Amount: 12.00 SGD, Quantity: 2, : Kg)
Tomato Whole Peeled Royal Miller 6x2550g- RMCVTOWRM2550 (Amount: 7.00 SGD, Quantity: 1, : TIN)
Anchor Unsalted Butter 4x5kg- ZF110092 (Amount: 68.91 SGD, Quantity: 1, : EAC)
Total: 137.66 SGD</t>
  </si>
  <si>
    <t>6284490974916930780</t>
  </si>
  <si>
    <t>Concentrated Chicken Stock Knorr 6x1kg- ZBCNCHSKN1000 (Amount: 11.50 SGD, Quantity: 2, : BTL)
HP Sauce 12x255G- SAHPSHP0255 (Amount: 3.20 SGD, Quantity: 2, : BTL)
A1 Sauce Brand's 24x240ml- SAA1SA10240 (Amount: 3.20 SGD, Quantity: 2, : BTL)
White Pepper Powder GURUBAS 500g- PEPWHPLS0500 (Amount: 4.00 SGD, Quantity: 3, : PKT)
Curry Powder Meat Baba's 10x1kg- GSCUMBA1000 (Amount: 9.25 SGD, Quantity: 1, : PKT)
Chilli Powder Baba's 10x1kg- GSCHIBA1000 (Amount: 11.00 SGD, Quantity: 1, : PKT)
Tamarind Paste (Assam) 3 Eagle/Orchid 70x300g- MLASS0300 (Amount: 1.20 SGD, Quantity: 1, : PKT)
Black Tow See King 100x300g- MLBTSK0300 (Amount: 32.00 SGD, Quantity: 2, : BOX)
Sesame Oil EastSun 4x5ltr- ESOISESBA5000 (Amount: 22.00 SGD, Quantity: 1, : TUB)
Fine Salt East Sun 48x500g- ESSSSAFES500 (Amount: 0.45 SGD, Quantity: 5, : PKT)
Fine Sugar Johnnyson's 12 x 2kg- JOSUSFINE2000 (Amount: 3.50 SGD, Quantity: 5, : PKT)
Baking Soda Arm &amp; Hammer 24x454g- MIBAKAR0454 (Amount: 1.90 SGD, Quantity: 2, : PKT)
Hua Tiao Chew Bao Ding 12x640ml- WSHTWBA0640 (Amount: 2.50 SGD, Quantity: 2, : BTL)
Chilli Oil Koon Yick  24x550ml- OICHIWH0640 (Amount: 15.00 SGD, Quantity: 1, : BTL)
LKK Panda Oyster Sauce 12 x 510g- XL1300660688 (Amount: 3.50 SGD, Quantity: 1, : EAC)
Total: 202.30 SGD</t>
  </si>
  <si>
    <t>6284493224913560180</t>
  </si>
  <si>
    <t>6284497124918289561</t>
  </si>
  <si>
    <t>Chilli Sauce Pouch Kimball 12x1kg- ZACHIKI1000 (Amount: 3.93 SGD, Quantity: 3, : POU)
Total: 11.79 SGD</t>
  </si>
  <si>
    <t>6284497514911958393</t>
  </si>
  <si>
    <t>Curry Powder Fish Baba's 10x1kg- GSCUFBA1000 (Amount: 9.25 SGD, Quantity: 1, : PKT)
Total: 9.25 SGD</t>
  </si>
  <si>
    <t>6284510204915353092</t>
  </si>
  <si>
    <t>LKK Hosin Sauce  6 x 2.27kg- XL1300720439 (Amount: 8.85 SGD, Quantity: 1, : EAC)
Total: 8.85 SGD</t>
  </si>
  <si>
    <t>6284556304912446317</t>
  </si>
  <si>
    <t>Sweet Cured Prune (For Drinks) 10x2kg- DFPRSWCU0200 (Amount: 46.50 SGD, Quantity: 1, : PKT)
Orange Skin (Peel) LSH 1kg- MLORA1000 (Amount: 7.50 SGD, Quantity: 1, : Kg)
Concentrated Chicken Stock Knorr 6x1kg- ZBCNCHSKN1000 (Amount: 11.50 SGD, Quantity: 1, : BTL)
Ikan Bilis Peeled 1kgx12pkt- MLIKALS1000 (Amount: 11.00 SGD, Quantity: 1, : PKT)
(Rock)Coarse Salt 3E 5x3kgpkt- SSSAC3E3000 (Amount: 60.00 SGD, Quantity: 1, : PKT)
WH White Vinegar Woh Hup 4x5L- ZW1506300040 (Amount: 4.50 SGD, Quantity: 1, : TUB)
Total: 141.00 SGD</t>
  </si>
  <si>
    <t>6284585444915342970</t>
  </si>
  <si>
    <t>Bread Crumb Johnnyson's 10x1kg- JOMIBRCR1000 (Amount: 4.20 SGD, Quantity: 1, : PKT)
Dried Prawn Small 1kg- MLPRDIN1000 (Amount: 17.50 SGD, Quantity: 1, : PKT)
Total: 21.70 SGD</t>
  </si>
  <si>
    <t>6284607044911170948</t>
  </si>
  <si>
    <t>RISAKJPRICE5KG-1pkt</t>
  </si>
  <si>
    <t>Condensed Milk Royal Miller 48x380g- RMMIMCORM0390 (Amount: 1.20 SGD, Quantity: 4, : TIN)
Premium Jasmine Rice Royal Miller 5kg- RMRIKDM5000 (Amount: 9.00 SGD, Quantity: 1, : PKT)
Capers In Vinegar Royal Miller 12x700g- RMPICAPER0700 (Amount: 8.00 SGD, Quantity: 1, : BTL)
Tomato Pronto Knorr 6x2kg- ZBTPRKN2000 (Amount: 8.96 SGD, Quantity: 2, : TIN)
NESCAFE CLASSIC Refill Pack 12x500g- XN12228199 (Amount: 17.55 SGD, Quantity: 1, : PKT)
Sweet Soya Sauce Habhal's 12x645ml- SASWSCK0640 (Amount: 4.75 SGD, Quantity: 2, : BTL)
Fine Salt East Sun 48x500g- ESSSSAFES500 (Amount: 0.45 SGD, Quantity: 16, : PKT)
LKK Panda Oyster Sauce 12 x 510g- XL1300660688 (Amount: 3.50 SGD, Quantity: 1, : EAC)
Frozen Chicken Boneless Whole Leg Skin On 220/240g PERDIGAO 6x2kg- FRCBWLSO2KG (Amount: 7.00 SGD, Quantity: 1, : PKT)
Total: 84.47 SGD</t>
  </si>
  <si>
    <t>6284609654916498118</t>
  </si>
  <si>
    <t>983493-356169-- Essen (KVN), 205 Hougang St 21</t>
  </si>
  <si>
    <t>6284635564918721626</t>
  </si>
  <si>
    <t>6284641974911095233</t>
  </si>
  <si>
    <t>Tomato Pronto Knorr 6x2kg- ZBTPRKN2000 (Amount: 8.96 SGD, Quantity: 8, : TIN)
Cling Wrap 300m North Star 6x300mx45cm- NSNFCLIW300M (Amount: 13.00 SGD, Quantity: 2, : ROL)
Preserved Olive Vegetable Sin Guo 24x450g- PIPOVEG0450 (Amount: 2.60 SGD, Quantity: 3, : BTL)
Total: 105.48 SGD</t>
  </si>
  <si>
    <t>6284668544919497686</t>
  </si>
  <si>
    <t>Vegetable Cooking Oil Royal Miller 17kg- RMOICOORM17KG (Amount: 33.00 SGD, Quantity: 2, : TIN)
Bubur Terigu 60x400g- CEBUTMA0400 (Amount: 1.20 SGD, Quantity: 35, : PKT)
Total: 108.00 SGD</t>
  </si>
  <si>
    <t>6285269414912573291</t>
  </si>
  <si>
    <t>Tomato Chopped Royal Miller 6x2.55kg- RMCVTOCRU2500 (Amount: 7.35 SGD, Quantity: 2, : TIN)
Thai Rice Hom Mali Royal Miller 25kg- RMRITHARM2500 (Amount: 54.50 SGD, Quantity: 1, : BAG)
Bay Leaves Hela 10x500g- HEWBYHE0500 (Amount: 21.50 SGD, Quantity: 1, : PKT)
White Glutinous Rice East Sun 1kg- RIGLWLS1000 (Amount: 3.50 SGD, Quantity: 5, : PKT)
Coarse Sugar SIS 10x2kg- SUSCOAHL2000 (Amount: 3.30 SGD, Quantity: 5, : PKT)
3M 7443 Scotch Brite  4x3 6's- Z3MXE006000048 (Amount: 4.50 SGD, Quantity: 2, : PKT)
Anchor UHT CHG Extra Yield Cream Latam 12x1ltr- ZF122338 (Amount: 6.91 SGD, Quantity: 3, : PKT)
Emmi Yoghurt Plain 6x1kg- CHYOPLA1000 (Amount: 10.50 SGD, Quantity: 2, : TUB)
Total: 175.43 SGD</t>
  </si>
  <si>
    <t>6285324254911862170</t>
  </si>
  <si>
    <t>Real Mayonnaise Best Food 4x3ltr- ZBMAYBF3000 (Amount: 65.63 SGD, Quantity: 2, : CT)
BBQ Sauce Kimball 12 x 1kg- ZASABBQS1000 (Amount: 3.50 SGD, Quantity: 1, : PKT)
Fine Salt East Sun 48x500g- ESSSSAFES500 (Amount: 0.45 SGD, Quantity: 7, : PKT)
Total: 137.91 SGD</t>
  </si>
  <si>
    <t>6285353254919841707</t>
  </si>
  <si>
    <t>Ikan Bilis Powder Knorr 6x1kg- ZBIBPKT1000 (Amount: 12.25 SGD, Quantity: 2, : PKT)
Dried Beancurd Skin For Dessert CHB 40x150gm-MLSBEA0150 (Amount: 2.60 SGD, Quantity: 5, : PKT)
Red Bean East Sun 25x1kg- ESMLBERLS25KG (Amount: 4.50 SGD, Quantity: 2, : KG)
Green Beans East Sun 25x1kg- ESMLBEGLS30KG (Amount: 3.50 SGD, Quantity: 2, : KG)
UHT Coconut Cream Kara 12x1ltr- MICOCKA1000 (Amount: 62.40 SGD, Quantity: 1, : CT)
Dried Prawn Small 1kg- MLPRDIN1000 (Amount: 17.50 SGD, Quantity: 1, : PKT)
WH Premium Oyster Sauce Woh Hup 4x5L- ZW1501000010 (Amount: 8.00 SGD, Quantity: 1, : TUB)
Total: 141.40 SGD</t>
  </si>
  <si>
    <t>6285413994912764506</t>
  </si>
  <si>
    <t>199842-356509-- The Daily Prata, 59 New Upper Changi Road</t>
  </si>
  <si>
    <t>Fine Sugar Johnnyson's 12 x 2kg- JOSUSFINE2000 (Amount: 38.40 SGD, Quantity: 3, : CT)
Total: 115.20 SGD</t>
  </si>
  <si>
    <t>6285419574918333271</t>
  </si>
  <si>
    <t>Tuna Chunk In Oil Royal Miller 6x1.88kg- RMCSTUCRM1880 (Amount: 17.50 SGD, Quantity: 2, : TIN)
Traditional Preformed Tater Gems (Reduced Sodium) Simplot 6 x 2.27kg-  FSIMTG004189 (Amount: 66.00 SGD, Quantity: 1, : CT)
Frozen Chicken B/Less Leg Skin On 200g UP Sadia  6 x 2kg- FRCHICKBLESSLEG200G2 (Amount: 38.40 SGD, Quantity: 2, : CT)
Frozen Pangasius Fillet (Dory Fillet) 170/220 (3x2kgs)- FRFPAGFLT170 (Amount: 21.00 SGD, Quantity: 3, : CT)
Total: 240.80 SGD</t>
  </si>
  <si>
    <t>6285433574917717307</t>
  </si>
  <si>
    <t>1162495-361651-- Jia Xiang Kuching Food, 6 Raffles Boulevard 90829901</t>
  </si>
  <si>
    <t>Lipton Tea Dust EK 1X10Kg- XE69610484 (Amount: 108.00 SGD, Quantity: 2, : TIN)
Total: 216.00 SGD</t>
  </si>
  <si>
    <t>6285440364913139070</t>
  </si>
  <si>
    <t>124244-151240-- Biscotti Bakery, Civil Service Club</t>
  </si>
  <si>
    <t>Vida C Orange 24 x 325ml- XVORANGE325ML (Amount: 22.56 SGD, Quantity: 1, : CT)
Honey Lemon Royal Miller 12x500g- RMSCHLMN0500 (Amount: 60.00 SGD, Quantity: 1, : CT)
Vida Zero Salty Lychee 24 x 325ml- XVLYCHEE325ML (Amount: 22.56 SGD, Quantity: 1, : CT)
Total: 105.12 SGD</t>
  </si>
  <si>
    <t>6285444384915115405</t>
  </si>
  <si>
    <t>Frozen Chicken B/Less Leg Skin On 200g UP Sadia  6 x 2kg- FRCHICKBLESSLEG200G2 (Amount: 38.40 SGD, Quantity: 4, : CT)
Battered Thunder Crunch Fries 3/8" StraightCut Simplot 6 x 2.27kg- FSIMSC027515 (Amount: 78.00 SGD, Quantity: 2, : CT)
Total: 309.60 SGD</t>
  </si>
  <si>
    <t>6285465014916917095</t>
  </si>
  <si>
    <t>Concentrated Chicken Stock Maggi 6x1.2kg- XN12170273 (Amount: 12.00 SGD, Quantity: 2, : BTL)
Garlic Powder Hela 9x700g- GSGARHE0700 (Amount: 25.10 SGD, Quantity: 3, : TUB)
Onion Powder Hela 9x700g- GSONIOHE0700 (Amount: 23.90 SGD, Quantity: 3, : TUB)
Five Spices Powder Gurubas 500g- GSFIVLS0500 (Amount: 5.25 SGD, Quantity: 1, : PKT)
Tamarind Paste (Assam) 3 Eagle/Orchid 70x300g- MLASS0300 (Amount: 1.20 SGD, Quantity: 1, : PKT)
Rock Sugar 5x3kg- SUROCMAL3000 (Amount: 6.80 SGD, Quantity: 1, : PKT)
Dried Prawn Small 1kg- MLPRDIN1000 (Amount: 17.50 SGD, Quantity: 1, : PKT)
Hua Tiao Chew Bao Ding 12x640ml- WSHTWBA0640 (Amount: 2.50 SGD, Quantity: 1, : BTL)
Chilli Oil Koon Yick  24x550ml- OICHIWH0640 (Amount: 15.00 SGD, Quantity: 1, : BTL)
Total: 219.25 SGD</t>
  </si>
  <si>
    <t>6285537124911441075</t>
  </si>
  <si>
    <t>LKK Panda Oyster Sauce 12 x 510g- XL1300660688 (Amount: 3.50 SGD, Quantity: 5, : EAC)
Total: 17.50 SGD</t>
  </si>
  <si>
    <t>6285537864913801254</t>
  </si>
  <si>
    <t>XL1300550776-3eac</t>
  </si>
  <si>
    <t>Peanut Butter Creamy Best Food 4x3ltr- ZBPEBBF3000 (Amount: 29.99 SGD, Quantity: 2, : TUB)
Blueberry Filling Johnnyson 6x3kg- JOJAMBLBERF3KG (Amount: 22.50 SGD, Quantity: 1, : TUB)
LKK Premium Dark Soy Sauce  12 x 500ml- XL1300750464 (Amount: 3.95 SGD, Quantity: 3, : EAC)
Total: 94.33 SGD</t>
  </si>
  <si>
    <t>6285547284913821615</t>
  </si>
  <si>
    <t>Gherkins Royal Miller 12x680g- RMPIGHEMR680 (Amount: 2.30 SGD, Quantity: 4, : BTL)
Real Mayonnaise Best Food 4x3ltr- ZBMAYBF3000 (Amount: 17.23 SGD, Quantity: 3, : TUB)
Chilli Sauce Maggi 6x3.3kg- SACHIMAG3000 (Amount: 10.85 SGD, Quantity: 1, : TIN)
Tomato Ketchup Maggi 6x3.3kg- SATOMA3300 (Amount: 9.25 SGD, Quantity: 1, : TIN)
Rice Flour 3 Eagles 20x600g- FLRICTH0600 (Amount: 1.15 SGD, Quantity: 4, : PKT)
Potato Starch Johnnyson 10x1kg- JOFLPOTSTA1KG (Amount: 3.60 SGD, Quantity: 4, : PKT)
Self Raising Flour Johnnyson's 12x1kg- JOFLSLFRJ1000 (Amount: 3.25 SGD, Quantity: 2, : BOX)
Plain Flour 1kg- JOFLPLAPR1000 (Amount: 3.30 SGD, Quantity: 4, : PKT)
Hondashi Marutomo 6x1kg- JPHODST1000 (Amount: 31.25 SGD, Quantity: 1, : PKT)
Birds Custard Foil 1x24x300g- K847005 (Amount: 2.25 SGD, Quantity: 3, : PKT)
Total: 157.69 SGD</t>
  </si>
  <si>
    <t>6286019134919065992</t>
  </si>
  <si>
    <t>Bubur Terigu 60x400g- CEBUTMA0400 (Amount: 1.20 SGD, Quantity: 35, : PKT)
Total: 42.00 SGD</t>
  </si>
  <si>
    <t>6286022164911709521</t>
  </si>
  <si>
    <t>Longan in Syrup Royal Miller 24x565g- RMCFLONRM567 (Amount: 57.00 SGD, Quantity: 1, : CT)
Pineapple Slice In Light Syrup Royal Miller 24x565g-  RMCFPINSRM565 (Amount: 36.50 SGD, Quantity: 1, : CT)
Chilli Sauce Maggi 6x3.3kg- SACHIMAG3000 (Amount: 10.85 SGD, Quantity: 3, : TIN)
Red Dates Seedless China 1kg- HEARDC1000 (Amount: 6.50 SGD, Quantity: 2, : PKT)
Fungus White LSH 10x1kg- MLFUNWLS1000 (Amount: 18.80 SGD, Quantity: 1, : Kg)
Raw Peanut Small LSH 1kg- DFPERRM25KG (Amount: 4.20 SGD, Quantity: 5, : PKT)
Potato Starch Johnnyson 10x1kg- JOFLPOTSTA1KG (Amount: 3.60 SGD, Quantity: 10, : PKT)
Honey Sea Coconut Mili 12x565gm- CFHONMI0565 (Amount: 35.40 SGD, Quantity: 1, : CT)
Total: 250.25 SGD</t>
  </si>
  <si>
    <t>6286035974911716137</t>
  </si>
  <si>
    <t>20717-24157-- Boon Tong Kee Food, 22 Woodlands Terrace</t>
  </si>
  <si>
    <t>Real Mayonnaise Best Food 4x3ltr- ZBMAYBF3000 (Amount: 65.63 SGD, Quantity: 20, : CT)
Total: 1,312.60 SGD</t>
  </si>
  <si>
    <t>6286115234912607501</t>
  </si>
  <si>
    <t>Olive Oil Pomace Royal Miller 4x5ltr- RMOIOLPRR5L (Amount: 45.00 SGD, Quantity: 1, : TIN)
UHT Full Cream Milk Royal Miller 12x1ltr- RMMIMUHRM1000 (Amount: 23.40 SGD, Quantity: 1, : CT)
Black Pepper Coarse LSH 500g- PECRBLS0500 (Amount: 8.30 SGD, Quantity: 2, : PKT)
Cling Wrap 300m North Star 6x300mx45cm- NSNFCLIW300M (Amount: 13.00 SGD, Quantity: 10, : ROL)
Toilet Tissue Pursoft 10rolls- NFTPS010S (Amount: 4.00 SGD, Quantity: 2, : PKT)
Total: 223.00 SGD</t>
  </si>
  <si>
    <t>6286121354917473927</t>
  </si>
  <si>
    <t>Red Dates Seedless China 1kg- HEARDC1000 (Amount: 6.50 SGD, Quantity: 1, : PKT)
Total: 6.50 SGD</t>
  </si>
  <si>
    <t>6286125174918849707</t>
  </si>
  <si>
    <t>Condensed Milk Royal Miller 48x380g- RMMIMCORM0390 (Amount: 52.80 SGD, Quantity: 1, : CT)
Lychee In Syrup Royal Miller 12x567g- RMCFLYCHEE567 (Amount: 27.40 SGD, Quantity: 1, : CT)
NESTUM All Family Cereal Original 6x1kg- XN12210460 (Amount: 6.35 SGD, Quantity: 5, : PKT)
Cling Wrap 300m North Star 6x300mx45cm- NSNFCLIW300M (Amount: 70.20 SGD, Quantity: 1, : CT)
Total: 182.15 SGD</t>
  </si>
  <si>
    <t>6286135834919605677</t>
  </si>
  <si>
    <t>Condensed Milk Royal Miller 48x380g- RMMIMCORM0390 (Amount: 52.80 SGD, Quantity: 1, : CT)
Evaporated Creamer Royal Miller 48x390g- RMMIMECRM0390 (Amount: 52.80 SGD, Quantity: 1, : CT)
Deep Frying Oil Royal Miller 17 kg- RMOIDFRM1700 (Amount: 42.00 SGD, Quantity: 1, : TIN)
Total: 147.60 SGD</t>
  </si>
  <si>
    <t>6286185644918586099</t>
  </si>
  <si>
    <t>Real Mayonnaise Best Food 4x3ltr- ZBMAYBF3000 (Amount: 17.23 SGD, Quantity: 1, : TUB)
Concentrated Chicken Stock Knorr 6x1kg- ZBCNCHSKN1000 (Amount: 11.50 SGD, Quantity: 1, : BTL)
Potato Flake Knorr 2kg- ZBPFPOTFL2KG (Amount: 24.07 SGD, Quantity: 1, : BOX)
Black Pepper Coarse LSH 500g- PECRBLS0500 (Amount: 8.30 SGD, Quantity: 1, : PKT)
Paprika Powder G.Chef 1kg- GSPAPGC1000 (Amount: 14.50 SGD, Quantity: 1, : PKT)
Bread Crumb Johnnyson's 10x1kg- JOMIBRCR1000 (Amount: 4.20 SGD, Quantity: 1, : PKT)
Thai Lime Juice 6x1ltr- CJLIMTH1000 (Amount: 2.00 SGD, Quantity: 1, : BTL)
Total: 81.80 SGD</t>
  </si>
  <si>
    <t>6286186864916562512</t>
  </si>
  <si>
    <t>Sesame Seed Black East Sun 1kg- ESMLSSBLS30KG (Amount: 5.80 SGD, Quantity: 2, : PKT)
Total: 11.60 SGD</t>
  </si>
  <si>
    <t>6286248394915259415</t>
  </si>
  <si>
    <t>Bubur Terigu 60x400g- CEBUTMA0400 (Amount: 1.20 SGD, Quantity: 25, : PKT)
Total: 30.00 SGD</t>
  </si>
  <si>
    <t>6286253584918800609</t>
  </si>
  <si>
    <t>Vegetable Cooking Oil Royal Miller 17kg- RMOICOORM17KG (Amount: 33.00 SGD, Quantity: 3, : TIN)
Fries Straight Cut 10mm Farm Frites 6x2000g- FF118001 (Amount: 39.60 SGD, Quantity: 3, : CT)
Total: 217.80 SGD</t>
  </si>
  <si>
    <t>6286286404917145748</t>
  </si>
  <si>
    <t>Anchor UHT Whipping Cream 12X1LTR- ZF121274 (Amount: 8.32 SGD, Quantity: 3, : PKT)
Total: 24.96 SGD</t>
  </si>
  <si>
    <t>6286291624915939217</t>
  </si>
  <si>
    <t>874497-363069-- Super Sushi, 1002 Jalan Bukit Merah</t>
  </si>
  <si>
    <t>Condensed Milk Royal Miller 48x380g- RMMIMCORM0390 (Amount: 1.20 SGD, Quantity: 12, : TIN)
Caster Sugar SIS 24x800g- SUSCAS0800 (Amount: 2.70 SGD, Quantity: 14, : PKT)
Garbage Bags 36inX48inX30s North Star 10pkt- NSNFGBB36X48 (Amount: 9.00 SGD, Quantity: 6, : PKT)
Total: 106.20 SGD</t>
  </si>
  <si>
    <t>6286301034914606508</t>
  </si>
  <si>
    <t>Paseo Butterfly Bathroom 3ply 200 sheets 10 Rolls x 10 Packs- XA69918619 (Amount: 4.90 SGD, Quantity: 2, : PKT)
Total: 9.80 SGD</t>
  </si>
  <si>
    <t>6286303154917316396</t>
  </si>
  <si>
    <t>GoChuJang Hot Pepper Paste Sajo 20x500g- MLGHJ500G (Amount: 4.80 SGD, Quantity: 1, : TUB)
Total: 4.80 SGD</t>
  </si>
  <si>
    <t>6286332114912782725</t>
  </si>
  <si>
    <t>6288619354913969790</t>
  </si>
  <si>
    <t>230925-308648-- The Betterfield, Steakville 91 Bencoolen St</t>
  </si>
  <si>
    <t>Honey Royal Miller 6x1kg- RMSCHONRM1000L (Amount: 5.70 SGD, Quantity: 1, : TUB)
Real Mayonnaise Best Food 4x3ltr- ZBMAYBF3000 (Amount: 17.23 SGD, Quantity: 2, : TUB)
Pepper Sauce Red Tabasco 24x60ML- SAPERE0060 (Amount: 2.50 SGD, Quantity: 5, : BTL)
Sweet Chilli Sauce Halal Heinz 24x310g- SACHILHEI310 (Amount: 1.90 SGD, Quantity: 6, : TIN)
Tomato Ketchup Halal Heinz 24x300g- SATOHEI300 (Amount: 1.35 SGD, Quantity: 3, : BTL)
Fine Salt East Sun 48x500g- ESSSSAFES500 (Amount: 0.45 SGD, Quantity: 8, : PKT)
Soft Brown Sugar SIS 24x800g- SUSBRO0800 (Amount: 3.25 SGD, Quantity: 2, : PKT)
Fine Sugar SIS 20x1kg- SUSFINES1000 (Amount: 1.85 SGD, Quantity: 5, : PKT)
Sea Salt Maldon 12x250gm- SSSMAL0250 (Amount: 6.70 SGD, Quantity: 4, : PKT)
Total: 114.26 SGD</t>
  </si>
  <si>
    <t>6288620474914679163</t>
  </si>
  <si>
    <t>Baked Beans In Tomato Sauce Royal Miller 6x2.55kg- RMCVBBERM2700 (Amount: 7.00 SGD, Quantity: 3, : TIN)
Sliced Jalapenos Royal Miller 6x3kg- RMPIJALPENO (Amount: 14.80 SGD, Quantity: 1, : TIN)
Sesame Seed Fried 1kg- MLSERLS1000 (Amount: 8.80 SGD, Quantity: 1, : PKT)
Fine Sugar Johnnyson's 12 x 2kg- JOSUSFINE2000 (Amount: 3.50 SGD, Quantity: 5, : PKT)
MSG / Ajinomoto 20x1kg- SSMSGAJM01000 (Amount: 5.50 SGD, Quantity: 1, : PKT)
LKK Panda Oyster Sauce 6 x 2.2kg- XL1300660798 (Amount: 7.70 SGD, Quantity: 2, : EAC)
Anchor Processed Cheese Pale SOS 84's 10x1040g- ZF114494 (Amount: 12.45 SGD, Quantity: 2, : PKT)
Conquest Delivery+ Coated Fries 1/4" ShoeString Simplot 6 x 2.04kg- FSIMSS043416 (Amount: 55.20 SGD, Quantity: 1, : CT)
Total: 163.10 SGD</t>
  </si>
  <si>
    <t>6288622634912130020</t>
  </si>
  <si>
    <t>Deep Frying Oil Royal Miller 17 kg- RMOIDFRM1700 (Amount: 42.00 SGD, Quantity: 1, : TIN)
Chilli Dried LSH 1kg- MLCHILS10KG (Amount: 11.00 SGD, Quantity: 1, : PKT)
White Pepper Powder GURUBAS 500g- PEPWHPLS0500 (Amount: 4.00 SGD, Quantity: 1, : PKT)
Black Pepper Powder LSH 500g- PEPBPLS0500 (Amount: 4.20 SGD, Quantity: 1, : PKT)
Black Pepper Corn 500g- PECOPLS0500 (Amount: 10.00 SGD, Quantity: 1, : PKT)
Good Morning Towel Thick North Star 12S- NFTOT012S (Amount: 14.00 SGD, Quantity: 1, : PKT)
Sakura Japonica Rice 25kg- RISAKJPRICE (Amount: 42.00 SGD, Quantity: 1, : PKT)
Total: 127.20 SGD</t>
  </si>
  <si>
    <t>6288623524918541905</t>
  </si>
  <si>
    <t>Fries Straight Cut 10mm Farm Frites 6x2000g- FF118001 (Amount: 39.60 SGD, Quantity: 4, : CT)
Total: 158.40 SGD</t>
  </si>
  <si>
    <t>6288625344916073963</t>
  </si>
  <si>
    <t>Real Mayonnaise Best Food 4x3ltr- ZBMAYBF3000 (Amount: 65.63 SGD, Quantity: 1, : CT)
Chilli Sauce Pouch Kimball 12x1kg- ZACHIKI1000 (Amount: 28.30 SGD, Quantity: 1, : CT)
Tomato Ketchup Pouch Kimball 12x1kg- ZATOMKI1000 (Amount: 28.00 SGD, Quantity: 1, : CT)
Total: 121.93 SGD</t>
  </si>
  <si>
    <t>6288628824914042624</t>
  </si>
  <si>
    <t>Deep Frying Oil Royal Miller 17 kg- RMOIDFRM1700 (Amount: 42.00 SGD, Quantity: 2, : TIN)
Total: 84.00 SGD</t>
  </si>
  <si>
    <t>6288633424914904951</t>
  </si>
  <si>
    <t>Condensed Milk Royal Miller 48x380g- RMMIMCORM0390 (Amount: 1.20 SGD, Quantity: 10, : TIN)
Basmati Rice Malika 10x2kg- RIBAMALIKA5KG (Amount: 6.00 SGD, Quantity: 5, : PKT)
Total: 42.00 SGD</t>
  </si>
  <si>
    <t>6288633744917432227</t>
  </si>
  <si>
    <t>Corn Oil Royal Miller 6x3ltr- RMOICORRM3000 (Amount: 14.90 SGD, Quantity: 3, : TUB)
UHT Coconut Cream Kara 12x1ltr- MICOCKA1000 (Amount: 62.40 SGD, Quantity: 1, : CT)
Chicken Broth Swanson 12x1L- ZAMISCHB1000 (Amount: 60.75 SGD, Quantity: 1, : CT)
Total: 167.85 SGD</t>
  </si>
  <si>
    <t>6288650074919237252</t>
  </si>
  <si>
    <t>Tomato Paste Classico 6x2.2kg- CVTPAFI3100 (Amount: 11.00 SGD, Quantity: 5, : TIN)
Beef Stock Paste Knorr 6x1.5kg- ZBBPAKN1500 (Amount: 20.26 SGD, Quantity: 1, : BTL)
Dressing Coleslaw Best Food 4x3ltr- ZBDRCBF3000 (Amount: 18.67 SGD, Quantity: 5, : TUB)
Concentrated Chicken Stock Maggi 6x1.2kg- XN12170273 (Amount: 12.00 SGD, Quantity: 5, : BTL)
Fish Gravy Thai Tiparus 12x700ml- SAFISTI750 (Amount: 1.75 SGD, Quantity: 2, : BTL)
Cumin Powder Raj 10x500g- GSCUNRA500 (Amount: 3.00 SGD, Quantity: 2, : PKT)
Paprika Powder G.Chef 1kg- GSPAPGC1000 (Amount: 14.50 SGD, Quantity: 5, : PKT)
Tumeric Powder Baba's 10x1kg- GSTUMBA1000 (Amount: 10.50 SGD, Quantity: 1, : PKT)
Curry Powder Fish Baba's 10x1kg- GSCUFBA1000 (Amount: 9.25 SGD, Quantity: 2, : PKT)
Curry Powder Meat Baba's 10x1kg- GSCUMBA1000 (Amount: 9.25 SGD, Quantity: 2, : PKT)
White Pepper Corn 500g- PECOWLS0500 (Amount: 12.50 SGD, Quantity: 10, : PKT)
Grated Peanut Tai Sun 1kg- DFTSPEG1000 (Amount: 5.50 SGD, Quantity: 3, : Kg)
Tamarind Paste (Assam) 3 Eagle/Orchid 70x300g- MLASS0300 (Amount: 1.20 SGD, Quantity: 5, : PKT)
Belachan (Yellow Wrapper) 50x500gm- MLBELYE0550 (Amount: 3.20 SGD, Quantity: 5, : PKT)
Black Tow See King 100x300g- MLBTSK0300 (Amount: 32.00 SGD, Quantity: 5, : BOX)
Sesame Seed White East Sun 1kg- ESMLSSWLS25KG (Amount: 6.00 SGD, Quantity: 1, : PKT)
Fine Salt East Sun 48x500g- ESSSSAFES500 (Amount: 0.45 SGD, Quantity: 5, : PKT)
Sesame Oil East Sun 24x500ml- ESOISESES0500 (Amount: 4.50 SGD, Quantity: 1, : BTL)
Cling Wrap 300m North Star 6x300mx45cm- NSNFCLIW300M (Amount: 13.00 SGD, Quantity: 3, : ROL)
MSG / Ajinomoto 20x1kg- SSMSGAJM01000 (Amount: 5.50 SGD, Quantity: 1, : PKT)
Chilli Oil Koon Yick  24x550ml- OICHIWH0640 (Amount: 15.00 SGD, Quantity: 5, : BTL)
Red Bean Curd 250gm- PIBCRCH0250 (Amount: 2.05 SGD, Quantity: 12, : BTL)
LKK Fine Shrimp Sauce 12 x 227g- XL1300700098 (Amount: 49.64 SGD, Quantity: 1, : CT)
Chilli Paste SinHwaDee 3kg- CHSACHISH3000 (Amount: 6.00 SGD, Quantity: 2, : PKT)
Total: 900.10 SGD</t>
  </si>
  <si>
    <t>6288656524914264918</t>
  </si>
  <si>
    <t>Pesto Herb Paste Knorr 2x340g- ZBPSEKN0340 (Amount: 33.23 SGD, Quantity: 4, : CT)
GoChuJang Hot Pepper Paste Sajo 20x500g- MLGHJ500G (Amount: 4.80 SGD, Quantity: 10, : TUB)
Fine Salt East Sun 48x500g- ESSSSAFES500 (Amount: 0.45 SGD, Quantity: 2, : PKT)
Total: 181.82 SGD</t>
  </si>
  <si>
    <t>6288675714914545178</t>
  </si>
  <si>
    <t>102173-121008-- Lifebread, Blk 399 Yung Sheng Rd</t>
  </si>
  <si>
    <t>6288696334912945071</t>
  </si>
  <si>
    <t>Anchor UHT Whipping Cream 12X1LTR- ZF121274 (Amount: 89.96 SGD, Quantity: 5, : CT)
Mini Rainbow Riceball KG 24x320gm- ZKF105KGM0302 (Amount: 48.00 SGD, Quantity: 5, : CT)
Total: 689.80 SGD</t>
  </si>
  <si>
    <t>6288735334912744521</t>
  </si>
  <si>
    <t>27152-31453-- Aaron F&amp;b, 53 Ang Mo Kio Ave 3</t>
  </si>
  <si>
    <t>6288735624911515481</t>
  </si>
  <si>
    <t>6288739374916327293</t>
  </si>
  <si>
    <t>10681-14867-- Lucky Cafes 1, 17 North Canal Rd</t>
  </si>
  <si>
    <t>Slice Mushroom Royal Miller 6x2840g- RMCUSMURM2840 (Amount: 41.00 SGD, Quantity: 1, : CT)
Chicken Gravy Knorr 6x1kg- ZBCHGKN1000 (Amount: 76.53 SGD, Quantity: 1, : CT)
Demi Glace Sauce Knorr 6x1kg- ZBDEMIKN1000 (Amount: 71.24 SGD, Quantity: 1, : CT)
Chicken Seasoning Powder Knorr 6x1kg- ZBCPOKN1000 (Amount: 75.13 SGD, Quantity: 1, : CT)
Margarine Planta 6x2.5kg- MARPL2500 (Amount: 88.80 SGD, Quantity: 2, : CT)
Tomato Ketchup Maggi 6x3.3kg- SATOMA3300 (Amount: 52.62 SGD, Quantity: 1, : CT)
MILO ACTIV GO Hot Mix Vending 12x1kg- XN12258140 (Amount: 146.88 SGD, Quantity: 1, : CT)
Chicken Dipping Mae Pranom 3x5ltr- SACHIMP5000 (Amount: 18.75 SGD, Quantity: 3, : TUB)
Syrup Rose F&amp;N 6x2ltr- SCSROFN2000 (Amount: 4.85 SGD, Quantity: 6, : TUB)
Total: 726.35 SGD</t>
  </si>
  <si>
    <t>6288755784916968581</t>
  </si>
  <si>
    <t>Vegetable Cooking Oil Royal Miller 17kg- RMOICOORM17KG (Amount: 33.00 SGD, Quantity: 5, : TIN)
Chicken Powder Knorr 6x2.25kg- ZBCPOKN2250 (Amount: 27.85 SGD, Quantity: 2, : TUB)
Pesto Herb Paste Knorr 2x340g- ZBPSEKN0340 (Amount: 33.23 SGD, Quantity: 2, : CT)
Chilli Sauce Pouch Kimball 12x1kg- ZACHIKI1000 (Amount: 3.93 SGD, Quantity: 3, : POU)
Curry Powder Meat Baba's 10x1kg- GSCUMBA1000 (Amount: 9.25 SGD, Quantity: 2, : PKT)
GoChuJang Hot Pepper Paste Sajo 20x500g- MLGHJ500G (Amount: 96.00 SGD, Quantity: 1, : CT)
Royal Baking Powder 12x450g- K109898 (Amount: 69.60 SGD, Quantity: 1, : CT)
GFC Flour Mix TDF 20x1kg- FLCHITD1000 (Amount: 4.70 SGD, Quantity: 3, : PKT)
Total: 497.15 SGD</t>
  </si>
  <si>
    <t>6288760434919412216</t>
  </si>
  <si>
    <t>Condensed Milk Royal Miller 48x380g- RMMIMCORM0390 (Amount: 52.80 SGD, Quantity: 1, : CT)
Evaporated Creamer Royal Miller 48x390g- RMMIMECRM0390 (Amount: 52.80 SGD, Quantity: 1, : CT)
Dijon Mustard Choix Gourmands 6x1kg- MUDIJREM0850 (Amount: 14.00 SGD, Quantity: 1, : TUB)
Chilli Sachet Longson 1000x9g- SACHISCTLS9G (Amount: 36.50 SGD, Quantity: 1, : CT)
Coriander Powder Raj 10x500g- GSCORRA500 (Amount: 2.50 SGD, Quantity: 1, : PKT)
Rice Flour 3 Eagles 20x600g- FLRICTH0600 (Amount: 22.30 SGD, Quantity: 1, : CT)
White Sugar Sachets SIS 24x100'sx5gm- SUSFINWSI0005 (Amount: 52.80 SGD, Quantity: 1, : CT)
Apple Cider Vinegar Heinz 12x32oz- VIAPPHE32OZ (Amount: 5.50 SGD, Quantity: 1, : BTL)
Total: 239.20 SGD</t>
  </si>
  <si>
    <t>6288784514917355089</t>
  </si>
  <si>
    <t>Lasagne Semolina (non-egg) #189 Barilla 12x250g- PACANBAR0250 (Amount: 52.50 SGD, Quantity: 1, : CT)
Fancy Raisins Golden 1kg- DFRAGLS1360 (Amount: 10.00 SGD, Quantity: 5, : PKT)
LKK Hosin Sauce  12 x 240g- XL1300720289 (Amount: 3.40 SGD, Quantity: 6, : EAC)
Total: 122.90 SGD</t>
  </si>
  <si>
    <t>6288794314919169185</t>
  </si>
  <si>
    <t>Garlic Powder Hela 9x700g- GSGARHE0700 (Amount: 25.10 SGD, Quantity: 1, : TUB)
Chicken Broth Swanson 12x1L- ZAMISCHB1000 (Amount: 60.75 SGD, Quantity: 1, : CT)
Total: 85.85 SGD</t>
  </si>
  <si>
    <t>6288797144914894537</t>
  </si>
  <si>
    <t>Coriander Powder Raj 10x500g- GSCORRA500 (Amount: 2.50 SGD, Quantity: 4, : PKT)
Total: 10.00 SGD</t>
  </si>
  <si>
    <t>6288805274912072101</t>
  </si>
  <si>
    <t>Pineapple Slice In Light Syrup Royal Miller 24x565g-  RMCFPINSRM565 (Amount: 36.50 SGD, Quantity: 1, : CT)
Slice Mushroom Royal Miller 6x2840g- RMCUSMURM2840 (Amount: 7.20 SGD, Quantity: 3, : TIN)
Real Mayonnaise Best Food 4x3ltr- ZBMAYBF3000 (Amount: 17.23 SGD, Quantity: 2, : TUB)
Fungus White LSH 10x1kg- MLFUNWLS1000 (Amount: 18.80 SGD, Quantity: 1, : Kg)
Dried Prawn Small 1kg- MLPRDIN1000 (Amount: 17.50 SGD, Quantity: 10, : PKT)
Anchor Prof Unsalted Butter 20x454g- ZF120642 (Amount: 7.14 SGD, Quantity: 5, : EAC)
Total: 322.06 SGD</t>
  </si>
  <si>
    <t>6288837144914547362</t>
  </si>
  <si>
    <t>UHT Coconut Cream Kara 18x500ml- MICOCKA0500 (Amount: 2.50 SGD, Quantity: 2, : PKT)
Total: 5.00 SGD</t>
  </si>
  <si>
    <t>6288849224919468070</t>
  </si>
  <si>
    <t>Tortilla Wraps 10" (Wholemeal) Kawan 12x12'sx65gm- ZKF114FSM1600 (Amount: 63.80 SGD, Quantity: 4, : CT)
Total: 255.20 SGD</t>
  </si>
  <si>
    <t>6288857944915717525</t>
  </si>
  <si>
    <t>6288865364913774221</t>
  </si>
  <si>
    <t>Frozen Chicken B/Less Leg Skin On 200g UP Sadia  6 x 2kg- FRCHICKBLESSLEG200G2 (Amount: 38.40 SGD, Quantity: 3, : CT)
Battered Thunder Crunch Fries 3/8" StraightCut Simplot 6 x 2.27kg- FSIMSC027515 (Amount: 78.00 SGD, Quantity: 2, : CT)
Total: 271.20 SGD</t>
  </si>
  <si>
    <t>6288906274916548066</t>
  </si>
  <si>
    <t>XL1300560188-5BTL</t>
  </si>
  <si>
    <t>NESCAFE CLASSIC Refill Pack 12x500g- XN12228199 (Amount: 17.55 SGD, Quantity: 1, : PKT)
Dijon Mustard Choix Gourmands 6x1kg- MUDIJREM0850 (Amount: 14.00 SGD, Quantity: 3, : TUB)
Sweet Sauce ABC 12x620ml- SASWSAB0625 (Amount: 4.20 SGD, Quantity: 2, : BTL)
Black Pepper Coarse LSH 500g- PECRBLS0500 (Amount: 8.30 SGD, Quantity: 6, : PKT)
Paprika Powder G.Chef 1kg- GSPAPGC1000 (Amount: 14.50 SGD, Quantity: 1, : PKT)
Fine Salt East Sun 48x500g- ESSSSAFES500 (Amount: 0.45 SGD, Quantity: 6, : PKT)
Total: 134.95 SGD</t>
  </si>
  <si>
    <t>6288914834914833541</t>
  </si>
  <si>
    <t>6288922764918813360</t>
  </si>
  <si>
    <t>Chocolate Syrup Hershey 24x680g- SCSCHHE0680 (Amount: 4.35 SGD, Quantity: 1, : BTL)
Total: 4.35 SGD</t>
  </si>
  <si>
    <t>6288926464915218420</t>
  </si>
  <si>
    <t>6288927284916245138</t>
  </si>
  <si>
    <t>Anchor Prof Unsalted Butter 20x454g- ZF120642 (Amount: 128.79 SGD, Quantity: 1, : CT)
Total: 128.79 SGD</t>
  </si>
  <si>
    <t>6288953784913993061</t>
  </si>
  <si>
    <t>Blue Ribbon PXLF Non Coated Fries 1/4" ShoeString Simplot 6 x 2.72kg- FSIMSS465201 (Amount: 64.80 SGD, Quantity: 5, : CT)
Total: 324.00 SGD</t>
  </si>
  <si>
    <t>6288958304912812746</t>
  </si>
  <si>
    <t>387333-335568-- Brawns&amp;Brains Coffee, 673 Geylang Road</t>
  </si>
  <si>
    <t>Anchor Prof Unsalted Butter 20x454g- ZF120642 (Amount: 128.79 SGD, Quantity: 3, : CT)
Total: 386.37 SGD</t>
  </si>
  <si>
    <t>6288983264917812859</t>
  </si>
  <si>
    <t>Balsamic Vinegar Royal Miller 12x500ml- RMVIWSBA0500 (Amount: 4.45 SGD, Quantity: 2, : BTL)
IQF Sweet Kernel Corn Royal Miller 10x1kg- RMVESKCORN (Amount: 3.00 SGD, Quantity: 6, : PKT)
Olive Oil Ex. Virgin Royal Miller 12x1ltr- RMOIOLIE1000 (Amount: 16.00 SGD, Quantity: 2, : BTL)
Pesto Herb Paste Knorr 2x340g- ZBPSEKN0340 (Amount: 33.23 SGD, Quantity: 1, : CT)
Anchor Cheddar Shredded 8x1kg- ZF110852 (Amount: 14.70 SGD, Quantity: 1, : EAC)
Perfect Italiano Parmesan Grated 4x1.5kg- ZF104120 (Amount: 45.50 SGD, Quantity: 1, : EAC)
Anchor Salted Butter 40x250g- ZF110580 (Amount: 4.06 SGD, Quantity: 12, : EA)
Frozen Chicken B/Less Leg Skin On 200g UP Sadia  6 x 2kg- FRCHICKBLESSLEG200G2 (Amount: 6.40 SGD, Quantity: 4, : PKT)
Chicken Picnic Square Ham Sliced  12PKT X 1KG- FRCHPIHAM1KG (Amount: 8.20 SGD, Quantity: 1, : PKT)
Total: 234.85 SGD</t>
  </si>
  <si>
    <t>6288985374912475945</t>
  </si>
  <si>
    <t>37050-339997-- Mega Food Court, 567 Balestier Ban Mian Stall 5</t>
  </si>
  <si>
    <t>Ikan Bilis Powder Knorr 6x1kg- ZBIBPKT1000 (Amount: 70.00 SGD, Quantity: 1, : CT)
Chicken Powder Knorr 6x2.25kg- ZBCPOKN2250 (Amount: 159.14 SGD, Quantity: 1, : CT)
Total: 229.14 SGD</t>
  </si>
  <si>
    <t>6289475154916418317</t>
  </si>
  <si>
    <t>Corn Oil Royal Miller 6x3ltr- RMOICORRM3000 (Amount: 14.90 SGD, Quantity: 3, : TUB)
Evaporated Creamer Royal Miller 48x390g- RMMIMECRM0390 (Amount: 1.20 SGD, Quantity: 6, : TIN)
Premium Jasmine Rice Royal Miller 5kg- RMRIKDM5000 (Amount: 9.00 SGD, Quantity: 2, : PKT)
NESTUM All Family Cereal Original 6x1kg- XN12210460 (Amount: 6.35 SGD, Quantity: 1, : PKT)
UHT Coconut Cream Kara 12x1ltr- MICOCKA1000 (Amount: 5.20 SGD, Quantity: 4, : PKT)
Chicken Broth Swanson 12x1L- ZAMISCHB1000 (Amount: 5.10 SGD, Quantity: 6, : PKT)
WH White Vinegar Woh Hup 4x5L- ZW1506300040 (Amount: 4.50 SGD, Quantity: 1, : TUB)
Total: 132.15 SGD</t>
  </si>
  <si>
    <t>6289642734919352589</t>
  </si>
  <si>
    <t>Sago SMALL East Sun 1kg- ESMLSASLS30KG (Amount: 2.96 SGD, Quantity: 2, : PKT)
Red Bean East Sun 25x1kg- ESMLBERLS25KG (Amount: 4.50 SGD, Quantity: 1, : KG)
Green Beans East Sun 25x1kg- ESMLBEGLS30KG (Amount: 3.50 SGD, Quantity: 3, : KG)
White Glutinous Rice East Sun 1kg- RIGLWLS1000 (Amount: 3.50 SGD, Quantity: 1, : PKT)
Black Glutinous Rice East Sun 1kg- ESRIBLGLS25KG (Amount: 4.60 SGD, Quantity: 3, : PKT)
Split Green Mung Bean Tow Suan East Sun 1kg- ESMLTOWLS30KG (Amount: 4.00 SGD, Quantity: 2, : Kg)
WH SUPERIOR DARK Soy Sauce Woh Hup 12x640ml- ZW1101000414 (Amount: 2.20 SGD, Quantity: 2, : BTL)
Anchor Salted Butter 40x250g- ZF110580 (Amount: 146.51 SGD, Quantity: 1, : CT)
Total: 197.13 SGD</t>
  </si>
  <si>
    <t>6289645084912880636</t>
  </si>
  <si>
    <t>6289645474917662439</t>
  </si>
  <si>
    <t>Tomato Pronto Knorr 6x2kg- ZBTPRKN2000 (Amount: 8.96 SGD, Quantity: 4, : TIN)
Total: 35.84 SGD</t>
  </si>
  <si>
    <t>6289648274913755882</t>
  </si>
  <si>
    <t>154369-193886-- Aussie Roll, 9 Raffles Place #B1-05</t>
  </si>
  <si>
    <t>Olive Oil Pomace Royal Miller 4x5ltr- RMOIOLPRR5L (Amount: 45.00 SGD, Quantity: 2, : TIN)
Fine Salt East Sun 48x500g- ESSSSAFES500 (Amount: 20.64 SGD, Quantity: 1, : CT)
ANCHOR Cream Cheese 12 x 1kg- ZF121641 (Amount: 10.70 SGD, Quantity: 10, : EA)
Total: 217.64 SGD</t>
  </si>
  <si>
    <t>6289741144919193639</t>
  </si>
  <si>
    <t>6289741784911612739</t>
  </si>
  <si>
    <t>6289744114913125491</t>
  </si>
  <si>
    <t>1501-2601-- Royal Catering Services, Blk 3015 Bedok North</t>
  </si>
  <si>
    <t>XN12135773-1ctn</t>
  </si>
  <si>
    <t>Real Mayonnaise Best Food 4x3ltr- ZBMAYBF3000 (Amount: 17.23 SGD, Quantity: 2, : TUB)
MAGGI Concentrate Vegetarian Stock 6x1.2kg- XN7805925 (Amount: 10.50 SGD, Quantity: 5, : BTL)
Total: 86.96 SGD</t>
  </si>
  <si>
    <t>6289752254911577128</t>
  </si>
  <si>
    <t>6289803844919640492</t>
  </si>
  <si>
    <t>6289859774918149140</t>
  </si>
  <si>
    <t>6290345084914649162</t>
  </si>
  <si>
    <t>Tomato Chopped Royal Miller 6x2.55kg- RMCVTOCRU2500 (Amount: 7.35 SGD, Quantity: 2, : TIN)
MAGGI Tomato Ketchup 24x320g- XN12311751 (Amount: 1.45 SGD, Quantity: 2, : BTL)
Chilli Dried LSH 1kg- MLCHILS10KG (Amount: 11.00 SGD, Quantity: 3, : PKT)
Sago SMALL East Sun 1kg- ESMLSASLS30KG (Amount: 2.96 SGD, Quantity: 4, : PKT)
Fine Salt East Sun 48x500g- ESSSSAFES500 (Amount: 0.45 SGD, Quantity: 6, : PKT)
Total: 65.14 SGD</t>
  </si>
  <si>
    <t>6290345814912743770</t>
  </si>
  <si>
    <t>Chicken Gravy Knorr 6x1kg- ZBCHGKN1000 (Amount: 13.39 SGD, Quantity: 1, : TUB)
Demi Glace Sauce Knorr 6x1kg- ZBDEMIKN1000 (Amount: 12.47 SGD, Quantity: 2, : TUB)
Chicken Powder Knorr 6x2.25kg- ZBCPOKN2250 (Amount: 27.85 SGD, Quantity: 3, : TUB)
Concentrated Chicken Stock Knorr 6x1kg- ZBCNCHSKN1000 (Amount: 11.50 SGD, Quantity: 2, : BTL)
MAGGI Tomato Ketchup Can 6x3.3kg- XN12354430 (Amount: 9.25 SGD, Quantity: 1, : TIN)
Chilli Sachet Longson 1000x9g- SACHISCTLS9G (Amount: 36.50 SGD, Quantity: 1, : CT)
Fish Gravy Thai Tiparus 12x700ml- SAFISTI750 (Amount: 1.75 SGD, Quantity: 1, : BTL)
Worchester Sauce Lea&amp;Perrin 12x290ml- SAWORLE0290 (Amount: 4.20 SGD, Quantity: 2, : BTL)
HP Sauce 12x255G- SAHPSHP0255 (Amount: 3.20 SGD, Quantity: 3, : BTL)
Bread Crumb Johnnyson's 10x1kg- JOMIBRCR1000 (Amount: 40.00 SGD, Quantity: 1, : CT)
Potato Starch Johnnyson 10x1kg- JOFLPOTSTA1KG (Amount: 3.60 SGD, Quantity: 6, : PKT)
Plain Flour 1kg- JOFLPLAPR1000 (Amount: 3.30 SGD, Quantity: 5, : PKT)
Lipton Pouch Bag/ Teabag  2030X14G- XE69610488 (Amount: 8.88 SGD, Quantity: 2, : EAC)
Fine Sugar Johnnyson's 12 x 2kg- JOSUSFINE2000 (Amount: 3.50 SGD, Quantity: 8, : PKT)
Good Morning Towel Thick North Star 12S- NFTOT012S (Amount: 14.00 SGD, Quantity: 1, : PKT)
Steel Scourer Round- NFSTE0001 (Amount: 0.90 SGD, Quantity: 8, : EAC)
Thai Lime Juice 6x1ltr- CJLIMTH1000 (Amount: 2.00 SGD, Quantity: 1, : BTL)
WH Plum Sauce Woh Hup 12x400g- ZW1103300065 (Amount: 40.55 SGD, Quantity: 1, : CT)
WH SUPERIOR LIGHT Soy Sauce Woh Hup 4x5L- ZW1202000048 (Amount: 11.00 SGD, Quantity: 1, : TUB)
Tang Hoon Xianglong 20pktx250g- NVTANCH0250 (Amount: 0.95 SGD, Quantity: 2, : PKT)
Pork Luncheon Meat Mili 24x397g- CMPLUMI0397 (Amount: 2.40 SGD, Quantity: 12, : TIN)
Total: 439.69 SGD</t>
  </si>
  <si>
    <t>6290446224918454271</t>
  </si>
  <si>
    <t>White Glutinous Rice East Sun 1kg- RIGLWLS1000 (Amount: 3.50 SGD, Quantity: 15, : PKT)
UHT Coconut Cream Kara 12x1ltr- MICOCKA1000 (Amount: 62.40 SGD, Quantity: 4, : CT)
Dried Prawn Small 1kg- MLPRDIN1000 (Amount: 17.50 SGD, Quantity: 5, : PKT)
Total: 389.60 SGD</t>
  </si>
  <si>
    <t>6290472234912142317</t>
  </si>
  <si>
    <t>SLICED Black Olives Royal Miller 10x1700g- RMPIOBS1700 (Amount: 8.90 SGD, Quantity: 6, : PKT)
White Sauce Mix Knorr 6x850g- ZBWHIKN0850 (Amount: 83.05 SGD, Quantity: 3, : CT)
BBQ Sauce Hickory Knorr 6x1kg- ZBBSHKN1000 (Amount: 71.53 SGD, Quantity: 2, : CT)
Anchor Processed Cheese Pale SOS 84's 10x1040g- ZF114494 (Amount: 111.93 SGD, Quantity: 2, : CT)
Anchor Salted Butter 40x250g- ZF110580 (Amount: 146.51 SGD, Quantity: 10, : CT)
Anchor TM Chefs Classic Whipping Cream 12x1ltr- ZF122389 (Amount: 0.00 SGD, Quantity: 15, : CT)
Total: 2,134.57 SGD</t>
  </si>
  <si>
    <t>6290491004916140782</t>
  </si>
  <si>
    <t>937499-354751-- Ocean Pearl Consultancy, 94A Dawson Rd</t>
  </si>
  <si>
    <t>6290510214918180870</t>
  </si>
  <si>
    <t>6290524794916258908</t>
  </si>
  <si>
    <t>186223-239890-- Barfood &amp; Co, Essen@Pinancles 1 Cantonment Rd</t>
  </si>
  <si>
    <t>Pukka Three Mint Tea 4x(20x1.6g)- XE67570687 (Amount: 27.52 SGD, Quantity: 1, : CT)
Pukka Three Chamomile Tea 4x(20x1.5g)- XE67643951 (Amount: 27.52 SGD, Quantity: 1, : CT)
PUKKA LEMONGRASS &amp; GINGER 4X(20X2G)- XE68164991 (Amount: 27.52 SGD, Quantity: 3, : CT)
Lipton Tea Dust EK 1X5Kg- XE69610492 (Amount: 16.50 SGD, Quantity: 2, : TIN)
Fine Sugar Johnnyson's 12 x 2kg- JOSUSFINE2000 (Amount: 3.50 SGD, Quantity: 6, : PKT)
Raw Sugar Sticks 100's SIS 24 x100's x 3.5g- SUSRASI0035 (Amount: 3.30 SGD, Quantity: 1, : PKT)
White Sugar Sticks SIS 24x(100'sx4g)- SUSFIWST0004 (Amount: 2.30 SGD, Quantity: 1, : PKT)
Total: 197.20 SGD</t>
  </si>
  <si>
    <t>6290530674913563911</t>
  </si>
  <si>
    <t>Concentrated Chicken Stock Knorr 6x1kg- ZBCNCHSKN1000 (Amount: 65.74 SGD, Quantity: 2, : CT)
Golden Salted Egg Powder Knorr 6x800g- ZBGSEGGKN800 (Amount: 162.01 SGD, Quantity: 2, : CT)
Chicken Powder No MSG Knorr 6x1kg- ZBCPWKNH1000 (Amount: 84.08 SGD, Quantity: 5, : CT)
Basic Stock Reduction Knorr 6x820gm- ZBBASKN0820 (Amount: 103.83 SGD, Quantity: 2, : CT)
Vegetarian Seasoning Knorr 6x1kg- ZBVEGKN1000 (Amount: 57.09 SGD, Quantity: 1, : CT)
Rock Sugar Honey Sauce Knorr 4x3kg- ZBRSUHS3000 (Amount: 114.42 SGD, Quantity: 2, : CT)
Concentrated Soup Stock Nihon Shokken 6x2kg- SACONSOUP2000 (Amount: 17.00 SGD, Quantity: 12, : TUB)
Total: 1,573.49 SGD</t>
  </si>
  <si>
    <t>6290531704918057342</t>
  </si>
  <si>
    <t>Captain Oats Beverage original 12 x 1L- ZCBEVOR1L (Amount: 41.19 SGD, Quantity: 10, : CT)
Fine Sugar Mitr Phol 10kg- SUSFINEMP10 (Amount: 16.00 SGD, Quantity: 10, : BAG)
Total: 571.90 SGD</t>
  </si>
  <si>
    <t>6290595414912065351</t>
  </si>
  <si>
    <t>Fusilli FTO 160 Royal Miller 24x500gm- RMPARMFUS0500 (Amount: 1.90 SGD, Quantity: 10, : PKT)
Whole Kernel Sweet Corn Royal Miller 24x425g- RMCVCWKRM0425 (Amount: 29.50 SGD, Quantity: 1, : CT)
Gherkins Royal Miller 12x680g- RMPIGHEMR680 (Amount: 2.30 SGD, Quantity: 6, : BTL)
Balsamic Vinegar Royal Miller 12x500ml- RMVIWSBA0500 (Amount: 4.45 SGD, Quantity: 1, : BTL)
Pesto Herb Paste Knorr 2x340g- ZBPSEKN0340 (Amount: 17.45 SGD, Quantity: 1, : BTL)
Hinode Mirin 6x1.8ltr- JPHONMI2000 (Amount: 16.50 SGD, Quantity: 1, : BTL)
Cous Cous BIA 10x1kg- PACOUHO1000 (Amount: 6.50 SGD, Quantity: 4, : PKT)
Almond Slice Blanched Johnnyson's 1kg- JODFALMFLS1000 (Amount: 22.50 SGD, Quantity: 1, : Kg)
Pumpkin Seed LSH 1kg- DFPUMLS1000 (Amount: 19.00 SGD, Quantity: 2, : Kg)
Total: 187.20 SGD</t>
  </si>
  <si>
    <t>6290608604915393271</t>
  </si>
  <si>
    <t>923495-360407-- Abang Dol, 21 Tampines Ave 1</t>
  </si>
  <si>
    <t>Premium Jasmine Rice Royal Miller 5kg- RMRIKDM5000 (Amount: 9.00 SGD, Quantity: 3, : PKT)
Tom Yam Paste Knorr 6x1.5kg- ZBTYPKN1500 (Amount: 19.90 SGD, Quantity: 1, : TUB)
Sweet Soya Sauce Habhal's 12x645ml- SASWSCK0640 (Amount: 4.75 SGD, Quantity: 2, : BTL)
White Pepper Powder GURUBAS 500g- PEPWHPLS0500 (Amount: 4.00 SGD, Quantity: 8, : PKT)
Fine Sugar Johnnyson's 12 x 2kg- JOSUSFINE2000 (Amount: 3.50 SGD, Quantity: 2, : PKT)
UHT Coconut Cream Kara 12x1ltr- MICOCKA1000 (Amount: 5.20 SGD, Quantity: 7, : PKT)
Anchor UHT Whipping Cream 12X1LTR- ZF121274 (Amount: 89.96 SGD, Quantity: 2, : CT)
Total: 311.72 SGD</t>
  </si>
  <si>
    <t>6290609524913055417</t>
  </si>
  <si>
    <t>740461-348742-- Qiaochu, Koufu South Food Court Stall 4 31 Woodlands</t>
  </si>
  <si>
    <t>Macaroni FTO 132 Royal Miller 24x500gm- RMPARMMAC500 (Amount: 45.60 SGD, Quantity: 1, : CT)
Tomato Chopped Royal Miller 6x2.55kg- RMCVTOCRU2500 (Amount: 42.00 SGD, Quantity: 1, : CT)
Anchor Mozzarella Shredded Cheese IQF 6x2kg- ZF123066 (Amount: 126.00 SGD, Quantity: 1, : CT)
Chicken Picnic Square Ham Sliced  12PKT X 1KG- FRCHPIHAM1KG (Amount: 8.20 SGD, Quantity: 2, : PKT)
Total: 230.00 SGD</t>
  </si>
  <si>
    <t>6290613244911047943</t>
  </si>
  <si>
    <t>MILO ACTIV GO Pouch HCS 12x1.2kg- XN12274608 (Amount: 110.88 SGD, Quantity: 1, : CT)
Total: 110.88 SGD</t>
  </si>
  <si>
    <t>6290620214919903455</t>
  </si>
  <si>
    <t>357307-334464-- SL Foods, 1 Senoko Avenue</t>
  </si>
  <si>
    <t>Spaghetti  FTO 5 Royal Miller 24x500gm- RMPARMSPA500 (Amount: 2.10 SGD, Quantity: 3, : PKT)
UHT Coconut Cream Kara 12x1ltr- MICOCKA1000 (Amount: 5.20 SGD, Quantity: 1, : PKT)
Dried Prawn Small 1kg- MLPRDIN1000 (Amount: 17.50 SGD, Quantity: 3, : PKT)
Total: 64.00 SGD</t>
  </si>
  <si>
    <t>6290623294914241092</t>
  </si>
  <si>
    <t>1230495-364789-- Thrive APAC, The Tea Party Clementi 450 Clementi Ave 3</t>
  </si>
  <si>
    <t>Vegetable Cooking Oil Royal Miller 17kg- RMOICOORM17KG (Amount: 33.00 SGD, Quantity: 2, : TIN)
Evaporated Creamer Royal Miller 48x390g- RMMIMECRM0390 (Amount: 1.20 SGD, Quantity: 1, : TIN)
Slice Mushroom Royal Miller 6x2840g- RMCUSMURM2840 (Amount: 7.20 SGD, Quantity: 3, : TIN)
Chicken Powder Knorr 6x2.25kg- ZBCPOKN2250 (Amount: 27.85 SGD, Quantity: 1, : TUB)
Pork Luncheon Meat Mili 24x397g- CMPLUMI0397 (Amount: 2.40 SGD, Quantity: 3, : TIN)
Total: 123.85 SGD</t>
  </si>
  <si>
    <t>6290638324918267995</t>
  </si>
  <si>
    <t>Pukka Three Mint Tea 4x(20x1.6g)- XE67570687 (Amount: 27.52 SGD, Quantity: 3, : CT)
Pukka Three Chamomile Tea 4x(20x1.5g)- XE67643951 (Amount: 27.52 SGD, Quantity: 3, : CT)
Pukka Supreme Matcha Tea 4x(20x1.5g)- XE67549295 (Amount: 27.52 SGD, Quantity: 4, : CT)
PUKKA ELDERBERRY&amp;ECHINACEA 4X(20X2G)- XE69712701 (Amount: 27.52 SGD, Quantity: 4, : CT)
Total: 385.28 SGD</t>
  </si>
  <si>
    <t>6290662954919525088</t>
  </si>
  <si>
    <t>229586-360603-- Kine, 6 Jln Bukit Merah</t>
  </si>
  <si>
    <t>Demi Glace Sauce Knorr 6x1kg- ZBDEMIKN1000 (Amount: 12.47 SGD, Quantity: 1, : TUB)
Chilli Sachet Longson 1000x9g- SACHISCTLS9G (Amount: 36.50 SGD, Quantity: 1, : CT)
Tomato Ketchup Pouch Kimball 12x1kg- ZATOMKI1000 (Amount: 28.00 SGD, Quantity: 2, : CT)
Garbage Bags 36inX48inX30s North Star 10pkt- NSNFGBB36X48 (Amount: 9.00 SGD, Quantity: 1, : PKT)
Total: 113.97 SGD</t>
  </si>
  <si>
    <t>6290673044912719771</t>
  </si>
  <si>
    <t>Deep Frying Oil Royal Miller 17 kg- RMOIDFRM1700 (Amount: 42.00 SGD, Quantity: 2, : TIN)
NESCAFE Excellente Whole Roasted Coffee Beans 12x500g- XN12528679 (Amount: 201.96 SGD, Quantity: 1, : CT)
Total: 285.96 SGD</t>
  </si>
  <si>
    <t>6290688884911388252</t>
  </si>
  <si>
    <t>6290694724912770256</t>
  </si>
  <si>
    <t>84538-96505-- China Square Beef Noodle, Blk 120 Bt Merah</t>
  </si>
  <si>
    <t>Beef Stock Paste Knorr 6x1.5kg- ZBBPAKN1500 (Amount: 115.75 SGD, Quantity: 3, : CT)
Total: 347.25 SGD</t>
  </si>
  <si>
    <t>6291258674911947585</t>
  </si>
  <si>
    <t>505382-340285-- Clementi Town Sec Stall 5, 10 Clementi Ave 3</t>
  </si>
  <si>
    <t>K Salt (Low Sodium) iLite 10x1kg- MLFMBP1901 (Amount: 1.00 SGD, Quantity: 6, : PKT)
Professional Cream MUSHROOM Soup Based Knorr 6x1kg- ZBPCMKN1KG (Amount: 84.93 SGD, Quantity: 3, : CT)
Total: 260.79 SGD</t>
  </si>
  <si>
    <t>6291262244914525979</t>
  </si>
  <si>
    <t>Chicken Flavoured Seasoning Knorr 6x1kg- ZBSEFKN1000 (Amount: 50.00 SGD, Quantity: 3, : CT)
Margarine Planta 6x2.5kg- MARPL2500 (Amount: 88.80 SGD, Quantity: 2, : CT)
White Sauce Mix Knorr 6x850g- ZBWHIKN0850 (Amount: 83.05 SGD, Quantity: 1, : CT)
Rock Sugar Honey Sauce Knorr 4x3kg- ZBRSUHS3000 (Amount: 114.42 SGD, Quantity: 1, : CT)
MAGGI Chili Sauce 6x3.3kg- XN12354448 (Amount: 61.80 SGD, Quantity: 2, : CT)
MAGGI Tomato Ketchup Can 6x3.3kg- XN12354430 (Amount: 52.62 SGD, Quantity: 2, : CT)
White Pepper Powder GURUBAS 500g- PEPWHPLS0500 (Amount: 4.00 SGD, Quantity: 10, : PKT)
Total: 793.91 SGD</t>
  </si>
  <si>
    <t>6291310244917965045</t>
  </si>
  <si>
    <t>Cinnamon Sticks LSH 1kg- HEWCILS100 (Amount: 12.50 SGD, Quantity: 1, : PKT)
Star Anise Seed LSH 1kg- HEASSTLS10KG (Amount: 21.80 SGD, Quantity: 1, : PKT)
Total: 34.30 SGD</t>
  </si>
  <si>
    <t>6291316254911005256</t>
  </si>
  <si>
    <t>Tuna Chunk In Oil Royal Miller 6x1.88kg- RMCSTUCRM1880 (Amount: 17.50 SGD, Quantity: 1, : TIN)
White Cooking Wine Royal Miller 6x750ml- RMWSWCO0750 (Amount: 10.00 SGD, Quantity: 2, : BTL)
Capers In Vinegar Royal Miller 12x700g- RMPICAPER0700 (Amount: 8.00 SGD, Quantity: 1, : BTL)
Real Mayonnaise Best Food 4x3ltr- ZBMAYBF3000 (Amount: 17.23 SGD, Quantity: 2, : TUB)
Dijon Mustard Choix Gourmands 6x1kg- MUDIJREM0850 (Amount: 14.00 SGD, Quantity: 1, : TUB)
Fish Gravy Thai Tiparus 12x700ml- SAFISTI750 (Amount: 1.75 SGD, Quantity: 2, : BTL)
UHT Coconut Cream Kara 12x1ltr- MICOCKA1000 (Amount: 5.20 SGD, Quantity: 2, : PKT)
Dried Prawn Small 1kg- MLPRDIN1000 (Amount: 17.50 SGD, Quantity: 1, : PKT)
Total: 125.36 SGD</t>
  </si>
  <si>
    <t>6291347014915456830</t>
  </si>
  <si>
    <t>Slice Mushroom Royal Miller 6x2840g- RMCUSMURM2840 (Amount: 41.00 SGD, Quantity: 1, : CT)
Walnut Shelled Johnnyson's 1kg- JODFWALLS12.50 (Amount: 22.00 SGD, Quantity: 2, : Kg)
Anchor Cheddar Shredded 8x1kg- ZF110852 (Amount: 105.84 SGD, Quantity: 2, : CT)
Chicken Picnic Square Ham Sliced  12PKT X 1KG- FRCHPIHAM1KG (Amount: 8.20 SGD, Quantity: 12, : PKT)
Puff Pastry Square 5" Kawan 24x10's x 60g- ZKFRFSPUPASQ (Amount: 62.50 SGD, Quantity: 1, : CT)
Total: 457.58 SGD</t>
  </si>
  <si>
    <t>6291348404917568926</t>
  </si>
  <si>
    <t>Basic Stir Fry Sauce YueYihai 10x1kg- SABSF3006013 (Amount: 8.00 SGD, Quantity: 3, : PKT)
Ikan Bilis Peeled 1kgx12pkt- MLIKALS1000 (Amount: 11.00 SGD, Quantity: 6, : PKT)
Dried Prawn MED 1kg- MLPRDIM1000 (Amount: 21.25 SGD, Quantity: 1, : PKT)
Total: 111.25 SGD</t>
  </si>
  <si>
    <t>6291448644917051941</t>
  </si>
  <si>
    <t>Vegetable Cooking Oil Royal Miller 17kg- RMOICOORM17KG (Amount: 33.00 SGD, Quantity: 2, : TIN)
Macaroni FTO 132 Royal Miller 24x500gm- RMPARMMAC500 (Amount: 45.60 SGD, Quantity: 1, : CT)
UHT Full Cream Milk Royal Miller 12x1ltr- RMMIMUHRM1000 (Amount: 23.40 SGD, Quantity: 1, : CT)
Real Mayonnaise Best Food 4x3ltr- ZBMAYBF3000 (Amount: 65.63 SGD, Quantity: 1, : CT)
Black Pepper Coarse LSH 500g- PECRBLS0500 (Amount: 8.30 SGD, Quantity: 2, : PKT)
Corn Starch  Johnnyson's 10x1kg- JOFLCORN1KG (Amount: 2.50 SGD, Quantity: 1, : PKT)
Plain Flour 1kg- JOFLPLAPR1000 (Amount: 3.30 SGD, Quantity: 2, : PKT)
Roasted Sesame Dressing (Halal) Kewpie 6x1L- JPMLRTDRH1L (Amount: 16.50 SGD, Quantity: 6, : BTL)
School Pack Nestle 20x140g- CEN12145064 (Amount: 67.60 SGD, Quantity: 2, : CT)
Anchor UHT CHG Extra Yield Cream Latam 12x1ltr- ZF122338 (Amount: 74.75 SGD, Quantity: 1, : CT)
Total: 535.28 SGD</t>
  </si>
  <si>
    <t>6291468024916921183</t>
  </si>
  <si>
    <t>6291468974915759510</t>
  </si>
  <si>
    <t>6291511574911895132</t>
  </si>
  <si>
    <t>Vegetable Cooking Oil Royal Miller 17kg- RMOICOORM17KG (Amount: 33.00 SGD, Quantity: 5, : TIN)
Chilli Sauce Pouch Kimball 12x1kg- ZACHIKI1000 (Amount: 3.93 SGD, Quantity: 2, : POU)
Total: 172.86 SGD</t>
  </si>
  <si>
    <t>6291512174918880258</t>
  </si>
  <si>
    <t>UHT Full Cream Milk Royal Miller 12x1ltr- RMMIMUHRM1000 (Amount: 23.40 SGD, Quantity: 1, : CT)
Total: 23.40 SGD</t>
  </si>
  <si>
    <t>6291528494913328169</t>
  </si>
  <si>
    <t>Demi Glace Sauce Knorr 6x1kg- ZBDEMIKN1000 (Amount: 12.47 SGD, Quantity: 1, : TUB)
Concentrated Chicken Stock Knorr 6x1kg- ZBCNCHSKN1000 (Amount: 11.50 SGD, Quantity: 1, : BTL)
Beef Stock Paste Knorr 6x1.5kg- ZBBPAKN1500 (Amount: 20.26 SGD, Quantity: 1, : BTL)
Dressing Thousand Island BF 6x2.5L- ZBDTIBF2500 (Amount: 16.20 SGD, Quantity: 1, : TUB)
MAGGI Tomato Ketchup Can 6x3.3kg- XN12354430 (Amount: 9.25 SGD, Quantity: 1, : TIN)
Garlic Powder Hela 9x700g- GSGARHE0700 (Amount: 25.10 SGD, Quantity: 1, : TUB)
Total: 94.78 SGD</t>
  </si>
  <si>
    <t>6292139854913980956</t>
  </si>
  <si>
    <t>6292179684912735073</t>
  </si>
  <si>
    <t>6292217504913682646</t>
  </si>
  <si>
    <t>6292237564919581949</t>
  </si>
  <si>
    <t>6292278474912274337</t>
  </si>
  <si>
    <t>HEAPON1000-1kg</t>
  </si>
  <si>
    <t>Evaporated Creamer Royal Miller 48x390g- RMMIMECRM0390 (Amount: 52.80 SGD, Quantity: 1, : CT)
Honey Royal Miller 12x500g- RMSCHONRM500 (Amount: 3.20 SGD, Quantity: 8, : BTL)
Olive Oil Pomace Royal Miller 4x5ltr- RMOIOLPRR5L (Amount: 45.00 SGD, Quantity: 1, : TIN)
NESTUM All Family Cereal Original 6x1kg- XN12210460 (Amount: 36.00 SGD, Quantity: 1, : CT)
Paprika Powder G.Chef 1kg- GSPAPGC1000 (Amount: 14.50 SGD, Quantity: 1, : PKT)
Preserved Olive Vegetable Sin Guo 24x450g- PIPOVEG0450 (Amount: 2.60 SGD, Quantity: 6, : BTL)
Total: 189.50 SGD</t>
  </si>
  <si>
    <t>6292322414916013179</t>
  </si>
  <si>
    <t>218447-289138-- Suk's Thai Kitchen, 136 Tessensohn Rd 97395329</t>
  </si>
  <si>
    <t>Sweet Paprika Powder Hela 16x1kg- GSPAPHE1000 (Amount: 20.20 SGD, Quantity: 1, : PKT)
Grated Peanut Tai Sun 1kg- DFTSPEG1000 (Amount: 5.50 SGD, Quantity: 10, : Kg)
Total: 75.20 SGD</t>
  </si>
  <si>
    <t>6292336234916923645</t>
  </si>
  <si>
    <t>Vegetable Cooking Oil Royal Miller 17kg- RMOICOORM17KG (Amount: 33.00 SGD, Quantity: 2, : TIN)
BBQ Sauce Hickory Knorr 6x1kg- ZBBSHKN1000 (Amount: 12.52 SGD, Quantity: 1, : TUB)
Black Pepper Coarse LSH 500g- PECRBLS0500 (Amount: 8.30 SGD, Quantity: 1, : PKT)
White Pepper Powder GURUBAS 500g- PEPWHPLS0500 (Amount: 4.00 SGD, Quantity: 1, : PKT)
Total: 90.82 SGD</t>
  </si>
  <si>
    <t>6292337404916265826</t>
  </si>
  <si>
    <t>593428-343778-- Eatjoy, Blk 63A Lengkok Bahru</t>
  </si>
  <si>
    <t>Lipton Packet Tea EK 36X400G- XE69566731 (Amount: 154.44 SGD, Quantity: 1, : CT)
Total: 154.44 SGD</t>
  </si>
  <si>
    <t>6292348714913220667</t>
  </si>
  <si>
    <t>Milo Nestle 6x1.8kg- XN12285909 (Amount: 86.28 SGD, Quantity: 2, : CT)
Thai Fine Sugar SIS 25kg- SUTHAIFS25KG (Amount: 38.00 SGD, Quantity: 1, : BAG)
Total: 210.56 SGD</t>
  </si>
  <si>
    <t>6292353264919561595</t>
  </si>
  <si>
    <t>Corn Oil Royal Miller 6x3ltr- RMOICORRM3000 (Amount: 14.90 SGD, Quantity: 2, : TUB)
Garbanzo Beans Royal Miller 24x400g- RMCVBCHRU0400 (Amount: 1.15 SGD, Quantity: 10, : TIN)
MAGGI Concentrate Vegetarian Stock 6x1.2kg- XN7805925 (Amount: 10.50 SGD, Quantity: 1, : BTL)
Cling Wrap 300m North Star 6x300mx45cm- NSNFCLIW300M (Amount: 13.00 SGD, Quantity: 1, : ROL)
UHT Coconut Cream Kara 12x1ltr- MICOCKA1000 (Amount: 5.20 SGD, Quantity: 6, : PKT)
Chicken Broth Swanson 12x1L- ZAMISCHB1000 (Amount: 60.75 SGD, Quantity: 1, : CT)
WH Premium Oyster Sauce Woh Hup 4x5L- ZW1501000010 (Amount: 8.00 SGD, Quantity: 1, : TUB)
Total: 164.75 SGD</t>
  </si>
  <si>
    <t>6292402344917989976</t>
  </si>
  <si>
    <t>Anchor UHT Whipping Cream 12X1LTR- ZF121274 (Amount: 89.96 SGD, Quantity: 2, : CT)
Total: 179.92 SGD</t>
  </si>
  <si>
    <t>6292425824919997327</t>
  </si>
  <si>
    <t>Spaghetti  FTO 5 Royal Miller 24x500gm- RMPARMSPA500 (Amount: 45.60 SGD, Quantity: 1, : CT)
Total: 45.60 SGD</t>
  </si>
  <si>
    <t>6292426474913470900</t>
  </si>
  <si>
    <t>Deep Frying Oil Royal Miller 17 kg- RMOIDFRM1700 (Amount: 42.00 SGD, Quantity: 6, : TIN)
Red Grape Vinegar Royal Miller 12x500ml- RMVIWSRE0500 (Amount: 3.00 SGD, Quantity: 2, : BTL)
Tamarind Paste (Assam) 3 Eagle/Orchid 70x300g- MLASS0300 (Amount: 1.20 SGD, Quantity: 2, : PKT)
Total: 260.40 SGD</t>
  </si>
  <si>
    <t>6294669764914802193</t>
  </si>
  <si>
    <t>Fungus White LSH 10x1kg- MLFUNWLS1000 (Amount: 18.80 SGD, Quantity: 1, : Kg)
Good Morning Towel Thick North Star 12S- NFTOT012S (Amount: 14.00 SGD, Quantity: 1, : PKT)
Sakura Japonica Rice 25kg- RISAKJPRICE (Amount: 42.00 SGD, Quantity: 1, : PKT)
Anchor Prof Unsalted Butter 20x454g- ZF120642 (Amount: 7.14 SGD, Quantity: 5, : EAC)
Anchor UHT Whipping Cream 12X1LTR- ZF121274 (Amount: 8.32 SGD, Quantity: 4, : PKT)
Total: 143.78 SGD</t>
  </si>
  <si>
    <t>6294672484912253559</t>
  </si>
  <si>
    <t>Chicken Powder Knorr 6x2.25kg- ZBCPOKN2250 (Amount: 159.14 SGD, Quantity: 1, : CT)
Peanut Butter Creamy Best Food 4x3ltr- ZBPEBBF3000 (Amount: 29.99 SGD, Quantity: 1, : TUB)
Total: 189.13 SGD</t>
  </si>
  <si>
    <t>6294677984916332758</t>
  </si>
  <si>
    <t>Corn Oil Royal Miller 6x3ltr- RMOICORRM3000 (Amount: 14.90 SGD, Quantity: 6, : TUB)
Cling Wrap 300m North Star 6x300mx45cm- NSNFCLIW300M (Amount: 70.20 SGD, Quantity: 2, : CT)
Anchor Salted Butter 40x250g- ZF110580 (Amount: 146.51 SGD, Quantity: 1, : CT)
Total: 376.31 SGD</t>
  </si>
  <si>
    <t>6294692954911991934</t>
  </si>
  <si>
    <t>Tomato Hotpot Base YueYiHai 10x1kg- SATHP3006012 (Amount: 8.00 SGD, Quantity: 10, : PKT)
Ikan Bilis Peeled 1kgx12pkt- MLIKALS1000 (Amount: 11.00 SGD, Quantity: 10, : PKT)
Dried Prawn MED 1kg- MLPRDIM1000 (Amount: 21.25 SGD, Quantity: 2, : PKT)
Total: 232.50 SGD</t>
  </si>
  <si>
    <t>6294699424919299298</t>
  </si>
  <si>
    <t>6294737814917968475</t>
  </si>
  <si>
    <t>Chicken Powder Knorr 6x2.25kg- ZBCPOKN2250 (Amount: 27.85 SGD, Quantity: 1, : TUB)
Pesto Herb Paste Knorr 2x340g- ZBPSEKN0340 (Amount: 33.23 SGD, Quantity: 4, : CT)
Chilli Sauce Pouch Kimball 12x1kg- ZACHIKI1000 (Amount: 3.93 SGD, Quantity: 3, : POU)
GoChuJang Hot Pepper Paste Sajo 20x500g- MLGHJ500G (Amount: 4.80 SGD, Quantity: 10, : TUB)
Total: 220.56 SGD</t>
  </si>
  <si>
    <t>6294739934915121194</t>
  </si>
  <si>
    <t>192472-248592-- Lee Wee &amp; Brothers, 1550 Bedok North Ave 4</t>
  </si>
  <si>
    <t>Puff Pastry Square 5" Kawan 24x10's x 60g- ZKFRFSPUPASQ (Amount: 62.50 SGD, Quantity: 4, : CT)
Total: 250.00 SGD</t>
  </si>
  <si>
    <t>6294743134916267717</t>
  </si>
  <si>
    <t>224605-362624-- ILHA Formosa, 20 Gul Way #03-07</t>
  </si>
  <si>
    <t>Mayo Magic Best Food 4x3L- ZBMAMGBF3000 (Amount: 39.25 SGD, Quantity: 3, : CT)
Knorr Green Pepper Mala Paste 6x500g- ZBSAGPMALPKN (Amount: 48.00 SGD, Quantity: 1, : CT)
Total: 165.75 SGD</t>
  </si>
  <si>
    <t>6294761054918033615</t>
  </si>
  <si>
    <t>FSIMSC043386-1pkt</t>
  </si>
  <si>
    <t>Real Mayonnaise Best Food 4x3ltr- ZBMAYBF3000 (Amount: 65.63 SGD, Quantity: 1, : CT)
Anchor Coloured Cheddar SOS 84 slices 10x1040g- ZF120999 (Amount: 111.93 SGD, Quantity: 1, : CT)
Conquest Delivery+ Coated Fries 1/4" ShoeString Simplot 6 x 2.04kg- FSIMSS043416 (Amount: 9.20 SGD, Quantity: 1, : PKT)
Crispy Coated Fries 7mm Farm Frites 6x2000g- FF435002 (Amount: 11.10 SGD, Quantity: 1, : PKT)
Crispy Coated Fries 10mm Farm Frites 6x2000g- FF436002 (Amount: 8.80 SGD, Quantity: 1, : PKT)
Total: 206.66 SGD</t>
  </si>
  <si>
    <t>6294766374913572016</t>
  </si>
  <si>
    <t>158257-261930-- Bakery Cuisine, Junction 10</t>
  </si>
  <si>
    <t>Anchor Unsalted Butter 25kg- ZF110455 (Amount: 300.30 SGD, Quantity: 1, : CT)
ANCHOR Cream Cheese 12 x 1kg- ZF121641 (Amount: 115.50 SGD, Quantity: 2, : CT)
Total: 531.30 SGD</t>
  </si>
  <si>
    <t>6294789254918266416</t>
  </si>
  <si>
    <t>6294793144913285490</t>
  </si>
  <si>
    <t>209765-349936-- 1990, Blk 211 Upper Changi Rd</t>
  </si>
  <si>
    <t>Lipton Tea Dust EK 1X10Kg- XE69610484 (Amount: 108.00 SGD, Quantity: 1, : TIN)
Total: 108.00 SGD</t>
  </si>
  <si>
    <t>6294795294913907513</t>
  </si>
  <si>
    <t>1233499-365050-- Maris Stella High School Stall 6, 25 Mount Vernon Rd</t>
  </si>
  <si>
    <t>Farmvale Streaky Bacon 10X1kg- FRPKBACONS10 (Amount: 14.50 SGD, Quantity: 20, : Kg)
Total: 290.00 SGD</t>
  </si>
  <si>
    <t>6294797974914768203</t>
  </si>
  <si>
    <t>Rock Sugar 5x3kg- SUROCMAL3000 (Amount: 6.80 SGD, Quantity: 1, : PKT)
Fine Sugar Mitr Phol 10kg- SUSFINEMP10 (Amount: 16.00 SGD, Quantity: 3, : BAG)
Bee Hoon TaiSun 3kg- NVBEETAI3000 (Amount: 7.45 SGD, Quantity: 2, : PKT)
Total: 69.70 SGD</t>
  </si>
  <si>
    <t>6294812314917452779</t>
  </si>
  <si>
    <t>Spaghetti  FTO 5 Royal Miller 24x500gm- RMPARMSPA500 (Amount: 45.60 SGD, Quantity: 2, : CT)
Tomato Pronto Knorr 6x2kg- ZBTPRKN2000 (Amount: 53.74 SGD, Quantity: 1, : CT)
White Sauce Mix Knorr 6x850g- ZBWHIKN0850 (Amount: 83.05 SGD, Quantity: 1, : CT)
Italian Herb Paste Knorr 6x1.5kg- ZBITAKN1500 (Amount: 26.39 SGD, Quantity: 2, : TUB)
Black Pepper Coarse LSH 500g- PECRBLS0500 (Amount: 8.30 SGD, Quantity: 1, : PKT)
Chilli Flake G.Chef 1kg- GSCHIG1000 (Amount: 18.75 SGD, Quantity: 1, : PKT)
Parsley Shredded Hela 10x500g- HEWPAHE0500 (Amount: 15.60 SGD, Quantity: 1, : PKT)
Fine Salt East Sun 48x500g- ESSSSAFES500 (Amount: 0.45 SGD, Quantity: 2, : PKT)
Anchor UHT CHG Extra Yield Cream Latam 12x1ltr- ZF122338 (Amount: 74.75 SGD, Quantity: 1, : CT)
Total: 399.07 SGD</t>
  </si>
  <si>
    <t>6294813134913320255</t>
  </si>
  <si>
    <t>1249499-366065-- Yut Yun, 953 Upper Serangoon Rd</t>
  </si>
  <si>
    <t>6294815744917545252</t>
  </si>
  <si>
    <t>6294823334912331618</t>
  </si>
  <si>
    <t>CSCLAMRO46OZ-6tin</t>
  </si>
  <si>
    <t>Macaroni FTO 132 Royal Miller 24x500gm- RMPARMMAC500 (Amount: 45.60 SGD, Quantity: 1, : CT)
Light Sour Cream Bulla 2L- CHLSPCR5000 (Amount: 25.00 SGD, Quantity: 2, : TUB)
Total: 95.60 SGD</t>
  </si>
  <si>
    <t>6294830954919018885</t>
  </si>
  <si>
    <t>CVTPASW3000-5TIN</t>
  </si>
  <si>
    <t>Corn Oil Royal Miller 6x3ltr- RMOICORRM3000 (Amount: 14.90 SGD, Quantity: 8, : TUB)
Tomato Whole Peeled Royal Miller 6x2550g- RMCVTOWRM2550 (Amount: 7.00 SGD, Quantity: 10, : TIN)
Chicken Powder Knorr 6x2.25kg- ZBCPOKN2250 (Amount: 27.85 SGD, Quantity: 1, : TUB)
Dressing Coleslaw Best Food 4x3ltr- ZBDRCBF3000 (Amount: 18.67 SGD, Quantity: 2, : TUB)
Coriander Powder Raj 10x500g- GSCORRA500 (Amount: 2.50 SGD, Quantity: 2, : PKT)
Hua Tiao Chew Bao Ding 12x640ml- WSHTWBA0640 (Amount: 2.50 SGD, Quantity: 5, : BTL)
Total: 271.89 SGD</t>
  </si>
  <si>
    <t>6294833244918562016</t>
  </si>
  <si>
    <t>MAGGI Chili Sauce 6x3.3kg- XN12354448 (Amount: 61.80 SGD, Quantity: 1, : CT)
Chicken Dipping Mae Pranom 12x980g- SACHIMP0980 (Amount: 3.45 SGD, Quantity: 3, : BTL)
Tumeric Powder Raj 10x500g- GSTUMRA0500 (Amount: 2.50 SGD, Quantity: 1, : PKT)
Tamarind Paste (Assam) 3 Eagle/Orchid 70x300g- MLASS0300 (Amount: 1.20 SGD, Quantity: 3, : PKT)
Plain Flour 1kg- JOFLPLAPR1000 (Amount: 3.30 SGD, Quantity: 10, : PKT)
Dried Prawn Small 1kg- MLPRDIN1000 (Amount: 17.50 SGD, Quantity: 2, : PKT)
Total: 146.25 SGD</t>
  </si>
  <si>
    <t>6294837264914571929</t>
  </si>
  <si>
    <t>500375-340007-- Cosypot, 3 Bukit Batok St 34 Stall 1</t>
  </si>
  <si>
    <t>6294866654916934771</t>
  </si>
  <si>
    <t>Real Mayonnaise Best Food 4x3ltr- ZBMAYBF3000 (Amount: 17.23 SGD, Quantity: 2, : TUB)
Demi Glace Sauce Knorr 6x1kg- ZBDEMIKN1000 (Amount: 12.47 SGD, Quantity: 1, : TUB)
WH White Vinegar Woh Hup 4x5L- ZW1506300040 (Amount: 4.50 SGD, Quantity: 1, : TUB)
Total: 51.43 SGD</t>
  </si>
  <si>
    <t>6294867144911065853</t>
  </si>
  <si>
    <t>Olive Oil Pomace Royal Miller 4x5ltr- RMOIOLPRR5L (Amount: 45.00 SGD, Quantity: 1, : TIN)
Teriyaki Sauce HALAL  Nihon Shokken 6x2L- JPTERIH2000 (Amount: 17.00 SGD, Quantity: 4, : BTL)
Whole Grain Mustard Master Food 6x175gm- MUWHOMA0175 (Amount: 4.25 SGD, Quantity: 6, : BTL)
Black Pepper Coarse LSH 500g- PECRBLS0500 (Amount: 8.30 SGD, Quantity: 2, : PKT)
Black Pepper Corn 500g- PECOPLS0500 (Amount: 10.00 SGD, Quantity: 1, : PKT)
Rice Flour 3 Eagles 20x600g- FLRICTH0600 (Amount: 1.15 SGD, Quantity: 2, : PKT)
Royal Baking Powder 12x450g- K109898 (Amount: 5.80 SGD, Quantity: 2, : TIN)
Plain Flour 1kg- JOFLPLAPR1000 (Amount: 3.30 SGD, Quantity: 2, : PKT)
Bleach Local 6x1gal- NFBLEL3400 (Amount: 2.60 SGD, Quantity: 2, : TUB)
WH White Vinegar Woh Hup 4x5L- ZW1506300040 (Amount: 4.50 SGD, Quantity: 2, : TUB)
Total: 199.80 SGD</t>
  </si>
  <si>
    <t>6294869714911657686</t>
  </si>
  <si>
    <t>PAWMSP500G-8ctn</t>
  </si>
  <si>
    <t>Pineapple Tidbit (Pizza cut) In Light Syrup Royal Miller 6x3kg- RMCFPATB3000 (Amount: 50.00 SGD, Quantity: 10, : CT)
Spaghetti  FTO 5 Royal Miller 24x500gm- RMPARMSPA500 (Amount: 45.60 SGD, Quantity: 6, : CT)
White Sauce Mix Knorr 6x850g- ZBWHIKN0850 (Amount: 83.05 SGD, Quantity: 3, : CT)
BBQ Sauce Hickory Knorr 6x1kg- ZBBSHKN1000 (Amount: 71.53 SGD, Quantity: 2, : CT)
Italian Herb Paste Knorr 6x1.5kg- ZBITAKN1500 (Amount: 150.81 SGD, Quantity: 1, : CT)
Total: 1,316.62 SGD</t>
  </si>
  <si>
    <t>6294872524919529089</t>
  </si>
  <si>
    <t>6294883624913492011</t>
  </si>
  <si>
    <t>Honey Royal Miller 6x1kg- RMSCHONRM1000L (Amount: 32.50 SGD, Quantity: 1, : CT)
Canola Oil Royal Miller 20L- RMOICARM20L (Amount: 64.80 SGD, Quantity: 2, : TIN)
Corn Starch  Johnnyson's 10x1kg- JOFLCORN1KG (Amount: 2.50 SGD, Quantity: 10, : PKT)
Washing Up Liquid Lemon North Star 4x5ltr- NSNFWASNS5000 (Amount: 4.90 SGD, Quantity: 1, : TUB)
Bleach Local 6x1gal- NFBLEL3400 (Amount: 2.60 SGD, Quantity: 2, : TUB)
Rice Vinegar/White Narcissus 12x600ml- VIRICNA0600 (Amount: 2.00 SGD, Quantity: 2, : BTL)
Total: 201.20 SGD</t>
  </si>
  <si>
    <t>6294885854918846219</t>
  </si>
  <si>
    <t>Fine Salt East Sun 48x500g- ESSSSAFES500 (Amount: 20.64 SGD, Quantity: 1, : CT)
Total: 20.64 SGD</t>
  </si>
  <si>
    <t>6294886174914318380</t>
  </si>
  <si>
    <t>ZDA001673-1tub</t>
  </si>
  <si>
    <t>Light Sour Cream Bulla 2L- CHLSPCR5000 (Amount: 25.00 SGD, Quantity: 2, : TUB)
Total: 50.00 SGD</t>
  </si>
  <si>
    <t>6294887004914864410</t>
  </si>
  <si>
    <t>1193499-362877-- Play Nation, 58 Prinsep St</t>
  </si>
  <si>
    <t>Demi Glace Sauce Knorr 6x1kg- ZBDEMIKN1000 (Amount: 12.47 SGD, Quantity: 1, : TUB)
Chicken Powder Knorr 6x2.25kg- ZBCPOKN2250 (Amount: 27.85 SGD, Quantity: 1, : TUB)
Golden Salted Egg Powder Knorr 6x800g- ZBGSEGGKN800 (Amount: 28.35 SGD, Quantity: 3, : PKT)
NESTEA Pro House Blend Exp 12x200g- XN12555622 (Amount: 48.00 SGD, Quantity: 2, : CT)
Total: 221.37 SGD</t>
  </si>
  <si>
    <t>6294892434911926454</t>
  </si>
  <si>
    <t>6294897304913503093</t>
  </si>
  <si>
    <t>Margarine Planta 6x2.5kg- MARPL2500 (Amount: 88.80 SGD, Quantity: 2, : CT)
MAGGI Tomato Ketchup Can 6x3.3kg- XN12354430 (Amount: 52.62 SGD, Quantity: 1, : CT)
Total: 230.22 SGD</t>
  </si>
  <si>
    <t>6294901694917719025</t>
  </si>
  <si>
    <t>Vegetable Cooking Oil Royal Miller 17kg- RMOICOORM17KG (Amount: 33.00 SGD, Quantity: 7, : TIN)
Evaporated Creamer Royal Miller 48x390g- RMMIMECRM0390 (Amount: 52.80 SGD, Quantity: 1, : CT)
Real Mayonnaise Best Food 4x3ltr- ZBMAYBF3000 (Amount: 17.23 SGD, Quantity: 2, : TUB)
Tartar Sauce BestFood 4x3ltr- ZBTSABF3000 (Amount: 17.51 SGD, Quantity: 3, : TUB)
GoChuJang Hot Pepper Paste Sajo 20x500g- MLGHJ500G (Amount: 96.00 SGD, Quantity: 2, : CT)
Royal Baking Powder 12x450g- K109898 (Amount: 5.80 SGD, Quantity: 6, : TIN)
Tomato Paste Palmdale 6x3kg- CVTPASW3000 (Amount: 11.00 SGD, Quantity: 3, : TIN)
Total: 630.59 SGD</t>
  </si>
  <si>
    <t>6294934484916960925</t>
  </si>
  <si>
    <t>Chicken Picnic Square Ham Sliced  12PKT X 1KG- FRCHPIHAM1KG (Amount: 8.20 SGD, Quantity: 2, : PKT)
Turkey Ham Sliced 12 x 1kg- FRTHAMS1000 (Amount: 12.00 SGD, Quantity: 2, : Kg)
Total: 40.40 SGD</t>
  </si>
  <si>
    <t>6294946634918139372</t>
  </si>
  <si>
    <t>Vegetable Cooking Oil Royal Miller 17kg- RMOICOORM17KG (Amount: 33.00 SGD, Quantity: 2, : TIN)
Spaghetti  FTO 5 Royal Miller 24x500gm- RMPARMSPA500 (Amount: 45.60 SGD, Quantity: 1, : CT)
Premium Jasmine Rice Royal Miller 5kg- RMRIKDM5000 (Amount: 9.00 SGD, Quantity: 6, : PKT)
Candle Nut 1kg- MLCANLS25KG (Amount: 8.70 SGD, Quantity: 2, : PKT)
UHT Coconut Cream Kara 12x1ltr- MICOCKA1000 (Amount: 5.20 SGD, Quantity: 5, : PKT)
Anchor UHT Whipping Cream 12X1LTR- ZF121274 (Amount: 89.96 SGD, Quantity: 1, : CT)
Anchor Coloured Cheddar SOS 84 slices 10x1040g- ZF120999 (Amount: 12.45 SGD, Quantity: 1, : PKT)
Total: 311.41 SGD</t>
  </si>
  <si>
    <t>6294949154918278506</t>
  </si>
  <si>
    <t>138009-364791-- SM009, 3015 Bedok North St #04-14</t>
  </si>
  <si>
    <t>Anchor Salted Butter 4x5kg- ZF120194 (Amount: 248.33 SGD, Quantity: 4, : CT)
Total: 993.32 SGD</t>
  </si>
  <si>
    <t>6294952264912170237</t>
  </si>
  <si>
    <t>MAGGI Chili Sauce 6x3.3kg- XN12354448 (Amount: 61.80 SGD, Quantity: 1, : CT)
MAGGI Tomato Ketchup Can 6x3.3kg- XN12354430 (Amount: 52.62 SGD, Quantity: 1, : CT)
Total: 114.42 SGD</t>
  </si>
  <si>
    <t>6294958264919094721</t>
  </si>
  <si>
    <t>126404-153860-- Enak Enak Hong Kong, Blk 1202 East Coast</t>
  </si>
  <si>
    <t>seafood</t>
  </si>
  <si>
    <t>Chicken Powder Knorr 6x2.25kg- ZBCPOKN2250 (Amount: 27.85 SGD, Quantity: 2, : TUB)
Fish Gravy Thai Tiparus 12x700ml- SAFISTI750 (Amount: 21.00 SGD, Quantity: 1, : CT)
Curry Powder Fish Baba's 10x1kg- GSCUFBA1000 (Amount: 9.25 SGD, Quantity: 1, : PKT)
Tapioca Flour Flying Man 50x500g- FLTAPFL0500 (Amount: 0.95 SGD, Quantity: 20, : PKT)
Sesame Oil EastSun 4x5ltr- ESOISESBA5000 (Amount: 22.00 SGD, Quantity: 2, : TUB)
Fine Salt East Sun 48x500g- ESSSSAFES500 (Amount: 0.45 SGD, Quantity: 12, : PKT)
MSG / Ajinomoto 20x1kg- SSMSGAJM01000 (Amount: 5.50 SGD, Quantity: 20, : PKT)
Total: 264.35 SGD</t>
  </si>
  <si>
    <t>6294964194916675425</t>
  </si>
  <si>
    <t>SEAFOOD</t>
  </si>
  <si>
    <t>Chilli In Oil Mae Pranom 6x3kg- OICHIMP3000 (Amount: 101.25 SGD, Quantity: 1, : CT)
Real Mayonnaise Best Food 4x3ltr- ZBMAYBF3000 (Amount: 17.23 SGD, Quantity: 1, : TUB)
Candle Nut 1kg- MLCANLS25KG (Amount: 8.70 SGD, Quantity: 2, : PKT)
Total: 135.88 SGD</t>
  </si>
  <si>
    <t>6294966214917151870</t>
  </si>
  <si>
    <t>Yellow Corn Chips Mission 6x500gm- COYECMI0500 (Amount: 47.25 SGD, Quantity: 1, : CT)
Total: 47.25 SGD</t>
  </si>
  <si>
    <t>6294973024913554712</t>
  </si>
  <si>
    <t>ANCHOR Cream Cheese 12 x 1kg- ZF121641 (Amount: 115.50 SGD, Quantity: 1, : CT)
Anchor UHT Whipping Cream 12X1LTR- ZF121274 (Amount: 89.96 SGD, Quantity: 1, : CT)
Total: 205.46 SGD</t>
  </si>
  <si>
    <t>6294984194919637265</t>
  </si>
  <si>
    <t>Frozen Chicken B/Less Leg Skin On 200g UP Sadia  6 x 2kg- FRCHICKBLESSLEG200G2 (Amount: 38.40 SGD, Quantity: 2, : CT)
Frozen Pangasius Fillet (Dory Fillet) 170/220 (3x2kgs)- FRFPAGFLT170 (Amount: 21.00 SGD, Quantity: 2, : CT)
Total: 118.80 SGD</t>
  </si>
  <si>
    <t>6294987544914564685</t>
  </si>
  <si>
    <t>MAGGI Chili Sauce 6x3.3kg- XN12354448 (Amount: 61.80 SGD, Quantity: 1, : CT)
MAGGI Tomato Ketchup Can 6x3.3kg- XN12354430 (Amount: 52.62 SGD, Quantity: 2, : CT)
Total: 167.04 SGD</t>
  </si>
  <si>
    <t>6294991394915588856</t>
  </si>
  <si>
    <t>39843-46119-- BBQ Wholesale Centre, 1550 Bedok North Ave 4 #05-12</t>
  </si>
  <si>
    <t>Margarine Johnnyson's 18kg- JOOIJOHMAR18KG (Amount: 45.00 SGD, Quantity: 3, : CT)
Total: 135.00 SGD</t>
  </si>
  <si>
    <t>6295530304915682550</t>
  </si>
  <si>
    <t>917503-354209-- Aspen &amp; Co, 23 Serangoon Central #B2-34</t>
  </si>
  <si>
    <t>Captain Oats Beverage original 12 x 1L- ZCBEVOR1L (Amount: 41.19 SGD, Quantity: 1, : CT)
Anchor UHT Whipping Cream 12X1LTR- ZF121274 (Amount: 89.96 SGD, Quantity: 1, : CT)
Total: 131.15 SGD</t>
  </si>
  <si>
    <t>6295534904917896606</t>
  </si>
  <si>
    <t>1249503-366073-- Crawford Development, 1 Jurong East St 21</t>
  </si>
  <si>
    <t>Spaghetti  FTO 5 Royal Miller 24x500gm- RMPARMSPA500 (Amount: 45.60 SGD, Quantity: 1, : CT)
Tomato Pronto Knorr 6x2kg- ZBTPRKN2000 (Amount: 8.96 SGD, Quantity: 2, : TIN)
WH Sriracha Chilli Sauce 12x445g- ZW1104000354 (Amount: 2.30 SGD, Quantity: 2, : BTL)
ANCHOR Cream Cheese 12 x 1kg- ZF121641 (Amount: 10.70 SGD, Quantity: 2, : EA)
Anchor Prof Unsalted Butter 20x454g- ZF120642 (Amount: 7.14 SGD, Quantity: 2, : EAC)
Anchor UHT Whipping Cream 12X1LTR- ZF121274 (Amount: 8.32 SGD, Quantity: 2, : PKT)
Total: 120.44 SGD</t>
  </si>
  <si>
    <t>6295536994913828072</t>
  </si>
  <si>
    <t>Olive Oil Pomace Royal Miller 4x5ltr- RMOIOLPRR5L (Amount: 45.00 SGD, Quantity: 2, : TIN)
Chicken Flavoured Seasoning Knorr 6x1kg- ZBSEFKN1000 (Amount: 50.00 SGD, Quantity: 5, : CT)
Golden Salted Egg Powder Knorr 6x800g- ZBGSEGGKN800 (Amount: 162.01 SGD, Quantity: 3, : CT)
MAGGI Tomato Ketchup Can 6x3.3kg- XN12354430 (Amount: 52.62 SGD, Quantity: 1, : CT)
NESTUM All Family Cereal Original 6x1kg- XN12210460 (Amount: 36.00 SGD, Quantity: 2, : CT)
Coriander Powder Raj 10x500g- GSCORRA500 (Amount: 2.50 SGD, Quantity: 10, : PKT)
Curry Powder Meat Baba's 10x1kg- GSCUMBA1000 (Amount: 9.25 SGD, Quantity: 10, : PKT)
Total: 1,068.15 SGD</t>
  </si>
  <si>
    <t>6295597564917069424</t>
  </si>
  <si>
    <t>6295675454915269522</t>
  </si>
  <si>
    <t>215364-283158-- Chocoworks, 15 Jalan Tepong #03-02</t>
  </si>
  <si>
    <t>6295724374912241263</t>
  </si>
  <si>
    <t>237570-358510-- Hougang Otah, 1550 Bedok North</t>
  </si>
  <si>
    <t>6295757014915861966</t>
  </si>
  <si>
    <t>All send by chill</t>
  </si>
  <si>
    <t>Slice Mushroom Royal Miller 6x2840g- RMCUSMURM2840 (Amount: 7.20 SGD, Quantity: 1, : TIN)
Anchor Mozzarella Shredded Cheese IQF 6x2kg- ZF123066 (Amount: 126.00 SGD, Quantity: 1, : CT)
Perfect Italiano Parmesan Shredded 6x1kg- ZF3001213 (Amount: 116.55 SGD, Quantity: 1, : CT)
Total: 249.75 SGD</t>
  </si>
  <si>
    <t>6295763564919087342</t>
  </si>
  <si>
    <t>586438-349207-- Sweet.Rex Desserts, 464B Clementi Ave</t>
  </si>
  <si>
    <t>White Cooking Wine Royal Miller 6x750ml- RMWSWCO0750 (Amount: 54.00 SGD, Quantity: 1, : CT)
Olive Oil Ex. Virgin Royal Miller 4x5ltr- RMOIOLIERM5000 (Amount: 71.00 SGD, Quantity: 4, : TIN)
Honey Lemon Royal Miller 12x500g- RMSCHLMN0500 (Amount: 60.00 SGD, Quantity: 1, : CT)
Frozen Crispy Chicken Karaage Royal Miller 10x800g- RMFRCKRG0800 (Amount: 80.00 SGD, Quantity: 1, : CT)
Total: 478.00 SGD</t>
  </si>
  <si>
    <t>6295765484911760305</t>
  </si>
  <si>
    <t>Golden Salted Egg Powder Knorr 6x800g- ZBGSEGGKN800 (Amount: 162.01 SGD, Quantity: 2, : CT)
Total: 324.02 SGD</t>
  </si>
  <si>
    <t>6295766144917182934</t>
  </si>
  <si>
    <t>70060-77857-- Hong Kong St Family Restaurant Novena, 273 Thomson Rd</t>
  </si>
  <si>
    <t>ZBTSTAMSA1KG-6pkt</t>
  </si>
  <si>
    <t>Chicken Powder Knorr 6x2.25kg- ZBCPOKN2250 (Amount: 27.85 SGD, Quantity: 2, : TUB)
Concentrated Chicken Stock Knorr 6x1kg- ZBCNCHSKN1000 (Amount: 65.74 SGD, Quantity: 1, : CT)
Golden Salted Egg Powder Knorr 6x800g- ZBGSEGGKN800 (Amount: 28.35 SGD, Quantity: 3, : PKT)
Margarine Planta 6x2.5kg- MARPL2500 (Amount: 88.80 SGD, Quantity: 1, : CT)
Basic Stock Reduction Knorr 6x820gm- ZBBASKN0820 (Amount: 18.17 SGD, Quantity: 3, : BTL)
Total: 349.80 SGD</t>
  </si>
  <si>
    <t>6295784754919638811</t>
  </si>
  <si>
    <t>6295786574917777945</t>
  </si>
  <si>
    <t>Chilli Dried LSH 1kg- MLCHILS10KG (Amount: 11.00 SGD, Quantity: 2, : PKT)
Total: 22.00 SGD</t>
  </si>
  <si>
    <t>6295786894915237128</t>
  </si>
  <si>
    <t>Real Mayonnaise Best Food 4x3ltr- ZBMAYBF3000 (Amount: 17.23 SGD, Quantity: 2, : TUB)
Total: 34.46 SGD</t>
  </si>
  <si>
    <t>6295787204917001888</t>
  </si>
  <si>
    <t>UHT Coconut Cream Kara 12x1ltr- MICOCKA1000 (Amount: 62.40 SGD, Quantity: 1, : CT)
Total: 62.40 SGD</t>
  </si>
  <si>
    <t>6295796274911554066</t>
  </si>
  <si>
    <t>Concentrated Chicken Stock Knorr 6x1kg- ZBCNCHSKN1000 (Amount: 65.74 SGD, Quantity: 1, : CT)
Tom Yam Paste Knorr 6x1.5kg- ZBTYPKN1500 (Amount: 19.90 SGD, Quantity: 2, : TUB)
Chicken Powder No MSG Knorr 6x1kg- ZBCPWKNH1000 (Amount: 84.08 SGD, Quantity: 5, : CT)
Basic Stock Reduction Knorr 6x820gm- ZBBASKN0820 (Amount: 103.83 SGD, Quantity: 2, : CT)
Vegetarian Seasoning Knorr 6x1kg- ZBVEGKN1000 (Amount: 57.09 SGD, Quantity: 1, : CT)
Concentrated Soup Stock Nihon Shokken 6x2kg- SACONSOUP2000 (Amount: 17.00 SGD, Quantity: 6, : TUB)
Total: 892.69 SGD</t>
  </si>
  <si>
    <t>6295841864919984886</t>
  </si>
  <si>
    <t>6295868894911351540</t>
  </si>
  <si>
    <t>30243-34731-- Stall 4 Geylang Methodist Sec Sch, 2 Geylang East Central</t>
  </si>
  <si>
    <t>SeasonedCrisp Savory Twister Fries Seas Loops Simplot 6 x 2.27kg- FSIMTW470144 (Amount: 13.00 SGD, Quantity: 14, : PKT)
Total: 182.00 SGD</t>
  </si>
  <si>
    <t>6296398654917626552</t>
  </si>
  <si>
    <t>1256495-366285-- Nomadian, Nomads 2 The Oval</t>
  </si>
  <si>
    <t>ZBSASOUSPKN-1btl</t>
  </si>
  <si>
    <t>Pineapple Slice In Light Syrup Royal Miller 24x565g-  RMCFPINSRM565 (Amount: 1.60 SGD, Quantity: 2, : TIN)
Real Mayonnaise Best Food 4x3ltr- ZBMAYBF3000 (Amount: 65.63 SGD, Quantity: 1, : CT)
Chicken Seasoning Powder Knorr 6x1kg- ZBCPOKN1000 (Amount: 13.15 SGD, Quantity: 1, : TUB)
Concentrated Chicken Stock Knorr 6x1kg- ZBCNCHSKN1000 (Amount: 11.50 SGD, Quantity: 1, : BTL)
Knorr Green Pepper Mala Paste 6x500g- ZBSAGPMALPKN (Amount: 8.42 SGD, Quantity: 1, : BTL)
Knorr Mala Liquid Seasoning Sauce 6x468g- ZBSAMALISEKN (Amount: 4.36 SGD, Quantity: 1, : BTL)
Rock Sugar Honey Sauce Knorr 4x3kg- ZBRSUHS3000 (Amount: 30.11 SGD, Quantity: 1, : TUB)
UHT Coconut Cream Kara 12x1ltr- MICOCKA1000 (Amount: 5.20 SGD, Quantity: 4, : PKT)
Total: 157.17 SGD</t>
  </si>
  <si>
    <t>6296409164915129859</t>
  </si>
  <si>
    <t>Blue Ribbon PXLF Non Coated Fries 1/4" ShoeString Simplot 6 x 2.72kg- FSIMSS465201 (Amount: 64.80 SGD, Quantity: 4, : CT)
Total: 259.20 SGD</t>
  </si>
  <si>
    <t>6296485754918043531</t>
  </si>
  <si>
    <t>Anchor Prof Unsalted Butter 20x454g- ZF120642 (Amount: 7.14 SGD, Quantity: 8, : EAC)
Anchor UHT Whipping Cream 12X1LTR- ZF121274 (Amount: 89.96 SGD, Quantity: 1, : CT)
Total: 147.08 SGD</t>
  </si>
  <si>
    <t>6296510874919885572</t>
  </si>
  <si>
    <t>18140-21679-- Mapollo Catering, Blk 3017 Simei East Kitchen</t>
  </si>
  <si>
    <t>Ikan Bilis Powder Knorr 6x1kg- ZBIBPKT1000 (Amount: 70.00 SGD, Quantity: 1, : CT)
Chicken Powder Knorr 6x2.25kg- ZBCPOKN2250 (Amount: 159.14 SGD, Quantity: 1, : CT)
NESTLE Pro Lemonade Exp 12x200g- XN12555634 (Amount: 52.80 SGD, Quantity: 1, : CT)
NESTEA Pro House Blend Exp 12x200g- XN12555622 (Amount: 48.00 SGD, Quantity: 1, : CT)
Total: 329.94 SGD</t>
  </si>
  <si>
    <t>6296514834916255731</t>
  </si>
  <si>
    <t>Rock Sugar Honey Sauce Knorr 4x3kg- ZBRSUHS3000 (Amount: 30.11 SGD, Quantity: 2, : TUB)
MAGGI Chef Secret 6x1kg- XN12183346 (Amount: 13.35 SGD, Quantity: 3, : PKT)
Total: 100.27 SGD</t>
  </si>
  <si>
    <t>6296548574918184887</t>
  </si>
  <si>
    <t>MAGGI Chili Sauce 6x3.3kg- XN12354448 (Amount: 61.80 SGD, Quantity: 1, : CT)
Total: 61.80 SGD</t>
  </si>
  <si>
    <t>6296550644913450111</t>
  </si>
  <si>
    <t>Tomato Chopped Royal Miller 6x2.55kg- RMCVTOCRU2500 (Amount: 42.00 SGD, Quantity: 1, : CT)
Chicken Seasoning Powder Knorr 6x1kg- ZBCPOKN1000 (Amount: 13.15 SGD, Quantity: 1, : TUB)
Concentrated Chicken Stock Knorr 6x1kg- ZBCNCHSKN1000 (Amount: 11.50 SGD, Quantity: 1, : BTL)
Potato Flake Knorr 2kg- ZBPFPOTFL2KG (Amount: 24.07 SGD, Quantity: 1, : BOX)
BBQ Sauce Hickory Knorr 6x1kg- ZBBSHKN1000 (Amount: 12.52 SGD, Quantity: 1, : TUB)
MAGGI Chili Sauce 6x3.3kg- XN12354448 (Amount: 10.85 SGD, Quantity: 1, : TIN)
MAGGI Tomato Ketchup Can 6x3.3kg- XN12354430 (Amount: 9.25 SGD, Quantity: 1, : TIN)
Bread Crumb Johnnyson's 10x1kg- JOMIBRCR1000 (Amount: 4.20 SGD, Quantity: 1, : PKT)
Total: 127.54 SGD</t>
  </si>
  <si>
    <t>6296552724918445668</t>
  </si>
  <si>
    <t>Fries Straight Cut 10mm Farm Frites 6x2000g- FF118001 (Amount: 39.60 SGD, Quantity: 6, : CT)
Total: 237.60 SGD</t>
  </si>
  <si>
    <t>6296553134916580302</t>
  </si>
  <si>
    <t>6296626954911293453</t>
  </si>
  <si>
    <t>Sago SMALL East Sun 1kg- ESMLSASLS30KG (Amount: 2.96 SGD, Quantity: 1, : PKT)
Red Bean East Sun 25x1kg- ESMLBERLS25KG (Amount: 4.50 SGD, Quantity: 1, : KG)
Green Beans East Sun 25x1kg- ESMLBEGLS30KG (Amount: 3.50 SGD, Quantity: 6, : KG)
White Glutinous Rice East Sun 1kg- RIGLWLS1000 (Amount: 3.50 SGD, Quantity: 1, : PKT)
Black Glutinous Rice East Sun 1kg- ESRIBLGLS25KG (Amount: 4.60 SGD, Quantity: 3, : PKT)
Split Green Mung Bean Tow Suan East Sun 1kg- ESMLTOWLS30KG (Amount: 4.00 SGD, Quantity: 2, : Kg)
WH SUPERIOR DARK Soy Sauce Woh Hup 12x640ml- ZW1101000414 (Amount: 2.20 SGD, Quantity: 2, : BTL)
Anchor Salted Butter 40x250g- ZF110580 (Amount: 146.51 SGD, Quantity: 1, : CT)
Total: 204.67 SGD</t>
  </si>
  <si>
    <t>6296628684915931190</t>
  </si>
  <si>
    <t>91790-106805-- Pan Seas Enterprises, 35B Fishery Port Rd</t>
  </si>
  <si>
    <t>Cream of Chicken TUB Knorr 6x1kg- ZBSCHKN1000 (Amount: 16.00 SGD, Quantity: 1, : CT)
Instant Soup Mushroom Knorr 6x800g- ZBISMKN0800 (Amount: 68.13 SGD, Quantity: 1, : CT)
Lemon Sunquick 6x700ml- SCSUNLE0840 (Amount: 5.90 SGD, Quantity: 6, : BTL)
Total: 119.53 SGD</t>
  </si>
  <si>
    <t>6296632464917301597</t>
  </si>
  <si>
    <t>209765-274458-- 1990, 820 Tampines St 81</t>
  </si>
  <si>
    <t>6296638054912505541</t>
  </si>
  <si>
    <t>Rice Paper 22cm 250gm (H)- MLRICBA0250 (Amount: 2.80 SGD, Quantity: 6, : PKT)
White Glutinous Rice East Sun 1kg- RIGLWLS1000 (Amount: 3.50 SGD, Quantity: 5, : PKT)
Tang Hoon Xianglong 20pktx250g- NVTANCH0250 (Amount: 0.95 SGD, Quantity: 8, : PKT)
Thai Kuay Teow (Phad Thai)/Rice Stick Hand 30x454g- NVRICLS0454 (Amount: 2.10 SGD, Quantity: 5, : PKT)
Total: 52.40 SGD</t>
  </si>
  <si>
    <t>6296654664918470593</t>
  </si>
  <si>
    <t>356307-334436-- LGB Somerset, The General Room 111 Somerset Rd</t>
  </si>
  <si>
    <t>XE68161592-1CTN</t>
  </si>
  <si>
    <t>PUKKA THREE GINGER TEA S20 4 X 20 X 1.8G- XE67549297 (Amount: 27.52 SGD, Quantity: 1, : CT)
PUKKA LEMON GINGER &amp; MH S20 4 X 20 X 2G- XE68564347 (Amount: 27.52 SGD, Quantity: 1, : CT)
Pukka Three Mint Tea 4x(20x1.6g)- XE67570687 (Amount: 27.52 SGD, Quantity: 1, : CT)
PUKKA LEMONGRASS &amp; GINGER 4X(20X2G)- XE68164991 (Amount: 27.52 SGD, Quantity: 1, : CT)
Total: 110.08 SGD</t>
  </si>
  <si>
    <t>6296663124917603616</t>
  </si>
  <si>
    <t>72332-80813-- Enak Selera Hong Kong Tea House, 340 Bedok Rd</t>
  </si>
  <si>
    <t>Seafood</t>
  </si>
  <si>
    <t>Chilli In Oil Mae Pranom 6x3kg- OICHIMP3000 (Amount: 17.00 SGD, Quantity: 2, : TIN)
Baking Powder Crescent 6x2.49kg- MIBAKCRE2490 (Amount: 37.50 SGD, Quantity: 1, : TIN)
Slice Mushroom Royal Miller 6x2840g- RMCUSMURM2840 (Amount: 41.00 SGD, Quantity: 1, : CT)
Real Mayonnaise Best Food 4x3ltr- ZBMAYBF3000 (Amount: 17.23 SGD, Quantity: 1, : TUB)
Concentrated Chicken Stock Knorr 6x1kg- ZBCNCHSKN1000 (Amount: 65.74 SGD, Quantity: 1, : CT)
MAGGI Chef Secret 6x1kg- XN12183346 (Amount: 13.35 SGD, Quantity: 2, : PKT)
Chicken Dipping Mae Pranom 12x980g- SACHIMP0980 (Amount: 3.45 SGD, Quantity: 6, : BTL)
Fish Gravy Thai Tiparus 12x700ml- SAFISTI750 (Amount: 21.00 SGD, Quantity: 2, : CT)
Chilli Dried LSH 1kg- MLCHILS10KG (Amount: 11.00 SGD, Quantity: 4, : PKT)
Candle Nut 1kg- MLCANLS25KG (Amount: 8.70 SGD, Quantity: 1, : PKT)
Tapioca Flour Flying Man 50x500g- FLTAPFL0500 (Amount: 0.95 SGD, Quantity: 20, : PKT)
Fine Salt East Sun 48x500g- ESSSSAFES500 (Amount: 0.45 SGD, Quantity: 12, : PKT)
Lemon Sunquick 6x700ml- SCSUNLE0840 (Amount: 5.90 SGD, Quantity: 2, : BTL)
Orange Sunquick 6x700ml- SCSUNOR0840 (Amount: 5.90 SGD, Quantity: 1, : BTL)
MSG / Ajinomoto 20x1kg- SSMSGAJM01000 (Amount: 5.50 SGD, Quantity: 15, : PKT)
Thai Lime Juice 6x1ltr- CJLIMTH1000 (Amount: 2.00 SGD, Quantity: 4, : BTL)
Birds Custard Foil 1x24x300g- K847005 (Amount: 2.25 SGD, Quantity: 2, : PKT)
Total: 474.67 SGD</t>
  </si>
  <si>
    <t>6296673174919647859</t>
  </si>
  <si>
    <t>drinks</t>
  </si>
  <si>
    <t>White Glutinous Rice East Sun 1kg- RIGLWLS1000 (Amount: 3.50 SGD, Quantity: 15, : PKT)
Lemon Sunquick 6x700ml- SCSUNLE0840 (Amount: 34.32 SGD, Quantity: 1, : CT)
Total: 86.82 SGD</t>
  </si>
  <si>
    <t>6296673684919134490</t>
  </si>
  <si>
    <t>western</t>
  </si>
  <si>
    <t>Slice Mushroom Royal Miller 6x2840g- RMCUSMURM2840 (Amount: 41.00 SGD, Quantity: 1, : CT)
Chicken Powder Knorr 6x2.25kg- ZBCPOKN2250 (Amount: 159.14 SGD, Quantity: 1, : CT)
Pepper Sauce Red Tabasco 24x60ML- SAPERE0060 (Amount: 2.50 SGD, Quantity: 3, : BTL)
Sesame Oil EastSun 4x5ltr- ESOISESBA5000 (Amount: 22.00 SGD, Quantity: 4, : TUB)
Total: 295.64 SGD</t>
  </si>
  <si>
    <t>6296674334918625572</t>
  </si>
  <si>
    <t>dim sum</t>
  </si>
  <si>
    <t>Chicken Powder Knorr 6x2.25kg- ZBCPOKN2250 (Amount: 159.14 SGD, Quantity: 1, : CT)
Concentrated Chicken Stock Maggi 6x1.2kg- XN12170273 (Amount: 72.00 SGD, Quantity: 1, : CT)
Shallots Fried East Sun 10x1kg- MLSHFGQ1000 (Amount: 5.20 SGD, Quantity: 1, : PKT)
Rice Flour 3 Eagles 20x600g- FLRICTH0600 (Amount: 22.30 SGD, Quantity: 1, : CT)
White Glutinous Rice East Sun 1kg- RIGLWLS1000 (Amount: 3.50 SGD, Quantity: 5, : PKT)
WH White Vinegar Woh Hup 4x5L- ZW1506300040 (Amount: 4.50 SGD, Quantity: 1, : TUB)
Total: 280.64 SGD</t>
  </si>
  <si>
    <t>6296675144917273781</t>
  </si>
  <si>
    <t>UHT Full Cream Milk Royal Miller 12x1ltr- RMMIMUHRM1000 (Amount: 23.40 SGD, Quantity: 1, : CT)
Milo Nestle 6x1.8kg- XN12285909 (Amount: 86.28 SGD, Quantity: 1, : CT)
LIPTON YELLOW LABEL SKIPPY LJA 12X50X2G- XE69729314 (Amount: 4.16 SGD, Quantity: 1, : EAC)
Raw Sugar Sticks 100's SIS 24 x100's x 3.5g- SUSRASI0035 (Amount: 3.30 SGD, Quantity: 1, : PKT)
School Pack Nestle 20x140g- CEN12145064 (Amount: 67.60 SGD, Quantity: 1, : CT)
Total: 184.74 SGD</t>
  </si>
  <si>
    <t>6296678484919427159</t>
  </si>
  <si>
    <t>917505-354215-- Harmon&amp;Co, 435 Orchard Rd</t>
  </si>
  <si>
    <t>6296695444917980615</t>
  </si>
  <si>
    <t>MILO ACTIV GO Hot Mix Vending 12x1kg- XN12258140 (Amount: 146.88 SGD, Quantity: 1, : CT)
Anchor UHT CHG Extra Yield Cream Latam 12x1ltr- ZF122338 (Amount: 74.75 SGD, Quantity: 1, : CT)
Total: 221.63 SGD</t>
  </si>
  <si>
    <t>6296697254919184585</t>
  </si>
  <si>
    <t>Roti Paratha Plain Kawan 24x(5'sx80gm)- ZKF101KWM0100 (Amount: 52.80 SGD, Quantity: 1, : CT)
Total: 52.80 SGD</t>
  </si>
  <si>
    <t>6296701074916777283</t>
  </si>
  <si>
    <t>891497-353449-- Avo&amp;Co, 47 Quality Rd  97609008</t>
  </si>
  <si>
    <t>Jia You Liang Yuan Sweet Potato Pancake Kawan 12x3'sx80g- ZKFJYLYSPPAN (Amount: 35.00 SGD, Quantity: 5, : CT)
Total: 175.00 SGD</t>
  </si>
  <si>
    <t>6296716344918251607</t>
  </si>
  <si>
    <t>Honey Royal Miller 6x1kg- RMSCHONRM1000L (Amount: 32.50 SGD, Quantity: 2, : CT)
Fusilli FTO 160 Royal Miller 24x500gm- RMPARMFUS0500 (Amount: 1.90 SGD, Quantity: 10, : PKT)
IQF Sweet Kernel Corn Royal Miller 10x1kg- RMVESKCORN (Amount: 3.00 SGD, Quantity: 8, : PKT)
Frozen Chicken B/Less Leg Skin On 200g UP Sadia  6 x 2kg- FRCHICKBLESSLEG200G2 (Amount: 38.40 SGD, Quantity: 1, : CT)
Total: 146.40 SGD</t>
  </si>
  <si>
    <t>6296725194917237765</t>
  </si>
  <si>
    <t>Vegetable Cooking Oil Royal Miller 17kg- RMOICOORM17KG (Amount: 33.00 SGD, Quantity: 4, : TIN)
Chilli Sauce Pouch Kimball 12x1kg- ZACHIKI1000 (Amount: 3.93 SGD, Quantity: 1, : POU)
Tomato Ketchup Pouch Kimball 12x1kg- ZATOMKI1000 (Amount: 3.50 SGD, Quantity: 1, : PKT)
Total: 139.43 SGD</t>
  </si>
  <si>
    <t>6296726064919142656</t>
  </si>
  <si>
    <t>Chilli Paste SinHwaDee 3kg- CHSACHISH3000 (Amount: 6.00 SGD, Quantity: 12, : PKT)
Total: 72.00 SGD</t>
  </si>
  <si>
    <t>6296739884911627112</t>
  </si>
  <si>
    <t>212868-278450-- Yummy Punjaby, 321 Alexandra</t>
  </si>
  <si>
    <t>Spaghetti  FTO 5 Royal Miller 24x500gm- RMPARMSPA500 (Amount: 45.60 SGD, Quantity: 2, : CT)
Total: 91.20 SGD</t>
  </si>
  <si>
    <t>6297251484912353218</t>
  </si>
  <si>
    <t>216684-286178-- Rite Pizza, 212 Choa Chu Kang</t>
  </si>
  <si>
    <t>Anchor Mozzarella Shredded Cheese IQF 6x2kg- ZF123066 (Amount: 126.00 SGD, Quantity: 4, : CT)
Total: 504.00 SGD</t>
  </si>
  <si>
    <t>6297252584914316440</t>
  </si>
  <si>
    <t>MAGGI Chilli Sauce 24x340g- XN12013765 (Amount: 50.40 SGD, Quantity: 1, : CT)
MAGGI Tomato Ketchup 24x320g- XN12311751 (Amount: 40.80 SGD, Quantity: 1, : CT)
Habanero Sauce Tabasco 6x12'sx60ML- SAPEHABA0060 (Amount: 3.50 SGD, Quantity: 10, : BTL)
Total: 126.20 SGD</t>
  </si>
  <si>
    <t>6297255434915341118</t>
  </si>
  <si>
    <t>Fish Gravy Thai Tiparus 12x700ml- SAFISTI750 (Amount: 1.75 SGD, Quantity: 2, : BTL)
Coriander Powder Raj 10x500g- GSCORRA500 (Amount: 2.50 SGD, Quantity: 1, : PKT)
Cumin Powder Raj 10x500g- GSCUNRA500 (Amount: 3.00 SGD, Quantity: 1, : PKT)
Tumeric Powder Raj 10x500g- GSTUMRA0500 (Amount: 2.50 SGD, Quantity: 1, : PKT)
Tamarind Paste (Assam) 3 Eagle/Orchid 70x300g- MLASS0300 (Amount: 1.20 SGD, Quantity: 1, : PKT)
Dried Prawn Small 1kg- MLPRDIN1000 (Amount: 17.50 SGD, Quantity: 1, : PKT)
Total: 30.20 SGD</t>
  </si>
  <si>
    <t>6297257194916963462</t>
  </si>
  <si>
    <t>Organic Brown Rice Naturel 2kg- ORRIBRWN2000 (Amount: 9.00 SGD, Quantity: 10, : PKT)
Black Bean S&amp;W 6x3.06KG- CVBBESW3060 (Amount: 61.50 SGD, Quantity: 1, : CT)
Olive Oil Pomace Royal Miller 4x5ltr- RMOIOLPRR5L (Amount: 45.00 SGD, Quantity: 1, : TIN)
Black Pepper Coarse LSH 500g- PECRBLS0500 (Amount: 8.30 SGD, Quantity: 1, : PKT)
Fine Salt East Sun 48x500g- ESSSSAFES500 (Amount: 0.45 SGD, Quantity: 6, : PKT)
Total: 207.50 SGD</t>
  </si>
  <si>
    <t>6297341374911247640</t>
  </si>
  <si>
    <t>224605-364025-- ILHA Formosa, 1 Habourfront Walk</t>
  </si>
  <si>
    <t>Mayo Magic Best Food 4x3L- ZBMAMGBF3000 (Amount: 39.25 SGD, Quantity: 2, : CT)
Total: 78.50 SGD</t>
  </si>
  <si>
    <t>6297353734913362413</t>
  </si>
  <si>
    <t>Olive Oil Pomace Royal Miller 4x5ltr- RMOIOLPRR5L (Amount: 45.00 SGD, Quantity: 1, : TIN)
Premium Jasmine Rice Royal Miller 5kg- RMRIKDM5000 (Amount: 9.00 SGD, Quantity: 2, : PKT)
Cling Wrap 300m North Star 6x300mx45cm- NSNFCLIW300M (Amount: 70.20 SGD, Quantity: 1, : CT)
Total: 133.20 SGD</t>
  </si>
  <si>
    <t>6297362064912608985</t>
  </si>
  <si>
    <t>Concentrated Chicken Stock Knorr 6x1kg- ZBCNCHSKN1000 (Amount: 11.50 SGD, Quantity: 1, : BTL)
Sing Long Chilli Crab Sauce 12x380g- SACLCRAB0380 (Amount: 57.00 SGD, Quantity: 2, : CT)
Total: 125.50 SGD</t>
  </si>
  <si>
    <t>6297393954914494586</t>
  </si>
  <si>
    <t>CEN12163462-2pkt</t>
  </si>
  <si>
    <t>Spaghetti  FTO 5 Royal Miller 24x500gm- RMPARMSPA500 (Amount: 45.60 SGD, Quantity: 2, : CT)
Tomato Pronto Knorr 6x2kg- ZBTPRKN2000 (Amount: 8.96 SGD, Quantity: 2, : TIN)
WH Sriracha Chilli Sauce 12x445g- ZW1104000354 (Amount: 2.30 SGD, Quantity: 6, : BTL)
ANCHOR Cream Cheese 12 x 1kg- ZF121641 (Amount: 10.70 SGD, Quantity: 1, : EA)
Total: 133.62 SGD</t>
  </si>
  <si>
    <t>6297419814914731142</t>
  </si>
  <si>
    <t>6297486974918820331</t>
  </si>
  <si>
    <t>985499-356281-- Kiwami, Chinatown</t>
  </si>
  <si>
    <t>Spicy Hot Pot Sauce YueYihai 10x1kg- SASHP3006011 (Amount: 8.00 SGD, Quantity: 10, : PKT)
Total: 80.00 SGD</t>
  </si>
  <si>
    <t>6297515674918388251</t>
  </si>
  <si>
    <t>6297533774912312542</t>
  </si>
  <si>
    <t>93398-108897-- KevinBakery, 121 Meyer Rd</t>
  </si>
  <si>
    <t>Anchor Mozzarella Shredded Cheese IQF 6x2kg- ZF123066 (Amount: 126.00 SGD, Quantity: 1, : CT)
Crispy Coated Fries 7mm Farm Frites 6x2000g- FF435002 (Amount: 59.70 SGD, Quantity: 1, : CT)
Total: 185.70 SGD</t>
  </si>
  <si>
    <t>6297537384911371549</t>
  </si>
  <si>
    <t>Mayo Magic Best Food 4x3L- ZBMAMGBF3000 (Amount: 39.25 SGD, Quantity: 1, : CT)
Total: 39.25 SGD</t>
  </si>
  <si>
    <t>6297538194912099631</t>
  </si>
  <si>
    <t>1102507-359527-- 2 Mistri Rd #01-01</t>
  </si>
  <si>
    <t>Chicken Seasoning Powder Knorr 6x1kg- ZBCPOKN1000 (Amount: 13.15 SGD, Quantity: 1, : TUB)
Corn Oil Royal Miller 6x3ltr- RMOICORRM3000 (Amount: 14.90 SGD, Quantity: 1, : TUB)
Deep Frying Oil Royal Miller 17kg- RMOIDFRM1700 (Amount: 42.00 SGD, Quantity: 5, : TIN)
Olive Oil Pomace Royal Miller 4x5ltr- RMOIOLPRR5L (Amount: 45.00 SGD, Quantity: 1, : TIN)
Plain Flour 1kg- JOFLPLAPR1000 (Amount: 3.30 SGD, Quantity: 4, : PKT)
Rice Flour 3 Eagles 20x600g- FLRICTH0600 (Amount: 1.15 SGD, Quantity: 4, : PKT)
Fine Grain Sugar SIS 10 x 2kg- JOSUSFINE2000 (Amount: 3.50 SGD, Quantity: 5, : PKT)
Premium Jasmine Rice Royal Miller 5kg- RMRIKDM5000 (Amount: 9.00 SGD, Quantity: 3, : PKT)
LKK Panda Oyster Sauce 12 x 510g- XL1300660688 (Amount: 3.50 SGD, Quantity: 2, : EAC)
UHT Coconut Cream Kara 12x1ltr- MICOCKA1000 (Amount: 5.20 SGD, Quantity: 3, : PKT)
Total: 367.95 SGD</t>
  </si>
  <si>
    <t>6265656364916190606</t>
  </si>
  <si>
    <t>WH White Vinegar Woh Hup 4x5L- ZW1506300040 (Amount: 4.50 SGD, Quantity: 2, : TUB)
Total: 9.00 SGD</t>
  </si>
  <si>
    <t>6265681944919147298</t>
  </si>
  <si>
    <t>Plain Flour 1kg- JOFLPLAPR1000 (Amount: 3.30 SGD, Quantity: 5, : PKT)
Rice Flour 3 Eagles 20x600g- FLRICTH0600 (Amount: 1.15 SGD, Quantity: 2, : PKT)
LKK Fine Shrimp Sauce 12 x 227g- XL1300700098 (Amount: 4.40 SGD, Quantity: 10, : EAC)
Riso Arborio Rice Gallo 12x1kg- RICERAS1000 (Amount: 7.90 SGD, Quantity: 3, : PKT)
UHT Coconut Cream Kara 12x1ltr- MICOCKA1000 (Amount: 5.20 SGD, Quantity: 3, : PKT)
Condensed Milk Royal Miller 48x380g- RMMIMCORM0390 (Amount: 1.20 SGD, Quantity: 5, : TIN)
Total: 108.10 SGD</t>
  </si>
  <si>
    <t>6270500744914022030</t>
  </si>
  <si>
    <t>Chilli Sauce Maggi 6x3.3kg- SACHIMAG3000 (Amount: 10.85 SGD, Quantity: 1, : TIN)
Tomato Ketchup Maggi 6x3.3kg- SATOMA3300 (Amount: 9.25 SGD, Quantity: 1, : TIN)
Total: 20.10 SGD</t>
  </si>
  <si>
    <t>6270500934916800066</t>
  </si>
  <si>
    <t>Royal Baking Powder 12x450g- K109898 (Amount: 5.80 SGD, Quantity: 2, : TIN)
Chicken Seasoning Powder Knorr 6x1kg- ZBCPOKN1000 (Amount: 13.15 SGD, Quantity: 2, : TUB)
Corn Starch Johnnyson's 10x1kg- JOFLCORN1KG (Amount: 2.50 SGD, Quantity: 3, : PKT)
Deep Frying Oil Royal Miller 17kg- RMOIDFRM1700 (Amount: 42.00 SGD, Quantity: 2, : TIN)
Garde D'Or Hollandaise Sauce Knorr 6x1L- ZBGARKN1000 (Amount: 14.05 SGD, Quantity: 2, : TUB)
Olive Oil Pomace Royal Miller 4x5ltr- RMOIOLPRR5L (Amount: 45.00 SGD, Quantity: 2, : TIN)
White Pepper Powder GURUBAS 500g- PEPWHPLS0500 (Amount: 4.00 SGD, Quantity: 2, : PKT)
White Sauce Mix Knorr 6x850g- ZBWHIKN0850 (Amount: 14.53 SGD, Quantity: 2, : BTL)
Demi Glace Sauce Knorr 6x1kg- ZBDEMIKN1000 (Amount: 12.47 SGD, Quantity: 2, : TUB)
Hua Tiao Chew Bao Ding 12x640ml- WSHTWBA0640 (Amount: 2.50 SGD, Quantity: 2, : BTL)
Macaroni FTO 132 Royal Miller 24x500gm- RMPARMMAC500 (Amount: 2.10 SGD, Quantity: 4, : PKT)
Fine Salt East Sun 48x500g- ESSSSAFES500 (Amount: 0.45 SGD, Quantity: 5, : PKT)
Dressing Coleslaw Best Food 4x3ltr- ZBDRCBF3000 (Amount: 18.67 SGD, Quantity: 1, : TUB)
Hoisin Sauce LKK 6x2.20kg- SAHOILKK2200 (Amount: 9.50 SGD, Quantity: 2, : TUB)
LKK Panda Oyster Sauce 12 x 510g- XL1300660688 (Amount: 3.50 SGD, Quantity: 3, : EAC)
Chilli Sauce Maggi 6x3.3kg- SACHIMAG3000 (Amount: 10.85 SGD, Quantity: 1, : TIN)
Total: 384.17 SGD</t>
  </si>
  <si>
    <t>6273327464918100684</t>
  </si>
  <si>
    <t>Fancy Raisins Golden 1kg- DFRAGLS1360 (Amount: 10.00 SGD, Quantity: 2, : PKT)
Pineapple Cube Mili 12x565g- CFPICB454G (Amount: 1.90 SGD, Quantity: 5, : TIN)
Total: 29.50 SGD</t>
  </si>
  <si>
    <t>6273412774916188269</t>
  </si>
  <si>
    <t>MLBELYE0550-1PKT</t>
  </si>
  <si>
    <t>Royal Baking Powder 12x450g- K109898 (Amount: 5.80 SGD, Quantity: 3, : TIN)
Cream Style Corn Royal Miller 24x425g-RMCVCSCRM0425 (Amount: 1.21 SGD, Quantity: 4, : TIN)
Olive Oil Pomace Royal Miller 4x5ltr- RMOIOLPRR5L (Amount: 45.00 SGD, Quantity: 1, : TIN)
Plain Flour 1kg- JOFLPLAPR1000 (Amount: 3.30 SGD, Quantity: 10, : PKT)
Rice Flour 3 Eagles 20x600g- FLRICTH0600 (Amount: 1.15 SGD, Quantity: 3, : PKT)
Whole Kernel Sweet Corn Royal Miller 24x425g- RMCVCWKRM0425 (Amount: 1.30 SGD, Quantity: 2, : TIN)
Red Bean Curd  250gm- PIBCRCH0250 (Amount: 2.05 SGD, Quantity: 3, : BTL)
Red Cooking Wine Royal Miller 6x750ML- RMWSRCO0750 (Amount: 10.00 SGD, Quantity: 2, : BTL)
White Cooking Wine Royal Miller 6x750ml- RMWSWCO0750 (Amount: 10.00 SGD, Quantity: 5, : BTL)
Condensed Milk Royal Miller 48x380g- RMMIMCORM0390 (Amount: 1.20 SGD, Quantity: 5, : TIN)
Fungus Black Strip Grade A (Orange) 10x1kg- MLFUNSL1000 (Amount: 15.60 SGD, Quantity: 1, : Kg)
Sakura Japonica Rice 4x5kg- RISAKJPRICE5KG (Amount: 10.50 SGD, Quantity: 1, : PKT)
Total: 214.54 SGD</t>
  </si>
  <si>
    <t>6276817744912186117</t>
  </si>
  <si>
    <t>LKK Vegetarian Oyster Sauce (HCS)  12 X 510G- XL1300690361 (Amount: 2.90 SGD, Quantity: 1, : EAC)
Total: 2.90 SGD</t>
  </si>
  <si>
    <t>6276836034913791756</t>
  </si>
  <si>
    <t>ZBGARKN1000-2TUB FOC</t>
  </si>
  <si>
    <t>Olive Oil Pomace Royal Miller 4x5ltr- RMOIOLPRR5L (Amount: 45.00 SGD, Quantity: 1, : TIN)
Tartar Sauce BestFood 4x3ltr- ZBTSABF3000 (Amount: 17.51 SGD, Quantity: 1, : TUB)
Red Bean Curd  250gm- PIBCRCH0250 (Amount: 2.05 SGD, Quantity: 5, : BTL)
LKK Panda Oyster Sauce 12 x 510g- XL1300660688 (Amount: 3.50 SGD, Quantity: 2, : EAC)
Sakura Japonica Rice 4x5kg- RISAKJPRICE5KG (Amount: 10.50 SGD, Quantity: 1, : PKT)
Vegetable Cooking Oil Royal Miller 17kg- RMOICOORM17KG (Amount: 33.00 SGD, Quantity: 4, : TIN)
Total: 222.26 SGD</t>
  </si>
  <si>
    <t>6279397594911697729</t>
  </si>
  <si>
    <t>SACHIMP0980-3bot</t>
  </si>
  <si>
    <t>Chicken Seasoning Powder Knorr 6x1kg- ZBCPOKN1000 (Amount: 13.15 SGD, Quantity: 2, : TUB)
Plain Flour 1kg- JOFLPLAPR1000 (Amount: 3.30 SGD, Quantity: 3, : PKT)
Rice Flour 3 Eagles 20x600g- FLRICTH0600 (Amount: 1.15 SGD, Quantity: 3, : PKT)
Spaghetti  FTO 5 Royal Miller 24x500gm- RMPARMSPA500 (Amount: 2.10 SGD, Quantity: 10, : PKT)
WH White Vinegar Woh Hup 4x5L- ZW1506300040 (Amount: 4.50 SGD, Quantity: 2, : TUB)
Fine Grain Sugar SIS 10 x 2kg- JOSUSFINE2000 (Amount: 3.50 SGD, Quantity: 3, : PKT)
Fancy Raisins Golden 1kg- DFRAGLS1360 (Amount: 10.00 SGD, Quantity: 3, : PKT)
UHT Coconut Cream Kara 12x1ltr- MICOCKA1000 (Amount: 5.20 SGD, Quantity: 3, : PKT)
Fungus Black Strip Grade A (Orange) 10x1kg- MLFUNSL1000 (Amount: 15.60 SGD, Quantity: 1, : Kg)
Total: 141.35 SGD</t>
  </si>
  <si>
    <t>6282882964919550345</t>
  </si>
  <si>
    <t>Royal Baking Powder 12x450g- K109898 (Amount: 5.80 SGD, Quantity: 4, : TIN)
Chicken Seasoning Powder Knorr 6x1kg- ZBCPOKN1000 (Amount: 13.15 SGD, Quantity: 1, : TUB)
Corn Starch Johnnyson's 10x1kg- JOFLCORN1KG (Amount: 2.50 SGD, Quantity: 3, : PKT)
Rice Flour 3 Eagles 20x600g- FLRICTH0600 (Amount: 1.15 SGD, Quantity: 3, : PKT)
Premium Jasmine Rice Royal Miller 5kg- RMRIKDM5000 (Amount: 9.00 SGD, Quantity: 3, : PKT)
Sweet Paprika Powder Hela 12x1kg- GSPAPHE1000 (Amount: 20.20 SGD, Quantity: 2, : PKT)
Total: 114.70 SGD</t>
  </si>
  <si>
    <t>6286275024911492257</t>
  </si>
  <si>
    <t>Condensed Milk Royal Miller 48x380g- RMMIMCORM0390 (Amount: 1.20 SGD, Quantity: 4, : TIN)
Yellow Colouring Liquid Star 12x25mlbot- SCCLYST0025 (Amount: 1.30 SGD, Quantity: 6, : BTL)
Total: 12.60 SGD</t>
  </si>
  <si>
    <t>6286289964913145329</t>
  </si>
  <si>
    <t>Olive Oil Pomace Royal Miller 4x5ltr- RMOIOLPRR5L (Amount: 45.00 SGD, Quantity: 2, : TIN)
Plain Flour 1kg- JOFLPLAPR1000 (Amount: 3.30 SGD, Quantity: 3, : PKT)
Pork Luncheon Meat Mili 24x397g- CMPLUMI0397 (Amount: 2.40 SGD, Quantity: 5, : TIN)
Potato Flake Knorr 2kg- ZBPFPOTFL2KG (Amount: 24.07 SGD, Quantity: 2, : BOX)
Sesame Oil East Sun 24x500ml- ESOISESES0500 (Amount: 4.50 SGD, Quantity: 2, : BTL)
Fancy Raisins Golden 1kg- DFRAGLS1360 (Amount: 10.00 SGD, Quantity: 3, : PKT)
Fine Salt East Sun 48x500g- ESSSSAFES500 (Amount: 0.45 SGD, Quantity: 2, : PKT)
Dressing Coleslaw Best Food 4x3ltr- ZBDRCBF3000 (Amount: 18.67 SGD, Quantity: 2, : TUB)
Garlic Powder Hela 9x700g- GSGARHE0700 (Amount: 25.10 SGD, Quantity: 1, : TUB)
Onion Powder Hela 9x700g- GSONIOHE0700 (Amount: 23.90 SGD, Quantity: 1, : TUB)
Tomato Pronto Knorr 6x2kg- ZBTPRKN2000 (Amount: 8.96 SGD, Quantity: 2, : TIN)
Instant Laksa Paste Hai's 1kg- CHMLLAKHA3000 (Amount: 16.50 SGD, Quantity: 1, : TUB)
Total: 320.70 SGD</t>
  </si>
  <si>
    <t>6288907194913665854</t>
  </si>
  <si>
    <t>NFGASIW0250-6btl</t>
  </si>
  <si>
    <t>Corn Oil Royal Miller 6x3ltr- RMOICORRM3000 (Amount: 14.90 SGD, Quantity: 2, : TUB)
Plain Flour 1kg- JOFLPLAPR1000 (Amount: 3.30 SGD, Quantity: 2, : PKT)
Rice Flour 3 Eagles 20x600g- FLRICTH0600 (Amount: 1.15 SGD, Quantity: 3, : PKT)
Spaghetti  FTO 5 Royal Miller 24x500gm- RMPARMSPA500 (Amount: 2.10 SGD, Quantity: 10, : PKT)
Tartar Sauce BestFood 4x3ltr- ZBTSABF3000 (Amount: 17.51 SGD, Quantity: 1, : TUB)
Condensed Milk Royal Miller 48x380g- RMMIMCORM0390 (Amount: 1.20 SGD, Quantity: 4, : TIN)
Total: 83.16 SGD</t>
  </si>
  <si>
    <t>6290535244918067579</t>
  </si>
  <si>
    <t>Deep Frying Oil Royal Miller 17kg- RMOIDFRM1700 (Amount: 42.00 SGD, Quantity: 2, : TIN)
Olive Oil Pomace Royal Miller 4x5ltr- RMOIOLPRR5L (Amount: 45.00 SGD, Quantity: 1, : TIN)
Tartar Sauce BestFood 4x3ltr- ZBTSABF3000 (Amount: 17.51 SGD, Quantity: 1, : TUB)
WH White Vinegar Woh Hup 4x5L- ZW1506300040 (Amount: 4.50 SGD, Quantity: 2, : TUB)
Demi Glace Sauce Knorr 6x1kg- ZBDEMIKN1000 (Amount: 12.47 SGD, Quantity: 1, : TUB)
Total: 167.98 SGD</t>
  </si>
  <si>
    <t>6294834494914388537</t>
  </si>
  <si>
    <t>UHT Coconut Cream Kara 12x1ltr- MICOCKA1000 (Amount: 5.20 SGD, Quantity: 3, : PKT)
Total: 15.60 SGD</t>
  </si>
  <si>
    <t>6294837774919463448</t>
  </si>
  <si>
    <t>Royal Baking Powder 12x450g- K109898 (Amount: 5.80 SGD, Quantity: 2, : TIN)
Corn Starch Johnnyson's 10x1kg- JOFLCORN1KG (Amount: 2.50 SGD, Quantity: 3, : PKT)
Cream Style Corn Royal Miller 24x425g-RMCVCSCRM0425 (Amount: 1.21 SGD, Quantity: 6, : TIN)
Olive Oil Pomace Royal Miller 4x5ltr- RMOIOLPRR5L (Amount: 45.00 SGD, Quantity: 1, : TIN)
Plain Flour 1kg- JOFLPLAPR1000 (Amount: 3.30 SGD, Quantity: 5, : PKT)
Rice Flour 3 Eagles 20x600g- FLRICTH0600 (Amount: 1.15 SGD, Quantity: 5, : PKT)
Tartar Sauce BestFood 4x3ltr- ZBTSABF3000 (Amount: 17.51 SGD, Quantity: 1, : TUB)
Whole Kernel Sweet Corn Royal Miller 24x425g- RMCVCWKRM0425 (Amount: 1.30 SGD, Quantity: 2, : TIN)
LKK Panda Oyster Sauce 12 x 510g- XL1300660688 (Amount: 3.50 SGD, Quantity: 3, : EAC)
Condensed Milk Royal Miller 48x380g- RMMIMCORM0390 (Amount: 1.20 SGD, Quantity: 4, : TIN)
Vegetable Cooking Oil Royal Miller 17kg- RMOICOORM17KG (Amount: 33.00 SGD, Quantity: 2, : TIN)
Total: 195.02 SGD</t>
  </si>
  <si>
    <t>6297424764917989294</t>
  </si>
  <si>
    <t>61242-208412-- 257 Beach Rd</t>
  </si>
  <si>
    <t>Capers In Vinegar Royal Miller 12x700g- RMPICAPER0700 (Amount: 8.00 SGD, Quantity: 2, : BTL)
Cling Wrap 300m North Star 6x300mx45cm- NSNFCLIW300M (Amount: 13.00 SGD, Quantity: 2, : ROL)
Potato Flake Knorr 2kg- ZBPFPOTFL2KG (Amount: 24.07 SGD, Quantity: 1, : BOX)
Professional Cream MUSHROOM Soup Based Knorr 6x1kg- ZBPCMKN1KG (Amount: 14.86 SGD, Quantity: 1, : PKT)
Yellow Mustard Royal Miller 10x1kg- RMSAYMUST1KG (Amount: 6.00 SGD, Quantity: 1, : PKT)
White Pepper Powder GURUBAS 500g- PEPWHPLS0500 (Amount: 4.00 SGD, Quantity: 1, : PKT)
Concentrated Chicken Stock Knorr 6x1kg- ZBCNCHSKN1000 (Amount: 11.50 SGD, Quantity: 1, : BTL)
Tomato Paste Royal Miller 6x2.2kg- RMCVTPARM2500 (Amount: 11.00 SGD, Quantity: 1, : TIN)
Total: 113.43 SGD</t>
  </si>
  <si>
    <t>6264746914917597741</t>
  </si>
  <si>
    <t>3M 7443 Scotch Brite 4x3 6's- Z3MXE006000048 (Amount: 4.50 SGD, Quantity: 1, : PKT)
Black Pepper Coarse LSH 500g- PECRBLS0500 (Amount: 8.30 SGD, Quantity: 1, : PKT)
Captain Oats Instant Oatmeal RED 12x800G+100G- ZCOIRED100G (Amount: 4.40 SGD, Quantity: 1, : PKT)
Demi Glace Sauce Knorr 6x1kg- ZBDEMIKN1000 (Amount: 12.47 SGD, Quantity: 3, : TUB)
Dijon Mustard Choix Gourmands 6tubsx1kg- MUDIJREM0850 (Amount: 14.00 SGD, Quantity: 1, : TUB)
Fine Salt East Sun 48x500g- ESSSSAFES500 (Amount: 0.45 SGD, Quantity: 5, : PKT)
Good Morning Towel Thick North Star 12s- NFTOT012S (Amount: 14.00 SGD, Quantity: 1, : PKT)
Premium Jasmine Rice Royal Miller 5kg- RMRIKDM5000 (Amount: 9.00 SGD, Quantity: 1, : PKT)
Steel Scourer Round- NFSTE0001 (Amount: 0.90 SGD, Quantity: 2, : EAC)
Yellow Mustard Royal Miller 10x1kg- RMSAYMUST1KG (Amount: 6.00 SGD, Quantity: 1, : PKT)
Total: 101.66 SGD</t>
  </si>
  <si>
    <t>6268086874916273382</t>
  </si>
  <si>
    <t>CHYOPLA1000-1tub</t>
  </si>
  <si>
    <t>Black Pepper Coarse LSH 500g- PECRBLS0500 (Amount: 8.30 SGD, Quantity: 2, : PKT)
Capers In Vinegar Royal Miller 12x700g- RMPICAPER0700 (Amount: 8.00 SGD, Quantity: 1, : BTL)
Chicken Seasoning Powder Knorr 6x1kg- ZBCPOKN1000 (Amount: 13.15 SGD, Quantity: 1, : TUB)
Demi Glace Sauce Knorr 6x1kg- ZBDEMIKN1000 (Amount: 12.47 SGD, Quantity: 4, : TUB)
Fine Salt East Sun 48x500g- ESSSSAFES500 (Amount: 0.45 SGD, Quantity: 6, : PKT)
Good Morning Towel Thick North Star 12s- NFTOT012S (Amount: 14.00 SGD, Quantity: 1, : PKT)
Honey Royal Miller 6x1kg- RMSCHONRM1000L (Amount: 5.70 SGD, Quantity: 1, : TUB)
Paprika Powder G.Chef 1kg- GSPAPGC1000 (Amount: 14.50 SGD, Quantity: 1, : PKT)
Potato Flake Knorr 2kg- ZBPFPOTFL2KG (Amount: 24.07 SGD, Quantity: 1, : BOX)
Premium Jasmine Rice Royal Miller 5kg- RMRIKDM5000 (Amount: 9.00 SGD, Quantity: 1, : PKT)
Professional Cream MUSHROOM Soup Based Knorr 6x1kg- ZBPCMKN1KG (Amount: 14.86 SGD, Quantity: 1, : PKT)
Red Grape Vinegar Royal Miller 12x500ml- RMVIWSRE0500 (Amount: 3.00 SGD, Quantity: 1, : BTL)
Total: 175.46 SGD</t>
  </si>
  <si>
    <t>6273316334915058288</t>
  </si>
  <si>
    <t>Demi Glace Sauce Knorr 6x1kg- ZBDEMIKN1000 (Amount: 12.47 SGD, Quantity: 1, : TUB)
Fine Salt East Sun 48x500g- ESSSSAFES500 (Amount: 0.45 SGD, Quantity: 3, : PKT)
Garlic Powder Hela 9x700g- GSGARHE0700 (Amount: 25.10 SGD, Quantity: 1, : TUB)
Potato Flake Knorr 2kg- ZBPFPOTFL2KG (Amount: 24.07 SGD, Quantity: 1, : BOX)
Professional Cream MUSHROOM Soup Based Knorr 6x1kg- ZBPCMKN1KG (Amount: 14.86 SGD, Quantity: 1, : PKT)
Sesame Oil East Sun 24x500ml- ESOISESES0500 (Amount: 4.50 SGD, Quantity: 1, : BTL)
Steel Scourer Round- NFSTE0001 (Amount: 0.90 SGD, Quantity: 3, : EAC)
Sweet Soya Sauce Habhal's 12x645ml- SASWSCK0640 (Amount: 4.75 SGD, Quantity: 1, : BTL)
Whole Grain Mustard Master Food 6x175gm- MUWHOMA0175 (Amount: 4.25 SGD, Quantity: 2, : BTL)
Total: 98.30 SGD</t>
  </si>
  <si>
    <t>6277556704915752294</t>
  </si>
  <si>
    <t>Tomato Paste Royal Miller 6x2.2kg- RMCVTPARM2500 (Amount: 11.00 SGD, Quantity: 1, : TIN)
Total: 11.00 SGD</t>
  </si>
  <si>
    <t>6277686964918151353</t>
  </si>
  <si>
    <t>Black Pepper Coarse LSH 500g- PECRBLS0500 (Amount: 8.30 SGD, Quantity: 4, : PKT)
Capers In Vinegar Royal Miller 12x700g- RMPICAPER0700 (Amount: 8.00 SGD, Quantity: 4, : BTL)
Demi Glace Sauce Knorr 6x1kg- ZBDEMIKN1000 (Amount: 12.47 SGD, Quantity: 5, : TUB)
Dijon Mustard Choix Gourmands 6tubsx1kg- MUDIJREM0850 (Amount: 14.00 SGD, Quantity: 1, : TUB)
Fine Salt East Sun 48x500g- ESSSSAFES500 (Amount: 0.45 SGD, Quantity: 6, : PKT)
Good Morning Towel Thick North Star 12s- NFTOT012S (Amount: 14.00 SGD, Quantity: 1, : PKT)
Honey Royal Miller 6x1kg- RMSCHONRM1000L (Amount: 5.70 SGD, Quantity: 1, : TUB)
Paprika Powder G.Chef 1kg- GSPAPGC1000 (Amount: 14.50 SGD, Quantity: 1, : PKT)
Potato Flake Knorr 2kg- ZBPFPOTFL2KG (Amount: 24.07 SGD, Quantity: 2, : BOX)
Premium Jasmine Rice Royal Miller 5kg- RMRIKDM5000 (Amount: 9.00 SGD, Quantity: 2, : PKT)
Professional Cream MUSHROOM Soup Based Knorr 6x1kg- ZBPCMKN1KG (Amount: 14.86 SGD, Quantity: 1, : PKT)
Red Grape Vinegar Royal Miller 12x500ml- RMVIWSRE0500 (Amount: 3.00 SGD, Quantity: 1, : BTL)
White Grape Vinegar Royal Miller 12x500ml- RMVIWSWH0500 (Amount: 3.00 SGD, Quantity: 1, : BTL)
Emmi Yoghurt  Plain 6x1kg- CHYOPLA1000 (Amount: 10.50 SGD, Quantity: 1, : TUB)
Total: 275.95 SGD</t>
  </si>
  <si>
    <t>6282778114916388934</t>
  </si>
  <si>
    <t>ESSASSDES0640-1bot</t>
  </si>
  <si>
    <t>3M 7443 Scotch Brite 4x3 6's- Z3MXE006000048 (Amount: 4.50 SGD, Quantity: 2, : PKT)
Captain Oats Instant Oatmeal RED 12x800G+100G- ZCOIRED100G (Amount: 4.40 SGD, Quantity: 3, : PKT)
Cling Wrap 300m North Star 6x300mx45cm- NSNFCLIW300M (Amount: 13.00 SGD, Quantity: 1, : ROL)
Demi Glace Sauce Knorr 6x1kg- ZBDEMIKN1000 (Amount: 12.47 SGD, Quantity: 4, : TUB)
Dijon Mustard Choix Gourmands 6tubsx1kg- MUDIJREM0850 (Amount: 14.00 SGD, Quantity: 1, : TUB)
Fine Salt East Sun 48x500g- ESSSSAFES500 (Amount: 0.45 SGD, Quantity: 5, : PKT)
Fish Gravy Thai Tiparus 12x700ml- SAFISTI750 (Amount: 1.75 SGD, Quantity: 1, : BTL)
LKK Panda Oyster Sauce 12 x 510g- XL1300660688 (Amount: 3.50 SGD, Quantity: 2, : EAC)
Paprika Powder G.Chef 1kg- GSPAPGC1000 (Amount: 14.50 SGD, Quantity: 2, : PKT)
Potato Flake Knorr 2kg- ZBPFPOTFL2KG (Amount: 24.07 SGD, Quantity: 2, : BOX)
Premium Jasmine Rice Royal Miller 5kg- RMRIKDM5000 (Amount: 9.00 SGD, Quantity: 1, : PKT)
Professional Cream MUSHROOM Soup Based Knorr 6x1kg- ZBPCMKN1KG (Amount: 14.86 SGD, Quantity: 2, : PKT)
Tomato Ketchup Maggi 6x3.3kg- SATOMA3300 (Amount: 10.50 SGD, Quantity: 1, : TIN)
WH White Vinegar Woh Hup 4x5L- ZW1506300040 (Amount: 4.50 SGD, Quantity: 1, : TUB)
Yellow Mustard Royal Miller 10x1kg- RMSAYMUST1KG (Amount: 6.00 SGD, Quantity: 1, : PKT)
Total: 246.94 SGD</t>
  </si>
  <si>
    <t>6289745544919588221</t>
  </si>
  <si>
    <t>Balsamic Vinegar Royal Miller 12x500ml- RMVIWSBA0500 (Amount: 4.45 SGD, Quantity: 1, : BTL)
Black Pepper Coarse LSH 500g- PECRBLS0500 (Amount: 8.30 SGD, Quantity: 3, : PKT)
Captain Oats Instant Oatmeal RED 12x800G+100G- ZCOIRED100G (Amount: 4.40 SGD, Quantity: 2, : PKT)
MAGGI Chili Sauce 6x3.3kg- XN12354448 (Amount: 11.00 SGD, Quantity: 1, : TIN)
Demi Glace Sauce Knorr 6x1kg- ZBDEMIKN1000 (Amount: 12.47 SGD, Quantity: 5, : TUB)
Fine Salt East Sun 48x500g- ESSSSAFES500 (Amount: 0.45 SGD, Quantity: 8, : PKT)
Potato Flake Knorr 2kg- ZBPFPOTFL2KG (Amount: 24.07 SGD, Quantity: 1, : BOX)
Premium Jasmine Rice Royal Miller 5kg- RMRIKDM5000 (Amount: 9.00 SGD, Quantity: 2, : PKT)
Professional Cream MUSHROOM Soup Based Knorr 6x1kg- ZBPCMKN1KG (Amount: 14.86 SGD, Quantity: 1, : PKT)
MAGGI Tomato Ketchup Can 6x3.3kg- XN12354430 (Amount: 10.50 SGD, Quantity: 1, : TIN)
Whole Grain Mustard Master Food 6x175gm- MUWHOMA0175 (Amount: 4.25 SGD, Quantity: 5, : BTL)
Red Grape Vinegar Royal Miller 12x500ml- RMVIWSRE0500 (Amount: 3.00 SGD, Quantity: 2, : BTL)
Emmi Yoghurt  Plain 6x1kg- CHYOPLA1000 (Amount: 10.50 SGD, Quantity: 1, : TUB)
Total: 220.28 SGD</t>
  </si>
  <si>
    <t>6297429624918465204</t>
  </si>
  <si>
    <t>214410-339858-- 2A Rochester Park</t>
  </si>
  <si>
    <t>Bread Crumb Johnnyson's 10x1kg- JOMIBRCR1000 (Amount: 4.20 SGD, Quantity: 1, : PKT)
Total: 4.20 SGD</t>
  </si>
  <si>
    <t>6253407894915496684</t>
  </si>
  <si>
    <t>RMPIGHEMR680-2btl, RMPICAPER0700-1btl,JODFPINLS1000-1pkt,CVTOCHS2550-3tin,SAWORLE0290-1btl</t>
  </si>
  <si>
    <t>Almond Slice Blanched Johnnyson's 1kg- JODFALMFLS1000 (Amount: 22.50 SGD, Quantity: 1, : Kg)
Balsamic Vinegar Royal Miller 12x500ml- RMVIWSBA0500 (Amount: 4.45 SGD, Quantity: 3, : BTL)
Black Pepper Coarse LSH 500g- PECRBLS0500 (Amount: 8.50 SGD, Quantity: 1, : PKT)
Cashew Nuts East Sun 1kg- DFAPRLS1000 (Amount: 20.90 SGD, Quantity: 1, : KG)
Cling Wrap 300m North Star 6x300mx45cm- NSNFCLIW300M (Amount: 13.00 SGD, Quantity: 2, : ROL)
Disposable VINYL Glove Large Lacy's 100's- NFGLOVINL (Amount: 15.00 SGD, Quantity: 2, : BOX)
Fine Salt East Sun 48x500g- ESSSSAFES500 (Amount: 0.45 SGD, Quantity: 4, : PKT)
Garbage Bags 36inchX48inchX30's North Star 10Pkt- NSNFGBB36X48 (Amount: 9.00 SGD, Quantity: 2, : PKT)
Pecan Nut W/Out Shell 1kg- DFPEALS1000 (Amount: 38.50 SGD, Quantity: 1, : Kg)
Plain Flour 1kg- JOFLPLAPR1000 (Amount: 2.90 SGD, Quantity: 2, : PKT)
Red Grape Vinegar Royal Miller 12x500ml- RMVIWSRE0500 (Amount: 3.00 SGD, Quantity: 4, : BTL)
Sea Salt Maldon 12x250gm- SSSMAL0250 (Amount: 80.40 SGD, Quantity: 1, : CT)
Soya Sauce/Light East Sun 12x640ml- ESSASSLES0640 (Amount: 1.70 SGD, Quantity: 1, : BTL)
Steel Scourer Round- NFSTE0001 (Amount: 0.90 SGD, Quantity: 3, : EAC)
Tomato Whole Peeled Royal Miller 6x2550g- RMCVTOWRM2550 (Amount: 40.00 SGD, Quantity: 1, : CT)
Walnut Shelled Johnnyson's 1kg- JODFWALLS12.50 (Amount: 22.00 SGD, Quantity: 1, : Kg)
Washing Up Liquid Lemon North Star 4x5ltr- NSNFWASNS5000 (Amount: 19.00 SGD, Quantity: 3, : CT)
Total: 401.15 SGD</t>
  </si>
  <si>
    <t>6270504684911519543</t>
  </si>
  <si>
    <t>RMSCHONRM1000L-2tub</t>
  </si>
  <si>
    <t>Almond Slice Blanched Johnnyson's 1kg- JODFALMFLS1000 (Amount: 22.50 SGD, Quantity: 1, : Kg)
Aluminium Foil 300m North Star 3x300mx45cm- NSNFALF300M (Amount: 44.30 SGD, Quantity: 1, : ROL)
Balsamic Vinegar Royal Miller 12x500ml- RMVIWSBA0500 (Amount: 4.45 SGD, Quantity: 4, : BTL)
Cashew Nuts East Sun 1kg- DFAPRLS1000 (Amount: 20.90 SGD, Quantity: 1, : KG)
Cling Wrap 300m North Star 6x300mx45cm- NSNFCLIW300M (Amount: 13.00 SGD, Quantity: 2, : ROL)
Condensed Milk Royal Miller 48x380g- RMMIMCORM0390 (Amount: 1.20 SGD, Quantity: 4, : TIN)
Disposable VINYL Glove Large Lacy's 100's- NFGLOVINL (Amount: 15.00 SGD, Quantity: 2, : BOX)
Disposable VINYL Gloves Medium Lacy's 100's- NFGLOOVIN (Amount: 15.00 SGD, Quantity: 2, : BOX)
Dried Garlic Chop Lsh 1kg- MLGARRLS1000 (Amount: 13.20 SGD, Quantity: 1, : Kg)
Fine Grain Sugar SIS 10 x 2kg- JOSUSFINE2000 (Amount: 3.50 SGD, Quantity: 3, : PKT)
Fine Salt East Sun 48x500g- ESSSSAFES500 (Amount: 0.45 SGD, Quantity: 4, : PKT)
Instant Dry Yeast Gold Angel 20x500g- MIYEAVIC0500 (Amount: 3.50 SGD, Quantity: 2, : PKT)
MSG / Ajinomoto 20x1kg- SSMSGAJM01000 (Amount: 5.50 SGD, Quantity: 1, : PKT)
LKK Panda Oyster Sauce 12 x 510g- XL1300660688 (Amount: 3.50 SGD, Quantity: 1, : EAC)
Pecan Nut W/Out Shell 1kg- DFPEALS1000 (Amount: 38.50 SGD, Quantity: 1, : Kg)
Plain Flour 1kg- JOFLPLAPR1000 (Amount: 2.90 SGD, Quantity: 3, : PKT)
Red Grape Vinegar Royal Miller 12x500ml- RMVIWSRE0500 (Amount: 3.00 SGD, Quantity: 4, : BTL)
Rice Flour 3 Eagles 20x600g- FLRICTH0600 (Amount: 1.15 SGD, Quantity: 1, : PKT)
Soya Sauce/Light East Sun 12x640ml- ESSASSLES0640 (Amount: 1.70 SGD, Quantity: 1, : BTL)
Steel Scourer Round- NFSTE0001 (Amount: 0.90 SGD, Quantity: 2, : EAC)
Walnut Shelled Johnnyson's 1kg- JODFWALLS12.50 (Amount: 22.00 SGD, Quantity: 1, : Kg)
Washing Up Liquid Lemon North Star 4x5ltr- NSNFWASNS5000 (Amount: 19.00 SGD, Quantity: 3, : CT)
Pepper Sauce(Red) Tabasco 12x350ml- SAPEPTA0350 (Amount: 11.40 SGD, Quantity: 2, : BTL)
Whole Grain Mustard Master Food 6x175gm- MUWHOMA0175 (Amount: 4.25 SGD, Quantity: 6, : BTL)
Self Raising Flour Johnnyson's 12x1kg- JOFLSLFRJ1000 (Amount: 3.25 SGD, Quantity: 2, : BOX)
(3M) 7443 Scotch Brite 4x3)6's- Z3MXE006000048 (Amount: 4.50 SGD, Quantity: 1, : PKT)
Total: 439.95 SGD</t>
  </si>
  <si>
    <t>6282793764911721246</t>
  </si>
  <si>
    <t>Cashew Nuts East Sun 1kg- DFAPRLS1000 (Amount: 20.90 SGD, Quantity: 1, : KG)
Classic Kosher Salt SYSCO 12x3 lb- SSSKOSLS3LB (Amount: 9.90 SGD, Quantity: 12, : PKT)
Cling Wrap 300m North Star 6x300mx45cm- NSNFCLIW300M (Amount: 13.00 SGD, Quantity: 1, : ROL)
Condensed Milk Royal Miller 48x380g- RMMIMCORM0390 (Amount: 1.20 SGD, Quantity: 4, : TIN)
Disposable VINYL Glove Large Lacy's 100's- NFGLOVINL (Amount: 15.00 SGD, Quantity: 2, : BOX)
Disposable VINYL Gloves Medium Lacy's 100's- NFGLOOVIN (Amount: 15.00 SGD, Quantity: 1, : BOX)
Dried Garlic Chop Lsh 1kg- MLGARRLS1000 (Amount: 13.20 SGD, Quantity: 2, : Kg)
Fine Grain Sugar SIS 10 x 2kg- JOSUSFINE2000 (Amount: 3.50 SGD, Quantity: 2, : PKT)
Fine Salt East Sun 48x500g- ESSSSAFES500 (Amount: 0.45 SGD, Quantity: 2, : PKT)
Fish Gravy Thai Tiparus 12x700ml- SAFISTI750 (Amount: 1.75 SGD, Quantity: 1, : BTL)
Garbage Bags 36inchX48inchX30's North Star 10Pkt- NSNFGBB36X48 (Amount: 9.00 SGD, Quantity: 4, : PKT)
Instant Dry Yeast Gold Angel 20x500g- MIYEAVIC0500 (Amount: 3.50 SGD, Quantity: 2, : PKT)
Nutmeg Powder Gurubas 10x500gm- HEWNULS0500 (Amount: 14.50 SGD, Quantity: 1, : PKT)
Plain Flour 1kg- JOFLPLAPR1000 (Amount: 2.90 SGD, Quantity: 1, : PKT)
Red Grape Vinegar Royal Miller 12x500ml- RMVIWSRE0500 (Amount: 3.00 SGD, Quantity: 2, : BTL)
Sea Salt Maldon 12x250gm- SSSMAL0250 (Amount: 80.40 SGD, Quantity: 1, : CT)
Soya Sauce/Light East Sun 12x640ml- ESSASSLES0640 (Amount: 1.70 SGD, Quantity: 1, : BTL)
Steel Scourer Round- NFSTE0001 (Amount: 0.90 SGD, Quantity: 2, : EAC)
Washing Up Liquid Lemon North Star 4x5ltr- NSNFWASNS5000 (Amount: 19.00 SGD, Quantity: 3, : CT)
(3M) 7443 Scotch Brite 4x3)6's- Z3MXE006000048 (Amount: 4.50 SGD, Quantity: 1, : PKT)
Capers In Vinegar Royal Miller 12x700g- RMPICAPER0700 (Amount: 8.00 SGD, Quantity: 1, : BTL)
Total: 458.35 SGD</t>
  </si>
  <si>
    <t>6295760234913889813</t>
  </si>
  <si>
    <t>169422-215086-- 51 Yishun Ave 1</t>
  </si>
  <si>
    <t>Thai Fine Sugar SIS 25kg- SUTHAIFS25KG (Amount: 38.00 SGD, Quantity: 2, : BAG)
Peanut Butter Creamy Best Food 4x3ltr- ZBPEBBF3000 (Amount: 28.56 SGD, Quantity: 2, : TUB)
Milo Tin Nestle 6x1.8kg- XN12285909 (Amount: 90.00 SGD, Quantity: 4, : CT)
MAGGI Chilli Sauce 24x340g- XN12013765 (Amount: 1.69 SGD, Quantity: 2, : BTL)
Total: 496.50 SGD</t>
  </si>
  <si>
    <t>6246327534916961056</t>
  </si>
  <si>
    <t>873495-352861-- 73A Ayer Rajah Crescent</t>
  </si>
  <si>
    <t>Thai Fine Sugar SIS 50kg- SUTHAIS50KG (Amount: 65.00 SGD, Quantity: 1, : BAG)
Peanut Butter Creamy Best Food 4x3ltr- ZBPEBBF3000 (Amount: 28.56 SGD, Quantity: 1, : TUB)
Total: 93.56 SGD</t>
  </si>
  <si>
    <t>6246604404919878657</t>
  </si>
  <si>
    <t>Salted Butter Johnnyson's 40x250g- JOFRBTRST0250 (Amount: 143.00 SGD, Quantity: 5, : CT)
Total: 715.00 SGD</t>
  </si>
  <si>
    <t>6250069764912062757</t>
  </si>
  <si>
    <t>White Pepper Powder GURUBAS 500g- PEPWHPLS0500 (Amount: 3.80 SGD, Quantity: 2, : PKT)
Lychee In Syrup Royal Miller 12x567g- RMCFLYCHEE567 (Amount: 27.40 SGD, Quantity: 1, : CT)
Longan in Syrup Royal Miller 24x565g- RMCFLONRM567 (Amount: 2.50 SGD, Quantity: 4, : TIN)
Soya Sauce/Dark East Sun 4X5ltr- ESSASSDES5000 (Amount: 14.50 SGD, Quantity: 1, : TUB)
Total: 59.50 SGD</t>
  </si>
  <si>
    <t>6264473364915367541</t>
  </si>
  <si>
    <t>169442-335046-- Tuck Shop, 1 Punggol Drive</t>
  </si>
  <si>
    <t>Longan in Syrup Royal Miller 24x565g- RMCFLONRM567 (Amount: 56.70 SGD, Quantity: 1, : CT)
Nutella Spread 6x1kg- MISNUSP1000 (Amount: 15.80 SGD, Quantity: 6, : BTL)
Total: 151.50 SGD</t>
  </si>
  <si>
    <t>6265534114912395703</t>
  </si>
  <si>
    <t>169442-360563-- 91 Hillview Rise</t>
  </si>
  <si>
    <t>Thai Fine Sugar SIS 25kg- SUTHAIFS25KG (Amount: 38.00 SGD, Quantity: 1, : BAG)
Honey Royal Miller 6x1kg- RMSCHONRM1000L (Amount: 32.50 SGD, Quantity: 1, : CT)
Total: 70.50 SGD</t>
  </si>
  <si>
    <t>6266486004914001561</t>
  </si>
  <si>
    <t>Z3MXE006000048-3pkt</t>
  </si>
  <si>
    <t>Thai Fine Sugar SIS 25kg- SUTHAIFS25KG (Amount: 38.00 SGD, Quantity: 3, : BAG)
Milo Tin Nestle 6x1.8kg- XN12285909 (Amount: 90.00 SGD, Quantity: 4, : CT)
Total: 474.00 SGD</t>
  </si>
  <si>
    <t>6270532024917825514</t>
  </si>
  <si>
    <t>Thai Fine Sugar SIS 50kg- SUTHAIS50KG (Amount: 65.00 SGD, Quantity: 1, : BAG)
Peanut Butter Creamy Best Food 4x3ltr- ZBPEBBF3000 (Amount: 28.56 SGD, Quantity: 1, : TUB)
Lychee In Syrup Royal Miller 12x567g- RMCFLYCHEE567 (Amount: 27.40 SGD, Quantity: 1, : CT)
Longan in Syrup Royal Miller 24x565g- RMCFLONRM567 (Amount: 2.50 SGD, Quantity: 4, : TIN)
Salted Butter Johnnyson's 40x250g- JOFRBTRST0250 (Amount: 143.00 SGD, Quantity: 4, : CT)
Total: 702.96 SGD</t>
  </si>
  <si>
    <t>6270720364911085530</t>
  </si>
  <si>
    <t>169442-363145-- Tian Tian Dian Xin, 1 Punggol Drive</t>
  </si>
  <si>
    <t>Vegetable Cooking Oil Royal Miller 17kg- RMOICOORM17KG (Amount: 33.00 SGD, Quantity: 3, : TIN)
Total: 99.00 SGD</t>
  </si>
  <si>
    <t>6271496784912226157</t>
  </si>
  <si>
    <t>Thai Fine Sugar SIS 25kg- SUTHAIFS25KG (Amount: 38.00 SGD, Quantity: 1, : BAG)
Vegetable Cooking Oil Royal Miller 17kg- RMOICOORM17KG (Amount: 33.00 SGD, Quantity: 2, : TIN)
Honey Royal Miller 6x1kg- RMSCHONRM1000L (Amount: 32.50 SGD, Quantity: 1, : CT)
Salted Butter Johnnyson's 40x250g- JOFRBTRST0250 (Amount: 143.00 SGD, Quantity: 2, : CT)
Total: 422.50 SGD</t>
  </si>
  <si>
    <t>6276698074918980561</t>
  </si>
  <si>
    <t>White Pepper Powder GURUBAS 500g- PEPWHPLS0500 (Amount: 3.80 SGD, Quantity: 3, : PKT)
Lychee In Syrup Royal Miller 12x567g- RMCFLYCHEE567 (Amount: 27.40 SGD, Quantity: 2, : CT)
Longan in Syrup Royal Miller 24x565g- RMCFLONRM567 (Amount: 56.70 SGD, Quantity: 1, : CT)
RedBull Classic 24 x 250ml- ZHRBG (Amount: 14.50 SGD, Quantity: 2, : CT)
Total: 151.90 SGD</t>
  </si>
  <si>
    <t>6277520214912444530</t>
  </si>
  <si>
    <t>ZW1101000413-1btl</t>
  </si>
  <si>
    <t>Thai Fine Sugar SIS 50kg- SUTHAIS50KG (Amount: 65.00 SGD, Quantity: 1, : BAG)
Fine Salt East Sun 48x500g- ESSSSAFES500 (Amount: 0.40 SGD, Quantity: 1, : PKT)
Lychee In Syrup Royal Miller 12x567g- RMCFLYCHEE567 (Amount: 27.40 SGD, Quantity: 1, : CT)
Longan in Syrup Royal Miller 24x565g- RMCFLONRM567 (Amount: 2.50 SGD, Quantity: 4, : TIN)
Blueberry Filling Johnnyson 6x3kg- JOJAMBLBERF3KG (Amount: 23.00 SGD, Quantity: 1, : TUB)
Total: 125.80 SGD</t>
  </si>
  <si>
    <t>6279443714919647489</t>
  </si>
  <si>
    <t>1192495-362853-- 91 Hillview Rise</t>
  </si>
  <si>
    <t>Vegetable Cooking Oil Royal Miller 17kg- RMOICOORM17KG (Amount: 33.00 SGD, Quantity: 3, : TIN)
Honey Royal Miller 6x1kg- RMSCHONRM1000L (Amount: 32.50 SGD, Quantity: 1, : CT)
Total: 131.50 SGD</t>
  </si>
  <si>
    <t>6283693844912277189</t>
  </si>
  <si>
    <t>Thai Fine Sugar SIS 25kg- SUTHAIFS25KG (Amount: 38.00 SGD, Quantity: 3, : BAG)
Peanut Butter Creamy Best Food 4x3ltr- ZBPEBBF3000 (Amount: 28.56 SGD, Quantity: 2, : TUB)
Milo Tin Nestle 6x1.8kg- XN12285909 (Amount: 90.00 SGD, Quantity: 4, : CT)
Soya Sauce/Dark East Sun 4X5ltr- ESSASSDES5000 (Amount: 14.50 SGD, Quantity: 1, : TUB)
Salted Butter Johnnyson's 40x250g- JOFRBTRST0250 (Amount: 143.00 SGD, Quantity: 2, : CT)
Total: 831.62 SGD</t>
  </si>
  <si>
    <t>6288629384916368802</t>
  </si>
  <si>
    <t>Lychee In Syrup Royal Miller 12x567g- RMCFLYCHEE567 (Amount: 27.40 SGD, Quantity: 2, : CT)
Longan in Syrup Royal Miller 24x565g- RMCFLONRM567 (Amount: 56.70 SGD, Quantity: 1, : CT)
Nutella Spread 6x1kg- MISNUSP1000 (Amount: 15.80 SGD, Quantity: 6, : BTL)
Total: 206.30 SGD</t>
  </si>
  <si>
    <t>6289578754914711444</t>
  </si>
  <si>
    <t>Thai Fine Sugar SIS 50kg- SUTHAIS50KG (Amount: 65.00 SGD, Quantity: 1, : BAG)
Lychee In Syrup Royal Miller 12x567g- RMCFLYCHEE567 (Amount: 27.40 SGD, Quantity: 1, : CT)
Nutella Spread 6x1kg- MISNUSP1000 (Amount: 15.80 SGD, Quantity: 4, : BTL)
WH Superior Light Soy Sauce Woh Hup 12x640ml- ZW1101000413 (Amount: 2.20 SGD, Quantity: 1, : BTL)
Total: 157.80 SGD</t>
  </si>
  <si>
    <t>6290727474915976850</t>
  </si>
  <si>
    <t>6295659744912561660</t>
  </si>
  <si>
    <t>Thai Fine Sugar SIS 25kg- SUTHAIFS25KG (Amount: 38.00 SGD, Quantity: 1, : BAG)
Vegetable Cooking Oil Royal Miller 17kg- RMOICOORM17KG (Amount: 33.00 SGD, Quantity: 2, : TIN)
Honey Royal Miller 6x1kg- RMSCHONRM1000L (Amount: 32.50 SGD, Quantity: 1, : CT)
Total: 136.50 SGD</t>
  </si>
  <si>
    <t>6295757814916499789</t>
  </si>
  <si>
    <t>2286-5621-- Bake Inc, 18&amp;20 Woodlands Terrace</t>
  </si>
  <si>
    <t>UHT Full Cream Milk Royal Miller 12x1ltr- RMMIMUHRM1000 (Amount: 17.00 SGD, Quantity: 75, : CT)
Total: 1,275.00 SGD</t>
  </si>
  <si>
    <t>94144-109665-- Bread Junction, 201D Tampines St</t>
  </si>
  <si>
    <t>Anchor Mild Cheddar Cheese Blk 10x2kg- ZF108434 (Amount: 235.00 SGD, Quantity: 2, : CT)
Total: 470.00 SGD</t>
  </si>
  <si>
    <t>989506-356401-- Tan Seng Kee, 3017 Bedok North</t>
  </si>
  <si>
    <t>KGO General Purpose Flour Orange KG 25kg- KGFL46025 (Amount: 18.30 SGD, Quantity: 50, : BAG)
Total: 915.00 SGD</t>
  </si>
  <si>
    <t>162157-310646--Jackson Bakery, 1550 Bedok North</t>
  </si>
  <si>
    <t>CBS Bread Flour Crown &amp; Bee 25kg- KGFL18025 (Amount: 22.00 SGD, Quantity: 40, : BAG)
DKS GP Bread Flour Double Kris 25kg- KGFL54025 (Amount: 21.00 SGD, Quantity: 35, : BAG)
Potato Flake Knorr 2kg- ZBPFPOTFL2KG (Amount: 22.71 SGD, Quantity: 1, : BOX)
Total: 1,637.71 SGD</t>
  </si>
  <si>
    <t>CBS Bread Flour Crown &amp; Bee 25kg- KGFL18025 (Amount: 22.00 SGD, Quantity: 40, : BAG)
DKS GP Bread Flour Double Kris 25kg- KGFL54025 (Amount: 21.00 SGD, Quantity: 35, : BAG)
Total: 1,615.00 SGD</t>
  </si>
  <si>
    <t>CBS Bread Flour Crown &amp; Bee 25kg- KGFL18025 (Amount: 22.00 SGD, Quantity: 50, : BAG)
DKS GP Bread Flour Double Kris 25kg- KGFL54025 (Amount: 21.00 SGD, Quantity: 40, : BAG)
Total: 1,940.00 SGD</t>
  </si>
  <si>
    <t>1109496-359807-- Jiu Jiu, 30 Woodlands Ave 1</t>
  </si>
  <si>
    <t>DKS GP Bread Flour Double Kris 25kg- KGFL54025 (Amount: 27.00 SGD, Quantity: 2, : BAG)
KGO General Purpose Flour Orange KG 25kg- KGFL46025 (Amount: 26.00 SGD, Quantity: 1, : BAG)
Puff Pastry Square 5" Kawan 24x10's x 60g- ZKFRFSPUPASQ (Amount: 62.50 SGD, Quantity: 1, : CT)
Total: 142.50 SGD</t>
  </si>
  <si>
    <t>179342-360405-- Selvi Store Trading, 5 Kerbau Rd</t>
  </si>
  <si>
    <t>Anchor UHT Whipping Cream(NEW) 12X1LTR- ZF121274 (Amount: 76.00 SGD, Quantity: 57, : CT)
Total: 4,332.00 SGD</t>
  </si>
  <si>
    <t>123844-150780-- Fong Lee Bakery,  Blk 121 Bedok Reservoir Rd</t>
  </si>
  <si>
    <t>Black Raisins Johnnyson's 1kgpkt- JODFRABLS25LB (Amount: 4.80 SGD, Quantity: 10, : PKT)
Puff Pastry Square 5" Kawan 24x10's x 60g- ZKFRFSPUPASQ (Amount: 50.00 SGD, Quantity: 1, : CT)
Margarine Johnnyson's 18kg- JOOIJOHMAR18KG (Amount: 36.00 SGD, Quantity: 2, : CT)
Total: 170.00 SGD</t>
  </si>
  <si>
    <t>Blueberry Filling Johnnyson 6x3kg- JOJAMBLBERF3KG (Amount: 20.00 SGD, Quantity: 12, : TUB)
Total: 240.00 SGD</t>
  </si>
  <si>
    <t>187423-331453-- Ju Hao, 304 Ubi</t>
  </si>
  <si>
    <t>FRS Pau Flour Red Fisherman 25kg- KGFL71025 (Amount: 27.00 SGD, Quantity: 5, : BAG)
Total: 135.00 SGD</t>
  </si>
  <si>
    <t>180762-232706-- Wei Zhong, 3020 Ubi Ave</t>
  </si>
  <si>
    <t>FRS Pau Flour Red Fisherman 25kg- KGFL71025 (Amount: 23.50 SGD, Quantity: 20, : BAG)
Total: 470.00 SGD</t>
  </si>
  <si>
    <t>97209-169540-- Bread Garden, Blk 485 Segar Rd</t>
  </si>
  <si>
    <t>Anchor Mild Cheddar Cheese Blk 10x2kg- ZF108434 (Amount: 24.16 SGD, Quantity: 4, : EAC)
Anchor Processed Cheese Pale SOS 84's 10x1040g- ZF114494 (Amount: 10.56 SGD, Quantity: 6, : PKT)
Pineapple Tidbit In Light Syrup Royal Miller 6x3kg- RMCFPATB3000 (Amount: 8.60 SGD, Quantity: 1, : TIN)
Slice Mushroom Royal Miller 6x2840g- RMCUSMURM2840 (Amount: 7.20 SGD, Quantity: 1, : TIN)
Total: 175.80 SGD</t>
  </si>
  <si>
    <t>31567-127514-- Yes Natural, 55 Geylang Lor 27|</t>
  </si>
  <si>
    <t>Anchor Salted Butter 40x250g- ZF110580 (Amount: 140.00 SGD, Quantity: 3, : CT)
Total: 420.00 SGD</t>
  </si>
  <si>
    <t>73447-82185-- Pullman Singapore, Millenia Walk</t>
  </si>
  <si>
    <t>Whole Kernel Sweet Corn Royal Miller 6x2.95kg- RMCVCWKRM3000 (Amount: 39.60 SGD, Quantity: 1, : CT)
Total: 39.60 SGD</t>
  </si>
  <si>
    <t>183146-236012-- Tachihara Singapore, 750 Chai Chee (Pullman)</t>
  </si>
  <si>
    <t>Anchor Unsalted Buttersheet Prof 20x1kg- ZF115595 (Amount: 260.00 SGD, Quantity: 2, : CT)
ANCHOR Cream Cheese 12 x 1kg- ZF121641 (Amount: 97.20 SGD, Quantity: 1, : CT)
Condensed Milk Royal Miller 48x380g- RMMIMCORM0390 (Amount: 52.80 SGD, Quantity: 1, : CT)
Total: 670.00 SGD</t>
  </si>
  <si>
    <t>126428-153886-- SL Two Muffin, Blk 138 Tampines</t>
  </si>
  <si>
    <t>CBS Bread Flour Crown &amp; Bee 25kg- KGFL18025 (Amount: 29.50 SGD, Quantity: 8, : BAG)
Total: 236.00 SGD</t>
  </si>
  <si>
    <t>FRS Pau Flour Red Fisherman 25kg- KGFL71025 (Amount: 23.50 SGD, Quantity: 10, : BAG)
Total: 235.00 SGD</t>
  </si>
  <si>
    <t>94144-324450-- Bread Junction, Blk 37 Circuit Rd</t>
  </si>
  <si>
    <t>Anchor Unsalted Butter 4x5kg- ZF110092 (Amount: 225.00 SGD, Quantity: 3, : CT)
Anchor Salted Butter 4x5kg- ZF120194 (Amount: 225.00 SGD, Quantity: 1, : CT)
Anchor Mild Cheddar Cheese Blk 10x2kg- ZF108434 (Amount: 235.00 SGD, Quantity: 1, : CT)
Professional Cooking Mayonnaise Best Food  4x3ltr- ZBMAYCBF3000 (Amount: 54.10 SGD, Quantity: 2, : CT)
Total: 1,243.20 SGD</t>
  </si>
  <si>
    <t>149155-185664-- Chalk Farm, Food Xchange @ Admiralty, 8A Admiralty Street</t>
  </si>
  <si>
    <t>Emmi Yoghurt  Plain 6x1kg- CHYOPLA1000 (Amount: 10.50 SGD, Quantity: 8, : TUB)
Light Sour Cream Bulla 2L- CHLSPCR5000 (Amount: 25.00 SGD, Quantity: 8, : TUB)
Cooking Caramel Xiang Zhen Elephant 12x740ml- ZASSDXI0750 (Amount: 4.40 SGD, Quantity: 10, : BTL)
Fine Salt East Sun 48x500g- ESSSSAFES500 (Amount: 20.64 SGD, Quantity: 1, : CT)
KGO General Purpose Flour Orange KG 25kg- KGFL46025 (Amount: 27.00 SGD, Quantity: 8, : BAG)
Nutella 2x3kg- MISNUSP3KG (Amount: 44.00 SGD, Quantity: 4, : TUB)
Vegetable Cooking Oil Royal Miller 17kg/tin- RMOICOORM17KG (Amount: 50.00 SGD, Quantity: 3, : TIN)
Total: 890.64 SGD</t>
  </si>
  <si>
    <t>172542-220246-- Jolly Bake, 239 Pandan Loop</t>
  </si>
  <si>
    <t>ANCHOR Cream Cheese 12 x 1kg- ZF121641 (Amount: 110.00 SGD, Quantity: 1, : CT)
Puff Pastry Square 5" Kawan 24x10's x 60g 脆皮- ZKFRFSPUPASQ (Amount: 50.00 SGD, Quantity: 1, : CT)
Anchor UHT Whipping Cream(NEW) 12X1LTR- ZF121274 (Amount: 76.00 SGD, Quantity: 2, : CT)
Total: 312.00 SGD</t>
  </si>
  <si>
    <t>129044-157320-- Casuarina Curry, 136&amp;138 Casuarina Rd</t>
  </si>
  <si>
    <t>Anchor Cheddar Shredded 8x1kg- ZF110852 (Amount: 103.20 SGD, Quantity: 3, : CT)
Chocolate Syrup Hershey 24x680g- SCSCHHE0680 (Amount: 101.40 SGD, Quantity: 1, : CT)
Total: 411.00 SGD</t>
  </si>
  <si>
    <t>32051-36867-- Mayson Bakery, 7 Tuas Bay Walk</t>
  </si>
  <si>
    <t>Rock Sugar 5x3kg- SUROCMAL3000 (Amount: 6.80 SGD, Quantity: 20, : PKT)
Real Mayonnaise Best Food 4x3ltr- ZBMAYBF3000 (Amount: 65.63 SGD, Quantity: 4, : CT)
Total: 398.52 SGD</t>
  </si>
  <si>
    <t>181102-233206-- Fook Sang Tong, 3017 Bedok North</t>
  </si>
  <si>
    <t>Wheat Grain 25kg- KGFLWG80250 (Amount: 35.00 SGD, Quantity: 5, : BAG)
Total: 175.00 SGD</t>
  </si>
  <si>
    <t>Anchor Unsalted Buttersheet Prof 20x1kg- ZF115595 (Amount: 260.00 SGD, Quantity: 2, : CT)
ANCHOR Cream Cheese 12 x 1kg- ZF121641 (Amount: 97.20 SGD, Quantity: 1, : CT)
NZMP (Instant) Whole Milk Powder Fonterra 25kg- MINZMPFZ25KG (Amount: 180.00 SGD, Quantity: 1, : BAG)
Total: 797.20 SGD</t>
  </si>
  <si>
    <t>183146-304208-- Tachihara Singapore, Jurong East (Pullman)</t>
  </si>
  <si>
    <t>NZMP (Instant) Whole Milk Powder Fonterra 25kg- MINZMPFZ25KG (Amount: 180.00 SGD, Quantity: 1, : BAG)
Total: 180.00 SGD</t>
  </si>
  <si>
    <t>Anchor Unsalted Buttersheet Prof 20x1kg- ZF115595 (Amount: 260.00 SGD, Quantity: 1, : CT)
Total: 260.00 SGD</t>
  </si>
  <si>
    <t>Anchor Salted Butter 4x5kg- ZF120194 (Amount: 230.00 SGD, Quantity: 1, : CT)
Puff Pastry Square 5" Kawan 24x10's x 60g 脆皮- ZKFRFSPUPASQ (Amount: 50.00 SGD, Quantity: 1, : CT)
Total: 280.00 SGD</t>
  </si>
  <si>
    <t>231245-357545-- Bakery M, Marina One</t>
  </si>
  <si>
    <t>Anchor Unsalted Butter 4x5kg- ZF110092 (Amount: 235.00 SGD, Quantity: 1, : CT)
Anchor Salted Butter 40x250g- ZF110580 (Amount: 140.00 SGD, Quantity: 1, : CT)
Dried Cranberries Johnnyson's 10kg- JOCHDFCBR1000 (Amount: 70.00 SGD, Quantity: 1, : CT)
Thompson Black Raisins Johnnyson's 10kg- JOCHDFBRS1000 (Amount: 54.40 SGD, Quantity: 1, : CT)
Total: 499.40 SGD</t>
  </si>
  <si>
    <t>209765-349936-- 1990, Blk 211 New Upper Changi Rd</t>
  </si>
  <si>
    <t>CBR Pau Flour Crown &amp; Bee (Red) 25kg- KGFL16025 (Amount: 27.00 SGD, Quantity: 10, : BAG)
Total: 270.00 SGD</t>
  </si>
  <si>
    <t>105674-153478-- Duke Bakery, 230 Pandan Loop</t>
  </si>
  <si>
    <t>Anchor Unsalted Butter Creamery 1x25kg- ZF121197 (Amount: 280.00 SGD, Quantity: 5, : CT)
Thompson Black Raisins Johnnyson's 10kg- JOCHDFBRS1000 (Amount: 45.00 SGD, Quantity: 10, : CT)
Dried Cranberries Johnnyson's 10kg- JOCHDFCBR1000 (Amount: 75.00 SGD, Quantity: 3, : CT)
Total: 2,075.00 SGD</t>
  </si>
  <si>
    <t>123444-150240-- Uncle Lee Confectionery, 4 Jalan Pisang</t>
  </si>
  <si>
    <t>Salted Butter  Johnnyson's 40x250g- JOFRBTRST0250 (Amount: 140.00 SGD, Quantity: 2, : CT)
Total: 280.00 SGD</t>
  </si>
  <si>
    <t>137129-331894-- Bake Junction, 3017 Bedok North #02-30</t>
  </si>
  <si>
    <t>Salted Butter Johnnyson's 40x250g- JOFRBTRST0250 (Amount: 140.00 SGD, Quantity: 2, : CT)
Anchor Mild Cheddar Cheese Blk 10x2kg- ZF108434 (Amount: 210.00 SGD, Quantity: 1, : CT)
Chilli Sauce Maggi 6x3.3kgtin- SACHIMAG3000 (Amount: 10.85 SGD, Quantity: 2, : TIN)
Total: 511.70 SGD</t>
  </si>
  <si>
    <t>221084-293920-- Ju Bao, 27 Bendemeer Road</t>
  </si>
  <si>
    <t>FRS Pau Flour Red Fisherman 25kg- KGFL71025 (Amount: 27.00 SGD, Quantity: 10, : BAG)
Total: 270.00 SGD</t>
  </si>
  <si>
    <t>91217-215844-- Japan Pack. 2 Jurong East St</t>
  </si>
  <si>
    <t>Mainland Edam Proc IWS Cheese 24x250g- ZF107520 (Amount: 60.70 SGD, Quantity: 160, : CT)
Total: 9,712.00 SGD</t>
  </si>
  <si>
    <t>231245-309028-- Bakery M, 11 Collyer Quay The Arcade</t>
  </si>
  <si>
    <t>Anchor Unsalted Butter 4x5kg- ZF110092 (Amount: 235.00 SGD, Quantity: 1, : CT)
Anchor Salted Butter 40x250g- ZF110580 (Amount: 140.00 SGD, Quantity: 1, : CT)
Thompson Black Raisins Johnnyson's 10kg- JOCHDFBRS1000 (Amount: 54.40 SGD, Quantity: 1, : CT)
Total: 429.40 SGD</t>
  </si>
  <si>
    <t>WH White Vinegar Woh Hup 4x5L- ZW1506300040 (Amount: 16.17 SGD, Quantity: 2, : CT)
Total: 32.34 SGD</t>
  </si>
  <si>
    <t>16406-217504-- Baker's Oven, 15 Woodlands Loop</t>
  </si>
  <si>
    <t>Anchor TM Chefs Classic Whipping Cream 35.5% 12x1ltr- ZF122389 (Amount: 75.00 SGD, Quantity: 12, : CT)
Total: 900.00 SGD</t>
  </si>
  <si>
    <t>Anchor Salted Butter AMX K AFP 25kg- ZF121215 (Amount: 260.00 SGD, Quantity: 15, : CT)
Anchor Unsalted Butter Creamery 1x25kg- ZF121197 (Amount: 260.00 SGD, Quantity: 4, : CT)
Total: 4,940.00 SGD</t>
  </si>
  <si>
    <t>Olive Oil Pomace Royal Miller 4x5ltr- RMOIOLPRR5L (Amount: 176.00 SGD, Quantity: 2, : CT)
Total: 352.00 SGD</t>
  </si>
  <si>
    <t>Almond Slice Blanched Blue Diamond 25lbs -CHDFALMBL1134 (Amount: 120.00 SGD, Quantity: 5, : CT)
Total: 600.00 SGD</t>
  </si>
  <si>
    <t>Anchor Mild Cheddar Cheese Blk 10x2kg- ZF108434 (Amount: 24.16 SGD, Quantity: 2, : EAC)
Anchor Processed Cheese Pale SOS 84's 10x1040g- ZF114494 (Amount: 10.56 SGD, Quantity: 6, : PKT)
Slice Mushroom Royal Miller 6x2840g- RMCUSMURM2840 (Amount: 7.20 SGD, Quantity: 1, : TIN)
Total: 118.88 SGD</t>
  </si>
  <si>
    <t>123804-150742-- Love Confectionery, Blk 122 Bukit Merah</t>
  </si>
  <si>
    <t>Anchor Salted Butter 40x250g- ZF110580 (Amount: 146.51 SGD, Quantity: 1, : CT)
Thai Fine Sugar SIS/SPOON 50kg/bag- SUTHAIS50KG (Amount: 65.00 SGD, Quantity: 1, : BAG)
RW Pastry Flour Red Wheel 25kg- KGFL74025 (Amount: 65.00 SGD, Quantity: 2, : BAG)
CBS Bread Flour Crown &amp; Bee 25kg- KGFL18025 (Amount: 35.00 SGD, Quantity: 1, : BAG)
Almond Slice Blanched Blue Diamond 25lbs -CHDFALMBL1134 (Amount: 190.00 SGD, Quantity: 1, : CT)
Total: 566.51 SGD</t>
  </si>
  <si>
    <t>UHT Full Cream Milk  Royal Miller 12x1ltr- RMMIMUHRM1000 (Amount: 16.50 SGD, Quantity: 10, : CT)
Condensed Milk Royal Miller 48x380g- RMMIMCORM0390 (Amount: 36.00 SGD, Quantity: 4, : CT)
Total: 309.00 SGD</t>
  </si>
  <si>
    <t>1613-3032-- Chye Lee, 27 Mandai Est</t>
  </si>
  <si>
    <t>KGO General Purpose Flour Orange KG 25kg- KGFL46025 (Amount: 20.00 SGD, Quantity: 40, : BAG)
Total: 800.00 SGD</t>
  </si>
  <si>
    <t>FRS Pau Flour Red Fisherman 25kg- KGFL71025 (Amount: 27.00 SGD, Quantity: 6, : BAG)
Total: 162.00 SGD</t>
  </si>
  <si>
    <t>CBS Bread Flour Crown &amp; Bee 25kg- KGFL18025 (Amount: 22.00 SGD, Quantity: 30, : BAG)
DKS GP Bread Flour Double Kris 25kg- KGFL54025 (Amount: 21.00 SGD, Quantity: 20, : BAG)
Total: 1,080.00 SGD</t>
  </si>
  <si>
    <t>Emmi Yoghurt  Plain 6x1kg- CHYOPLA1000 (Amount: 10.50 SGD, Quantity: 8, : TUB)
Vegetable Cooking Oil Royal Miller 17kg/tin- RMOICOORM17KG (Amount: 50.00 SGD, Quantity: 2, : TIN)
Total: 184.00 SGD</t>
  </si>
  <si>
    <t>KGO General Purpose Flour Orange KG 25kg- KGFL46025 (Amount: 25.00 SGD, Quantity: 8, : BAG)
Thai Fine Sugar SIS/SPOON 50kg- SUTHAIS50KG (Amount: 60.00 SGD, Quantity: 4, : BAG)
Vegetable Cooking Oil Royal Miller 17kg/tin- RMOICOORM17KG (Amount: 33.00 SGD, Quantity: 5, : TIN)
Salted Butter  Johnnyson's 40x250g- JOFRBTRST0250 (Amount: 140.00 SGD, Quantity: 2, : CT)
Total: 885.00 SGD</t>
  </si>
  <si>
    <t>130664-253508-- Hua Yuan Confectionery,  408 Ang Mo Kio</t>
  </si>
  <si>
    <t>Gula Prai Fine Granulated Sugar 25Kg- GPEPX25KG (Amount: 26.00 SGD, Quantity: 4, : BAG)
Total: 104.00 SGD</t>
  </si>
  <si>
    <t>Anchor Salted Butter 40x250g- ZF110580 (Amount: 140.00 SGD, Quantity: 1, : CT)
Anchor COLOURED Cheddar SOS 84s 10x1040g- ZF120999 (Amount: 111.93 SGD, Quantity: 1, : CT)
Total: 251.93 SGD</t>
  </si>
  <si>
    <t>965493-355641-- The French American Bakery, 21 Tampines St</t>
  </si>
  <si>
    <t>CBS Bread Flour Crown &amp; Bee 25kg- KGFL18025 (Amount: 30.00 SGD, Quantity: 10, : BAG)
Total: 300.00 SGD</t>
  </si>
  <si>
    <t>Anchor UHT Whipping Cream(NEW) 12X1LTR- ZF121274 (Amount: 76.00 SGD, Quantity: 1, : CT)
Total: 76.00 SGD</t>
  </si>
  <si>
    <t>146189-328568-- 190 Bakery, 85B Toa Payoh</t>
  </si>
  <si>
    <t>Puff Pastry Square 5" Kawan 24x10's x 60g- ZKFRFSPUPASQ (Amount: 50.00 SGD, Quantity: 1, : CT)
CBS Bread Flour Crown &amp; Bee (S) (CBS) 25kg- KGFL18025 (Amount: 28.00 SGD, Quantity: 3, : BAG)
Total: 134.00 SGD</t>
  </si>
  <si>
    <t>309307-344512-- Yours Bakery, Blk 601B Tampines Ave</t>
  </si>
  <si>
    <t>Honey Royal Miller 6x1kg- RMSCHONRM1000L (Amount: 32.50 SGD, Quantity: 2, : CT)
Mayo Magic Best Food 4x3L- ZBMAMGBF3000 (Amount: 39.25 SGD, Quantity: 1, : CT)
Martini FS Gold Cooking &amp; Whipping (Red) 12x1L- UNMMAV000DM (Amount: 60.00 SGD, Quantity: 2, : CT)
Total: 224.25 SGD</t>
  </si>
  <si>
    <t>105294-124916-- Guru Nice, Blk 45 Sims Drive</t>
  </si>
  <si>
    <t>Anchor Processed Cheese Pale SOS 84's 10x1040g- ZF114494 (Amount: 111.93 SGD, Quantity: 1, : CT)
Anchor Mild Cheddar Cheese Blk 10x2kg- ZF108434 (Amount: 260.40 SGD, Quantity: 1, : CT)
Total: 372.33 SGD</t>
  </si>
  <si>
    <t>94003-109521-- Bread Garden, 768 Woodland</t>
  </si>
  <si>
    <t>Anchor Salted Butter 40x250g- ZF110580 (Amount: 140.00 SGD, Quantity: 1, : CT)
Sesame Seed Black East Sun 1kg- ESMLSSBLS30KG (Amount: 5.80 SGD, Quantity: 3, : PKT)
Sesame Seed White East Sun 1kg-ESMLSSWLS25KG (Amount: 6.00 SGD, Quantity: 3, : PKT)
WH White Vinegar Woh Hup 4x5L- ZW1506300040 (Amount: 4.50 SGD, Quantity: 1, : TUB)
Total: 179.90 SGD</t>
  </si>
  <si>
    <t>Thompson Black Raisins Johnnyson's 10kg- JOCHDFBRS1000 (Amount: 50.00 SGD, Quantity: 1, : CT)
Dried Cranberries Johnnyson's 10kg- JOCHDFCBR1000 (Amount: 80.00 SGD, Quantity: 1, : CT)
Total: 130.00 SGD</t>
  </si>
  <si>
    <t>97209-114414-- Bread Garden. Blk 283 Bukit Batok</t>
  </si>
  <si>
    <t>Anchor Mozzarella Shredded Cheese IQF AES plus 6x2kg-  ZF123066 (Amount: 126.00 SGD, Quantity: 1, : CT)
Anchor Processed Cheese Pale SOS 84's 10x1040g- ZF114494 (Amount: 105.56 SGD, Quantity: 1, : CT)
Anchor UHT Whipping Cream(NEW) 12X1LTR- ZF121274 (Amount: 89.96 SGD, Quantity: 1, : CT)
Total: 321.52 SGD</t>
  </si>
  <si>
    <t>Anchor Unsalted Butter 4x5kg- ZF110092 (Amount: 235.00 SGD, Quantity: 1, : CT)
Anchor Salted Butter 40x250g- ZF110580 (Amount: 140.00 SGD, Quantity: 1, : CT)
Total: 375.00 SGD</t>
  </si>
  <si>
    <t>Anchor TM Chefs Classic Whipping Cream 35.5% 12x1ltr- ZF122389 (Amount: 75.00 SGD, Quantity: 15, : CT)
Total: 1,125.00 SGD</t>
  </si>
  <si>
    <t>179342-230284-- Selvi Store Trading, 7 Cuff Road</t>
  </si>
  <si>
    <t>Anchor Unsalted Buttersheet Prof 20x1kg- ZF115595 (Amount: 260.00 SGD, Quantity: 2, : CT)
ANCHOR Cream Cheese 12 x 1kg- ZF121641 (Amount: 97.20 SGD, Quantity: 1, : CT)
Total: 617.20 SGD</t>
  </si>
  <si>
    <t>Anchor Unsalted Buttersheet Prof 20x1kg- ZF115595 (Amount: 260.00 SGD, Quantity: 1, : CT)
Whole Kernel Sweet Corn Royal Miller 6x2.95kg- RMCVCWKRM3000 (Amount: 39.60 SGD, Quantity: 1, : CT)
Almond Slice Blanched Blue Diamond 25lbs -CHDFALMBL1134 (Amount: 120.00 SGD, Quantity: 1, : CT)
Almond Ground Blanched Blue Diamond 25lbs- CHDFALGBL1134 (Amount: 155.00 SGD, Quantity: 1, : CT)
Tomato Pronto Knorr 6x2kg- ZBTPRKN2000 (Amount: 53.74 SGD, Quantity: 1, : CT)
Total: 628.34 SGD</t>
  </si>
  <si>
    <t>Anchor Salted Butter AMX K AFP 25kg- ZF121215 (Amount: 260.00 SGD, Quantity: 20, : CT)
Total: 5,200.00 SGD</t>
  </si>
  <si>
    <t>Emmi Yoghurt  Plain 6x1kg- CHYOPLA1000 (Amount: 10.50 SGD, Quantity: 6, : TUB)
Light Sour Cream Bulla 2L- CHLSPCR5000 (Amount: 25.00 SGD, Quantity: 6, : TUB)
Vegetable Cooking Oil Royal Miller 17kg/tin- RMOICOORM17KG (Amount: 50.00 SGD, Quantity: 2, : TIN)
Total: 313.00 SGD</t>
  </si>
  <si>
    <t>880493-353026-- Tera Collections, 171 Kampong Ampat</t>
  </si>
  <si>
    <t>Soya Bean Oil Royal Miller 17kg- RMOISOYRM17KG (Amount: 39.00 SGD, Quantity: 5, : TIN)
Hojicha Tea Powder Dancing Tea 120 x 50g- ZDT203 (Amount: 4.00 SGD, Quantity: 20, : PKT)
Total: 275.00 SGD</t>
  </si>
  <si>
    <t>ANCHOR Cream Cheese 12 x 1kg- ZF121641 (Amount: 9.65 SGD, Quantity: 2, : EA)
Anchor Mild Cheddar Cheese Blk 10x2kg- ZF108434 (Amount: 24.16 SGD, Quantity: 5, : EAC)
Anchor Processed Cheese Pale SOS 84's 10x1040g- ZF114494 (Amount: 10.56 SGD, Quantity: 3, : PKT)
Pineapple Tidbit In Light Syrup Royal Miller 6x3kg- RMCFPATB3000 (Amount: 8.60 SGD, Quantity: 1, : TIN)
Slice Mushroom Royal Miller 6x2840g- RMCUSMURM2840 (Amount: 7.20 SGD, Quantity: 1, : TIN)
WH White Vinegar Woh Hup 4x5L- ZW1506300040 (Amount: 4.50 SGD, Quantity: 1, : TUB)
White Pepper Powder GURUBAS 500gpkt- PEPWHPLS0500 (Amount: 4.00 SGD, Quantity: 1, : PKT)
Total: 196.08 SGD</t>
  </si>
  <si>
    <t>FRS Pau Flour Red Fisherman 25kg- KGFL71025 (Amount: 23.50 SGD, Quantity: 10, : BAG)
CBR Pau Flour Crown &amp; Bee (Red) 25kg- KGFL16025 (Amount: 27.00 SGD, Quantity: 10, : BAG)
Total: 505.00 SGD</t>
  </si>
  <si>
    <t>Anchor Unsalted Butter 4x5kg- ZF110092 (Amount: 225.00 SGD, Quantity: 3, : CT)
Anchor Salted Butter 4x5kg- ZF120194 (Amount: 225.00 SGD, Quantity: 1, : CT)
Anchor Mild Cheddar Cheese Blk 10x2kg- ZF108434 (Amount: 235.00 SGD, Quantity: 2, : CT)
Professional Cooking Mayonnaise Best Food  4x3ltr- ZBMAYCBF3000 (Amount: 54.10 SGD, Quantity: 2, : CT)
Total: 1,478.20 SGD</t>
  </si>
  <si>
    <t>DKS GP Bread Flour Double Kris 25kg- KGFL54025 (Amount: 27.00 SGD, Quantity: 3, : BAG)
KGO General Purpose Flour Orange KG 25kg- KGFL46025 (Amount: 26.00 SGD, Quantity: 1, : BAG)
Gula Prai Fine Granulated Sugar 25Kg- GPEPX25KG (Amount: 26.00 SGD, Quantity: 1, : BAG)
Total: 133.00 SGD</t>
  </si>
  <si>
    <t>704445-353383-- Earth And Ocean, 914 East Coast Road</t>
  </si>
  <si>
    <t>Anchor Mild Cheddar Cheese Blk 10x2kg- ZF108434 (Amount: 26.04 SGD, Quantity: 1, : EAC)
Anchor Prof Unsalted Butter 20x454g- ZF120642 (Amount: 128.79 SGD, Quantity: 1, : CT)
Total: 154.83 SGD</t>
  </si>
  <si>
    <t>187423-292038-- Ju Hao, 147 Potong Pasir</t>
  </si>
  <si>
    <t>233105-311528-- Tower 3, 12 Marina Blvd #01-05</t>
  </si>
  <si>
    <t>American Ginseng Slice 500g- HEAGINLS500 (Amount: 125.00 SGD, Quantity: 1, : PKT)
Chrysanthenum Flower 20pktx500g- MLCHR0500 (Amount: 14.00 SGD, Quantity: 1, : PKT)
Total: 139.00 SGD</t>
  </si>
  <si>
    <t>4670-9389-- Heng Kee Food, Blk 3020 Ubi Ave</t>
  </si>
  <si>
    <t>Anchor Salted Butter 40x250g- ZF110580 (Amount: 138.00 SGD, Quantity: 6, : CT)
UHT Full Cream Milk Royal Miller 12x1ltr- RMMIMUHRM1000 (Amount: 16.50 SGD, Quantity: 1, : CT)
Total: 844.50 SGD</t>
  </si>
  <si>
    <t>227565-304328-- Penang Heritage, 455 Sengkang</t>
  </si>
  <si>
    <t>61945-352964-- Home Favourite, 15 Jalan Tepong</t>
  </si>
  <si>
    <t>Aromat Seasoning Knorr 6x2.25kg- ZBASEKN2250 (Amount: 123.77 SGD, Quantity: 1, : CT)
WH Premium Oyster Sauce Woh Hup 4x5L- ZW1501000010 (Amount: 29.00 SGD, Quantity: 2, : CT)
Total: 181.77 SGD</t>
  </si>
  <si>
    <t>93590-109099-- Bakery Master, 309 Hougang Ave</t>
  </si>
  <si>
    <t>Puff Pastry Square 5" Kawan 24x10's x 60g- ZKFRFSPUPASQ (Amount: 50.00 SGD, Quantity: 2, : CT)
Anchor Salted Butter 4x5kg- ZF120194 (Amount: 248.33 SGD, Quantity: 1, : CT)
Total: 348.33 SGD</t>
  </si>
  <si>
    <t>Icing Sugar SIS 30kg- SUSICISI30000 (Amount: 64.50 SGD, Quantity: 1, : BAG)
Vegetable Cooking Oil Royal Miller 17kg/tin- RMOICOORM17KG (Amount: 50.00 SGD, Quantity: 2, : TIN)
WH White Vinegar Woh Hup 4x5L- ZW1506300040 (Amount: 16.17 SGD, Quantity: 1, : CT)
Total: 180.67 SGD</t>
  </si>
  <si>
    <t>Anchor Unsalted Butter Creamery 1x25kg- ZF121197 (Amount: 280.00 SGD, Quantity: 3, : CT)
Thompson Black Raisins Johnnyson's 10kg- JOCHDFBRS1000 (Amount: 45.00 SGD, Quantity: 3, : CT)
Dried Cranberries Johnnyson's 10kg- JOCHDFCBR1000 (Amount: 75.00 SGD, Quantity: 2, : CT)
Total: 1,125.00 SGD</t>
  </si>
  <si>
    <t>Anchor Processed Cheese Pale SOS 84's 10x1040g- ZF114494 (Amount: 93.05 SGD, Quantity: 30, : CT)
Total: 2,791.50 SGD</t>
  </si>
  <si>
    <t>Vanaspati Orchid 16kg- EXOIVNDD16KG (Amount: 60.00 SGD, Quantity: 10, : TIN)
Total: 600.00 SGD</t>
  </si>
  <si>
    <t>Anchor Unsalted Butter 4x5kg- ZF110092 (Amount: 225.00 SGD, Quantity: 2, : CT)
Anchor Mild Cheddar Cheese Blk 10x2kg- ZF108434 (Amount: 235.00 SGD, Quantity: 1, : CT)
Professional Cooking Mayonnaise Best Food  4x3ltr- ZBMAYCBF3000 (Amount: 54.10 SGD, Quantity: 2, : CT)
Total: 793.20 SGD</t>
  </si>
  <si>
    <t>122944-149660-- Perfect 12, Blk 205D Compassvale Lane</t>
  </si>
  <si>
    <t>Puff Pastry Square 5" Kawan 24x10's x 60g- ZKFRFSPUPASQ (Amount: 50.00 SGD, Quantity: 2, : CT)
Total: 100.00 SGD</t>
  </si>
  <si>
    <t>187423-357165-- Ju Hao, 132 Jurong Gateway</t>
  </si>
  <si>
    <t>93390-115996-- Oedo Food Services, 5 Buroh Lane</t>
  </si>
  <si>
    <t>Perfect Italiano Parmesan Grated 4x1.5kg- ZF104120 (Amount: 134.20 SGD, Quantity: 10, : CT)
Total: 1,342.00 SGD</t>
  </si>
  <si>
    <t>CBS Bread Flour Crown &amp; Bee 25kg- KGFL18025 (Amount: 22.00 SGD, Quantity: 35, : BAG)
DKS GP Bread Flour Double Kris 25kg- KGFL54025 (Amount: 21.00 SGD, Quantity: 30, : BAG)
Total: 1,400.00 SGD</t>
  </si>
  <si>
    <t>Anchor Cheddar Shredded 8x1kg- ZF110852 (Amount: 103.20 SGD, Quantity: 3, : CT)
Total: 309.60 SGD</t>
  </si>
  <si>
    <t>339309-333788-- Yi Xuan, 35 Circuit Rd</t>
  </si>
  <si>
    <t>CBR Pau Flour Crown &amp; Bee 25kg- KGFL16025 (Amount: 30.00 SGD, Quantity: 1, : BAG)
Total: 30.00 SGD</t>
  </si>
  <si>
    <t>183146-236014-- Tachihara Singapore, 100AM (Pullman)</t>
  </si>
  <si>
    <t>Anchor Unsalted Buttersheet Prof 20x1kg- ZF115595 (Amount: 260.00 SGD, Quantity: 2, : CT)
Total: 520.00 SGD</t>
  </si>
  <si>
    <t>WH Premium Oyster Sauce Woh Hup 4x5L- ZW1501000010 (Amount: 29.00 SGD, Quantity: 5, : CT)
Total: 145.00 SGD</t>
  </si>
  <si>
    <t>Anchor Processed Cheese Pale SOS 84's 10x1040g- ZF114494 (Amount: 105.56 SGD, Quantity: 1, : CT)
Total: 105.56 SGD</t>
  </si>
  <si>
    <t>125244-152400-- Cafe @ Moberly, 500 Dover Rd</t>
  </si>
  <si>
    <t>ZBMAMGBF3000-1CTN</t>
  </si>
  <si>
    <t>Potato Flake Knorr 2kg- ZBPFPOTFL2KG (Amount: 22.71 SGD, Quantity: 4, : BOX)
Total: 90.84 SGD</t>
  </si>
  <si>
    <t>Anchor TM Chefs Classic Whipping Cream 35.5% 12x1ltr- ZF122389 (Amount: 75.00 SGD, Quantity: 10, : CT)
Total: 750.00 SGD</t>
  </si>
  <si>
    <t>FRS Pau Flour Red Fisherman 25kg- KGFL71025 (Amount: 27.00 SGD, Quantity: 7, : BAG)
Total: 189.00 SGD</t>
  </si>
  <si>
    <t>309307-361265-- Yours Bakery, 417 Fernvale Link</t>
  </si>
  <si>
    <t>Puff Pastry Square 5" Kawan 24x10's x 60g- ZKFRFSPUPASQ (Amount: 50.00 SGD, Quantity: 1, : CT)
Total: 50.00 SGD</t>
  </si>
  <si>
    <t>Anchor Mild Cheddar Cheese Blk 10x2kg- ZF108434 (Amount: 24.16 SGD, Quantity: 5, : EAC)
Anchor Processed Cheese Pale SOS 84's 10x1040g- ZF114494 (Amount: 10.56 SGD, Quantity: 5, : PKT)
Pineapple Tidbit In Light Syrup Royal Miller 6x3kg- RMCFPATB3000 (Amount: 8.60 SGD, Quantity: 1, : TIN)
Slice Mushroom Royal Miller 6x2840g- RMCUSMURM2840 (Amount: 7.20 SGD, Quantity: 1, : TIN)
Total: 189.40 SGD</t>
  </si>
  <si>
    <t>23378-111676-- Jolly Bake, 144 Upper Bukit Timah</t>
  </si>
  <si>
    <t>Anchor Unsalted Butter 4x5kg- ZF110092 (Amount: 240.00 SGD, Quantity: 1, : CT)
Anchor UHT Whipping Cream(NEW) 12X1LTR- ZF121274 (Amount: 76.00 SGD, Quantity: 2, : CT)
KITKAT Professional Spread 3kg- XN12561955 (Amount: 39.30 SGD, Quantity: 2, : TUB)
Total: 470.60 SGD</t>
  </si>
  <si>
    <t>Anchor Unsalted Buttersheet Prof 20x1kg- ZF115595 (Amount: 260.00 SGD, Quantity: 1, : CT)
ANCHOR Cream Cheese 12 x 1kg- ZF121641 (Amount: 97.20 SGD, Quantity: 1, : CT)
NZMP (Instant) Whole Milk Powder Fonterra 25kg- MINZMPFZ25KG (Amount: 180.00 SGD, Quantity: 1, : BAG)
Total: 537.20 SGD</t>
  </si>
  <si>
    <t>Thompson Black Raisins Johnnyson's 10kg- JOCHDFBRS1000 (Amount: 50.00 SGD, Quantity: 1, : CT)
Anchor Salted Butter Mcup 144x7gm- ZF121828 (Amount: 20.16 SGD, Quantity: 2, : CT)
UHT Full Cream Milk  Royal Miller 12x1ltr- RMMIMUHRM1000 (Amount: 16.50 SGD, Quantity: 5, : CT)
Slice Mushroom Royal Miller 6x2840g- RMCUSMURM2840 (Amount: 31.00 SGD, Quantity: 1, : CT)
Salted Butter Johnnyson's 40x250g- JOFRBTRST0250 (Amount: 140.00 SGD, Quantity: 2, : CT)
Total: 483.82 SGD</t>
  </si>
  <si>
    <t>Salted Butter  Johnnyson's 40x250g- JOFRBTRST0250 (Amount: 140.00 SGD, Quantity: 3, : CT)
Total: 420.00 SGD</t>
  </si>
  <si>
    <t>Anchor Unsalted Butter 4x5kg- ZF110092 (Amount: 225.00 SGD, Quantity: 2, : CT)
Anchor Salted Butter 4x5kg- ZF120194 (Amount: 225.00 SGD, Quantity: 2, : CT)
Anchor Mild Cheddar Cheese Blk 10x2kg- ZF108434 (Amount: 235.00 SGD, Quantity: 1, : CT)
Professional Cooking Mayonnaise Best Food  4x3ltr- ZBMAYCBF3000 (Amount: 54.10 SGD, Quantity: 2, : CT)
Total: 1,243.20 SGD</t>
  </si>
  <si>
    <t>Milk Powder Skimmed 25kg- MISKIMFZ25KG (Amount: 180.00 SGD, Quantity: 1, : BAG)
COFFEE MATE Stick Pack 2x(500x5g)- XN12496696 (Amount: 60.00 SGD, Quantity: 4, : CT)
Total: 420.00 SGD</t>
  </si>
  <si>
    <t>CBS Bread Flour Crown &amp; Bee 25kg- KGFL18025 (Amount: 22.00 SGD, Quantity: 10, : BAG)
Total: 220.00 SGD</t>
  </si>
  <si>
    <t>Puff Pastry Square 5" Kawan 24x10's x 60g- ZKFRFSPUPASQ (Amount: 50.00 SGD, Quantity: 1, : CT)
Nutella 2x3kg- MISNUSP3KG (Amount: 44.00 SGD, Quantity: 2, : TUB)
Anchor Salted Butter 4x5kg- ZF120194 (Amount: 248.33 SGD, Quantity: 1, : CT)
Total: 386.33 SGD</t>
  </si>
  <si>
    <t>ANCHOR Cream Cheese 12 x 1kg- ZF121641 (Amount: 10.70 SGD, Quantity: 2, : EA)
Anchor TM Chefs Classic Whipping Cream 35.5% 12x1ltr- ZF122389 (Amount: 78.00 SGD, Quantity: 1, : CT)
Anchor Mild Cheddar Cheese Blk 10x2kg- ZF108434 (Amount: 260.40 SGD, Quantity: 1, : CT)
Total: 359.80 SGD</t>
  </si>
  <si>
    <t>Almond Slice Blanched Blue Diamond 25lbs -CHDFALMBL1134 (Amount: 120.00 SGD, Quantity: 1, : CT)
Total: 120.00 SGD</t>
  </si>
  <si>
    <t>Margarine Johnnyson's 18kg- JOOIJOHMAR18KG (Amount: 36.00 SGD, Quantity: 2, : CT)
Anchor Mild Cheddar Cheese Blk 10x2kg- ZF108434 (Amount: 200.00 SGD, Quantity: 2, : CT)
Total: 472.00 SGD</t>
  </si>
  <si>
    <t>Anchor Salted Butter 40x250g- ZF110580 (Amount: 146.51 SGD, Quantity: 2, : CT)
Thai Fine Sugar SIS/SPOON 50kg/bag- SUTHAIS50KG (Amount: 65.00 SGD, Quantity: 1, : BAG)
RW Pastry Flour Red Wheel 25kg- KGFL74025 (Amount: 65.00 SGD, Quantity: 2, : BAG)
CBS Bread Flour Crown &amp; Bee 25kg- KGFL18025 (Amount: 35.00 SGD, Quantity: 2, : BAG)
Total: 558.02 SGD</t>
  </si>
  <si>
    <t>Anchor Mild Cheddar Cheese Blk 10x2kg- ZF108434 (Amount: 21.00 SGD, Quantity: 3, : EAC)
Total: 63.00 SGD</t>
  </si>
  <si>
    <t>Anchor Unsalted Butter 4x5kg- ZF110092 (Amount: 235.00 SGD, Quantity: 1, : CT)
Anchor Salted Butter 40x250g- ZF110580 (Amount: 140.00 SGD, Quantity: 1, : CT)
Dried Cranberries Johnnyson's 10kg- JOCHDFCBR1000 (Amount: 70.00 SGD, Quantity: 1, : CT)
Total: 445.00 SGD</t>
  </si>
  <si>
    <t>Anchor Unsalted Buttersheet Prof 20x1kg- ZF115595 (Amount: 260.00 SGD, Quantity: 1, : CT)
Whole Kernel Sweet Corn Royal Miller 6x2.95kg- RMCVCWKRM3000 (Amount: 39.60 SGD, Quantity: 1, : CT)
Tomato Pronto Knorr 6x2kg- ZBTPRKN2000 (Amount: 53.74 SGD, Quantity: 1, : CT)
Almond Slice Blanched Blue Diamond 25lbs -CHDFALMBL1134 (Amount: 120.00 SGD, Quantity: 1, : CT)
Almond Ground Blanched Blue Diamond 25lbs- CHDFALGBL1134 (Amount: 155.00 SGD, Quantity: 1, : CT)
Total: 628.34 SGD</t>
  </si>
  <si>
    <t>Almond Slice Blanched Blue Diamond 25lbs -CHDFALMBL1134 (Amount: 120.00 SGD, Quantity: 5, : CT)
Anchor Salted Butter AMX K AFP 25kg- ZF121215 (Amount: 260.00 SGD, Quantity: 20, : CT)
UHT Full Cream Milk Royal Miller 12x1ltr- RMMIMUHRM1000 (Amount: 17.00 SGD, Quantity: 75, : CT)
Total: 7,075.00 SGD</t>
  </si>
  <si>
    <t>Rock Sugar 5x3kg- SUROCMAL3000 (Amount: 6.80 SGD, Quantity: 10, : PKT)
MILO ACTIV GO 6x1.8kg- XN12285909 (Amount: 86.28 SGD, Quantity: 1, : CT)
Honey Royal Miller 6x1kg- RMSCHONRM1000L (Amount: 32.50 SGD, Quantity: 12, : CT)
Total: 544.28 SGD</t>
  </si>
  <si>
    <t>Light Sour Cream Bulla 2L- CHLSPCR5000 (Amount: 25.00 SGD, Quantity: 8, : TUB)
Total: 200.00 SGD</t>
  </si>
  <si>
    <t>KGO General Purpose Flour Orange KG 25kg- KGFL46025 (Amount: 16.00 SGD, Quantity: 50, : BAG)
Total: 800.00 SGD</t>
  </si>
  <si>
    <t>Anchor Unsalted Butter 4x5kg- ZF110092 (Amount: 225.00 SGD, Quantity: 3, : CT)
Anchor Mild Cheddar Cheese Blk 10x2kg- ZF108434 (Amount: 235.00 SGD, Quantity: 1, : CT)
Professional Cooking Mayonnaise Best Food  4x3ltr- ZBMAYCBF3000 (Amount: 54.10 SGD, Quantity: 2, : CT)
Total: 1,018.20 SGD</t>
  </si>
  <si>
    <t>93590-149038-- Bakery Master, 335 Hougang Ave</t>
  </si>
  <si>
    <t>Salted Butter Johnnyson's 40x250g- JOFRBTRST0250 (Amount: 140.00 SGD, Quantity: 4, : CT)
Total: 560.00 SGD</t>
  </si>
  <si>
    <t>194958-252170-- Bread Code, (Beduk) 57 New Upper Changi Rd</t>
  </si>
  <si>
    <t>Margarine Johnnyson's 18kg- JOOIJOHMAR18KG (Amount: 37.00 SGD, Quantity: 5, : CT)
Total: 185.00 SGD</t>
  </si>
  <si>
    <t>KGO General Purpose Flour Orange KG 25kg- KGFL46025 (Amount: 25.00 SGD, Quantity: 5, : BAG)
Thai Fine Sugar SIS/SPOON 50kg- SUTHAIS50KG (Amount: 60.00 SGD, Quantity: 4, : BAG)
Vegetable Cooking Oil Royal Miller 17kg/tin- RMOICOORM17KG (Amount: 33.00 SGD, Quantity: 5, : TIN)
Total: 530.00 SGD</t>
  </si>
  <si>
    <t>CBS Bread Flour Crown &amp; Bee 25kg- KGFL18025 (Amount: 22.00 SGD, Quantity: 5, : BAG)
DKS GP Bread Flour Double Kris 25kg- KGFL54025 (Amount: 21.00 SGD, Quantity: 5, : BAG)
Total: 215.00 SGD</t>
  </si>
  <si>
    <t>CBS Bread Flour Crown &amp; Bee 25kg- KGFL18025 (Amount: 22.00 SGD, Quantity: 10, : BAG)
DKS GP Bread Flour Double Kris 25kg- KGFL54025 (Amount: 21.00 SGD, Quantity: 10, : BAG)
Total: 430.00 SGD</t>
  </si>
  <si>
    <t>Anchor Mild Cheddar Cheese Blk 10x2kg- ZF108434 (Amount: 24.16 SGD, Quantity: 5, : EAC)
Anchor Processed Cheese Pale SOS 84's 10x1040g- ZF114494 (Amount: 10.56 SGD, Quantity: 6, : PKT)
Slice Mushroom Royal Miller 6x2840g- RMCUSMURM2840 (Amount: 7.20 SGD, Quantity: 1, : TIN)
Total: 191.36 SGD</t>
  </si>
  <si>
    <t>Black Raisins Johnnyson's 1kgpkt- JODFRABLS25LB (Amount: 4.80 SGD, Quantity: 10, : PKT)
Puff Pastry Square 5" Kawan 24x10's x 60g- ZKFRFSPUPASQ (Amount: 50.00 SGD, Quantity: 1, : CT)
Total: 98.00 SGD</t>
  </si>
  <si>
    <t>Anchor Salted Butter 4x5kg- ZF120194 (Amount: 230.00 SGD, Quantity: 1, : CT)
Anchor UHT Whipping Cream(NEW) 12X1LTR- ZF121274 (Amount: 76.00 SGD, Quantity: 2, : CT)
Total: 382.00 SGD</t>
  </si>
  <si>
    <t>Anchor Unsalted Butter 4x5kg- ZF110092 (Amount: 225.00 SGD, Quantity: 2, : CT)
Anchor Salted Butter 4x5kg- ZF120194 (Amount: 225.00 SGD, Quantity: 1, : CT)
Anchor Mild Cheddar Cheese Blk 10x2kg- ZF108434 (Amount: 235.00 SGD, Quantity: 1, : CT)
Professional Cooking Mayonnaise Best Food  4x3ltr- ZBMAYCBF3000 (Amount: 54.10 SGD, Quantity: 2, : CT)
Total: 1,018.20 SGD</t>
  </si>
  <si>
    <t>Anchor Salted Butter Mcup 144x7gm- ZF121828 (Amount: 20.16 SGD, Quantity: 5, : CT)
UHT Full Cream Milk  Royal Miller 12x1ltr- RMMIMUHRM1000 (Amount: 16.50 SGD, Quantity: 5, : CT)
Total: 183.30 SGD</t>
  </si>
  <si>
    <t>Anchor UHT Whipping Cream(NEW) 12X1LTR- ZF121274 (Amount: 76.00 SGD, Quantity: 30, : CT)
Total: 2,280.00 SGD</t>
  </si>
  <si>
    <t>Whole Kernel Sweet Corn Royal Miller 6x2.95kg- RMCVCWKRM3000 (Amount: 39.60 SGD, Quantity: 1, : CT)
Tomato Pronto Knorr 6x2kg- ZBTPRKN2000 (Amount: 53.74 SGD, Quantity: 1, : CT)
Total: 93.34 SGD</t>
  </si>
  <si>
    <t>Puff Pastry Square 5" Kawan 24x10's x 60g- ZKFRFSPUPASQ (Amount: 50.00 SGD, Quantity: 1, : CT)
Gula Prai Fine Granulated Sugar 25Kg- GPEPX25KG (Amount: 26.00 SGD, Quantity: 4, : BAG)
Total: 154.00 SGD</t>
  </si>
  <si>
    <t>Cream of Mushroom Campbell 24x290g- SOCMUCA0305 (Amount: 54.00 SGD, Quantity: 5, : CT)
Total: 270.00 SGD</t>
  </si>
  <si>
    <t>Aromat Seasoning Knorr 6x2.25kg- ZBASEKN2250 (Amount: 123.77 SGD, Quantity: 2, : CT)
Total: 247.54 SGD</t>
  </si>
  <si>
    <t>Anchor Salted Butter AMX K AFP 25kg- ZF121215 (Amount: 280.00 SGD, Quantity: 40, : CT)
Honey Royal Miller 6x1kg- RMSCHONRM1000L (Amount: 32.50 SGD, Quantity: 12, : CT)
Total: 11,590.00 SGD</t>
  </si>
  <si>
    <t>221724-347177-- Roru Won, Bukit Panjang Plaza</t>
  </si>
  <si>
    <t>Perfect Italiano Parmesan Grated 4x1.5kg- ZF104120 (Amount: 41.00 SGD, Quantity: 6, : EAC)
Total: 246.00 SGD</t>
  </si>
  <si>
    <t>Jasmine Flavor Green Tea Powder Dancing Tea 12 x 500g- ZDT603L (Amount: 68.00 SGD, Quantity: 1, : PKT)
Earl Grey Tea Powder Dancing Tea 12 x 500g- ZDT408L (Amount: 35.00 SGD, Quantity: 2, : PKT)
Lipton Packet Tea EK 36X400G- XE69566731 (Amount: 154.44 SGD, Quantity: 1, : CT)
Total: 292.44 SGD</t>
  </si>
  <si>
    <t>FRS Pau Flour Red Fisherman 25kg- KGFL71025 (Amount: 23.50 SGD, Quantity: 30, : BAG)
Total: 705.00 SGD</t>
  </si>
  <si>
    <t>ZBMAYCBF3000-1ctn</t>
  </si>
  <si>
    <t>Margarine Johnnyson's 18kg- JOOIJOHMAR18KG (Amount: 37.00 SGD, Quantity: 5, : CT)
Anchor TM Chefs Classic Whipping Cream- ZF122389 (Amount: 76.00 SGD, Quantity: 1, : CT)
Total: 261.00 SGD</t>
  </si>
  <si>
    <t>Anchor Unsalted Butter 4x5kg- ZF110092 (Amount: 235.00 SGD, Quantity: 1, : CT)
Anchor Salted Butter 40x250g- ZF110580 (Amount: 140.00 SGD, Quantity: 1, : CT)
Anchor Processed Cheese High Melt Block 6x2kg- ZF106979 (Amount: 158.76 SGD, Quantity: 1, : CT)
Thompson Black Raisins Johnnyson's 10kg- JOCHDFBRS1000 (Amount: 54.40 SGD, Quantity: 1, : CT)
Peanut Butter Creamy Best Food 4x3ltr- ZBPEBBF3000 (Amount: 114.23 SGD, Quantity: 1, : CT)
Total: 702.39 SGD</t>
  </si>
  <si>
    <t>ZF121641-1ctn</t>
  </si>
  <si>
    <t>Anchor Salted Butter 40x250g- ZF110580 (Amount: 138.00 SGD, Quantity: 6, : CT)
UHT Full Cream Milk Royal Miller 12x1ltr- RMMIMUHRM1000 (Amount: 16.50 SGD, Quantity: 3, : CT)
Total: 877.50 SGD</t>
  </si>
  <si>
    <t>Anchor Unsalted Butter 4x5kg- ZF110092 (Amount: 235.00 SGD, Quantity: 1, : CT)
Anchor Salted Butter 40x250g- ZF110580 (Amount: 140.00 SGD, Quantity: 1, : CT)
Tomato Ketchup Pouch Kimball 12x1kg- ZATOMKI1000 (Amount: 28.00 SGD, Quantity: 1, : CT)
Total: 403.00 SGD</t>
  </si>
  <si>
    <t>Anchor Mild Cheddar Cheese Blk 10x2kg- ZF108434 (Amount: 24.16 SGD, Quantity: 3, : EAC)
Anchor Processed Cheese Pale SOS 84's 10x1040g- ZF114494 (Amount: 10.56 SGD, Quantity: 5, : PKT)
Anchor Salted Butter 40x250g- ZF110580 (Amount: 140.00 SGD, Quantity: 1, : CT)
Slice Mushroom Royal Miller 6x2840g- RMCUSMURM2840 (Amount: 7.20 SGD, Quantity: 1, : TIN)
Total: 272.48 SGD</t>
  </si>
  <si>
    <t>CBS Bread Flour Crown &amp; Bee 25kg- KGFL18025 (Amount: 22.00 SGD, Quantity: 60, : BAG)
DKS GP Bread Flour Double Kris 25kg- KGFL54025 (Amount: 21.00 SGD, Quantity: 50, : BAG)
Total: 2,370.00 SGD</t>
  </si>
  <si>
    <t>ANCHOR Cream Cheese 12 x 1kg- ZF121641 (Amount: 110.00 SGD, Quantity: 1, : CT)
Total: 110.00 SGD</t>
  </si>
  <si>
    <t>129944-335746-- Edith Patisserie, 25 Harper Rd</t>
  </si>
  <si>
    <t>Earl Grey Tea Powder Dancing Tea 12x500g- ZDT408L (Amount: 37.00 SGD, Quantity: 4, : PKT)
Anchor Processed Cheese Pale SOS 84's 10x1040g- ZF114494 (Amount: 11.00 SGD, Quantity: 6, : PKT)
Total: 214.00 SGD</t>
  </si>
  <si>
    <t>Puff Pastry Square 5" Kawan 24x10's x 60g- ZKFRFSPUPASQ (Amount: 50.00 SGD, Quantity: 1, : CT)
ANCHOR Cream Cheese 12 x 1kg- ZF121641 (Amount: 10.70 SGD, Quantity: 2, : EA)
Anchor Salted Butter 4x5kg- ZF120194 (Amount: 248.33 SGD, Quantity: 1, : CT)
Anchor TM Chefs Classic Whipping Cream 35.5% 12x1ltr- ZF122389 (Amount: 78.00 SGD, Quantity: 1, : CT)
Total: 397.73 SGD</t>
  </si>
  <si>
    <t>Key one invoice</t>
  </si>
  <si>
    <t>Anchor UHT Whipping Cream(NEW) 12X1LTR- ZF121274 (Amount: 80.00 SGD, Quantity: 1, : CT)
UHT Full Cream Milk (G) Royal Miller 12x1ltr- RMMIMUHRM1000 (Amount: 23.40 SGD, Quantity: 1, : CT)
Total: 103.40 SGD</t>
  </si>
  <si>
    <t>92808-108305-- Bean City, 8A Admiralty St #03-40</t>
  </si>
  <si>
    <t>KGO General Purpose Flour Orange KG 25kg- KGFL46025 (Amount: 17.00 SGD, Quantity: 2, : BAG)
Total: 34.00 SGD</t>
  </si>
  <si>
    <t>Anchor Unsalted Butter 4x5kg- ZF110092 (Amount: 225.00 SGD, Quantity: 3, : CT)
Anchor Salted Butter 4x5kg- ZF120194 (Amount: 225.00 SGD, Quantity: 2, : CT)
Anchor Mild Cheddar Cheese Blk 10x2kg- ZF108434 (Amount: 235.00 SGD, Quantity: 1, : CT)
Total: 1,360.00 SGD</t>
  </si>
  <si>
    <t>Anchor Salted Butter 40x250g- ZF110580 (Amount: 140.00 SGD, Quantity: 3, : CT)
Organic Green Tea Powder Dancing Tea 12 x 500g- ZDT227L (Amount: 68.00 SGD, Quantity: 1, : PKT)
Total: 488.00 SGD</t>
  </si>
  <si>
    <t>Real Mayonnaise Best Food 4x3ltr- ZBMAYBF3000 (Amount: 65.63 SGD, Quantity: 5, : CT)
Total: 328.15 SGD</t>
  </si>
  <si>
    <t>Tomato Pronto Knorr 6x2kg- ZBTPRKN2000 (Amount: 53.74 SGD, Quantity: 1, : CT)
Total: 53.74 SGD</t>
  </si>
  <si>
    <t>KGO General Purpose Flour Orange KG 25kg- KGFL46025 (Amount: 25.00 SGD, Quantity: 5, : BAG)
Thai Fine Sugar SIS/SPOON 50kg- SUTHAIS50KG (Amount: 60.00 SGD, Quantity: 5, : BAG)
Vegetable Cooking Oil Royal Miller 17kg/tin- RMOICOORM17KG (Amount: 33.00 SGD, Quantity: 4, : TIN)
Total: 557.00 SGD</t>
  </si>
  <si>
    <t>Light Sour Cream Bulla 2L- CHLSPCR5000 (Amount: 25.00 SGD, Quantity: 6, : TUB)
KGO General Purpose Flour Orange KG 25kg- KGFL46025 (Amount: 27.00 SGD, Quantity: 6, : BAG)
Vegetable Cooking Oil Royal Miller 17kg/tin- RMOICOORM17KG (Amount: 50.00 SGD, Quantity: 4, : TIN)
Total: 512.00 SGD</t>
  </si>
  <si>
    <t>Anchor Mild Cheddar Cheese Blk 10x2kg- ZF108434 (Amount: 241.60 SGD, Quantity: 1, : CT)
Anchor Processed Cheese Pale SOS 84's 10x1040g- ZF114494 (Amount: 105.56 SGD, Quantity: 1, : CT)
Slice Mushroom Royal Miller 6x2840g- RMCUSMURM2840 (Amount: 41.00 SGD, Quantity: 1, : CT)
Total: 388.16 SGD</t>
  </si>
  <si>
    <t>Professional Cooking Mayonnaise Best Food  4x3ltr- ZBMAYCBF3000 (Amount: 54.10 SGD, Quantity: 1, : CT)
Thompson Black Raisins Johnnyson's 10kg- JOCHDFBRS1000 (Amount: 48.00 SGD, Quantity: 1, : CT)
Dried Cranberries Johnnyson's 10kg- JOCHDFCBR1000 (Amount: 78.00 SGD, Quantity: 1, : CT)
Total: 180.10 SGD</t>
  </si>
  <si>
    <t>Honey Royal Miller 6x1kg- RMSCHONRM1000L (Amount: 32.50 SGD, Quantity: 3, : CT)
Mayo Magic Best Food 4x3L- ZBMAMGBF3000 (Amount: 39.25 SGD, Quantity: 1, : CT)
Total: 136.75 SGD</t>
  </si>
  <si>
    <t>Anchor Salted Butter 40x250g- ZF110580 (Amount: 146.51 SGD, Quantity: 2, : CT)
Thai Fine Sugar SIS/SPOON 50kg/bag- SUTHAIS50KG (Amount: 65.00 SGD, Quantity: 2, : BAG)
RW Pastry Flour Red Wheel 25kg- KGFL74025 (Amount: 65.00 SGD, Quantity: 3, : BAG)
CBS Bread Flour Crown &amp; Bee 25kg- KGFL18025 (Amount: 35.00 SGD, Quantity: 1, : BAG)
Total: 653.02 SGD</t>
  </si>
  <si>
    <t>DKS GP Bread Flour Double Kris 25kg- KGFL54025 (Amount: 27.00 SGD, Quantity: 2, : BAG)
Total: 54.00 SGD</t>
  </si>
  <si>
    <t>Light Sour Cream Bulla 2L- CHLSPCR5000 (Amount: 25.00 SGD, Quantity: 6, : TUB)
Total: 150.00 SGD</t>
  </si>
  <si>
    <t>Anchor Unsalted Buttersheet Prof 20x1kg- ZF115595 (Amount: 260.00 SGD, Quantity: 2, : CT)
Whole Kernel Sweet Corn Royal Miller 6x2.95kg- RMCVCWKRM3000 (Amount: 39.60 SGD, Quantity: 1, : CT)
Almond Ground Blanched Blue Diamond 25lbs- CHDFALGBL1134 (Amount: 155.00 SGD, Quantity: 1, : CT)
Total: 714.60 SGD</t>
  </si>
  <si>
    <t>Whole Grain Mustard Master Food 6x175gm- MUWHOMA0175 (Amount: 4.25 SGD, Quantity: 6, : BTL)
Total: 25.50 SGD</t>
  </si>
  <si>
    <t>Anchor Salted Butter 4x5kg- ZF120194 (Amount: 230.00 SGD, Quantity: 1, : CT)
Anchor UHT Whipping Cream(NEW) 12X1LTR- ZF121274 (Amount: 76.00 SGD, Quantity: 2, : CT)
Organic Green Tea Powder Dancing Tea 12 x 500g- ZDT227L (Amount: 65.00 SGD, Quantity: 1, : PKT)
Total: 447.00 SGD</t>
  </si>
  <si>
    <t>Professional Cooking Mayonnaise Best Food 4x3ltr- ZBMAYCBF3000 (Amount: 54.10 SGD, Quantity: 1, : CT)
Caster Sugar SIS 24x800g- SUSCAS0800 (Amount: 60.00 SGD, Quantity: 1, : CT)
Total: 114.10 SGD</t>
  </si>
  <si>
    <t>Lipton Tea Dust EK 1X10Kg- XE69610484 (Amount: 108.00 SGD, Quantity: 1, : TIN)
MILO ACTIV GO 6x1.8kg- XN12285909 (Amount: 90.00 SGD, Quantity: 1, : CT)
Total: 198.00 SGD</t>
  </si>
  <si>
    <t>ANCHOR Cream Cheese 12 x 1kg- ZF121641 (Amount: 100.00 SGD, Quantity: 12, : CT)
Anchor Unsalted Butter Creamery 1x25kg- ZF121197 (Amount: 280.00 SGD, Quantity: 5, : CT)
Thompson Black Raisins Johnnyson's 10kg- JOCHDFBRS1000 (Amount: 45.00 SGD, Quantity: 5, : CT)
Dried Cranberries Johnnyson's 10kg- JOCHDFCBR1000 (Amount: 75.00 SGD, Quantity: 5, : CT)
Total: 3,200.00 SGD</t>
  </si>
  <si>
    <t>CBS Bread Flour Crown &amp; Bee (S) (CBS) 25kg- KGFL18025 (Amount: 28.00 SGD, Quantity: 3, : BAG)
Total: 84.00 SGD</t>
  </si>
  <si>
    <t>Tomato Ketchup Maggi 6x3.3kgtin- SATOMA3300 (Amount: 52.62 SGD, Quantity: 8, : CT)
Total: 420.96 SGD</t>
  </si>
  <si>
    <t>Must sent</t>
  </si>
  <si>
    <t>Emmi Yoghurt  Plain 6x1kg- CHYOPLA1000 (Amount: 10.50 SGD, Quantity: 8, : TUB)
Light Sour Cream Bulla 2L- CHLSPCR5000 (Amount: 25.00 SGD, Quantity: 4, : TUB)
Cling Wrap 300m North Star 6x300mx45cm- NSNFCLIW300M (Amount: 70.20 SGD, Quantity: 5, : CT)
Nutella 2x3kg- MISNUSP3KG (Amount: 44.00 SGD, Quantity: 4, : TUB)
Vegetable Cooking Oil Royal Miller 17kg/tin- RMOICOORM17KG (Amount: 50.00 SGD, Quantity: 2, : TIN)
Total: 811.00 SGD</t>
  </si>
  <si>
    <t>Custard Powder Johnnyson's 10kg- JOMICUSJH10KG (Amount: 52.62 SGD, Quantity: 2, : TIN)
Total: 105.24 SGD</t>
  </si>
  <si>
    <t>Anchor Salted Butter 40x250g- ZF110580 (Amount: 140.00 SGD, Quantity: 1, : CT)
Anchor Processed Cheese Pale SOS 84's 10x1040g- ZF114494 (Amount: 111.93 SGD, Quantity: 1, : CT)
Thompson Black Raisins Johnnyson's 10kg- JOCHDFBRS1000 (Amount: 54.40 SGD, Quantity: 1, : CT)
Total: 306.33 SGD</t>
  </si>
  <si>
    <t>181122-233226-- Skinny Cakes, 900 Serangoon Rd</t>
  </si>
  <si>
    <t>Bulk Butter Unsalted 25kg- FRBUTBF25KG (Amount: 277.00 SGD, Quantity: 1, : BAG)
Total: 277.00 SGD</t>
  </si>
  <si>
    <t>Anchor TM Chefs Classic Whipping Cream- ZF122389 (Amount: 76.00 SGD, Quantity: 1, : CT)
Professional Cooking Mayonnaise Best Food 4x3ltr- ZBMAYCBF3000 (Amount: 54.10 SGD, Quantity: 2, : CT)
Total: 184.20 SGD</t>
  </si>
  <si>
    <t>Anchor Unsalted Butter 4x5kg- ZF110092 (Amount: 235.00 SGD, Quantity: 1, : CT)
Anchor Salted Butter 40x250g- ZF110580 (Amount: 140.00 SGD, Quantity: 1, : CT)
Anchor COLOURED Cheddar SOS 84s 10x1040g- ZF120999 (Amount: 111.93 SGD, Quantity: 1, : CT)
Total: 486.93 SGD</t>
  </si>
  <si>
    <t>203864-264980-- Xin Jia Fu, 15 Senoko Drive</t>
  </si>
  <si>
    <t>CBR Pau Flour Crown &amp; Bee 25kg- KGFL16025 (Amount: 27.00 SGD, Quantity: 10, : BAG)
Total: 270.00 SGD</t>
  </si>
  <si>
    <t>Thompson Black Raisins Johnnyson's 10kg- JOCHDFBRS1000 (Amount: 50.00 SGD, Quantity: 1, : CT)
Anchor Salted Butter 40x250g- ZF110580 (Amount: 140.00 SGD, Quantity: 3, : CT)
UHT Full Cream Milk  Royal Miller 12x1ltr- RMMIMUHRM1000 (Amount: 16.50 SGD, Quantity: 5, : CT)
Total: 552.50 SGD</t>
  </si>
  <si>
    <t>Anchor Mozzarella Shredded Cheese IQF AES plus 6x2kg-  ZF123066 (Amount: 126.00 SGD, Quantity: 1, : CT)
Sesame Seed Black East Sun 1kg- ESMLSSBLS30KG (Amount: 5.80 SGD, Quantity: 2, : PKT)
Sesame Seed White East Sun 1kg-ESMLSSWLS25KG (Amount: 6.00 SGD, Quantity: 2, : PKT)
Total: 149.60 SGD</t>
  </si>
  <si>
    <t>Cream of Mushroom Campbell 24x290g- SOCMUCA0305 (Amount: 54.00 SGD, Quantity: 5, : CT)
Olive Oil Pomace Royal Miller 4x5ltr- RMOIOLPRR5L (Amount: 176.00 SGD, Quantity: 2, : CT)
Total: 622.00 SGD</t>
  </si>
  <si>
    <t>ANCHOR Cream Cheese 12 x 1kg- ZF121641 (Amount: 97.20 SGD, Quantity: 1, : CT)
Condensed Milk Royal Miller 48x380g- RMMIMCORM0390 (Amount: 52.80 SGD, Quantity: 1, : CT)
Total: 150.00 SGD</t>
  </si>
  <si>
    <t>Puff Pastry Square 5" Kawan 24x10's x 60g- ZKFRFSPUPASQ (Amount: 50.00 SGD, Quantity: 1, : CT)
Anchor Salted Butter 4x5kg- ZF120194 (Amount: 248.33 SGD, Quantity: 1, : CT)
Professional Cooking Mayonnaise Best Food 4x3ltr- ZBMAYCBF3000 (Amount: 54.10 SGD, Quantity: 1, : CT)
Total: 352.43 SGD</t>
  </si>
  <si>
    <t>Anchor Unsalted Butter 4x5kg- ZF110092 (Amount: 225.00 SGD, Quantity: 3, : CT)
Anchor Salted Butter 4x5kg- ZF120194 (Amount: 225.00 SGD, Quantity: 1, : CT)
Anchor Mild Cheddar Cheese Blk 10x2kg- ZF108434 (Amount: 235.00 SGD, Quantity: 1, : CT)
Professional Cooking Mayonnaise Best Food  4x3ltr- ZBMAYCBF3000 (Amount: 54.10 SGD, Quantity: 3, : CT)
Total: 1,297.30 SGD</t>
  </si>
  <si>
    <t>Fine Salt East Sun 48x500g- ESSSSAFES500 (Amount: 20.64 SGD, Quantity: 1, : CT)
Icing Sugar SIS 30kg- SUSICISI30000 (Amount: 64.50 SGD, Quantity: 1, : BAG)
WH White Vinegar Woh Hup 4x5L- ZW1506300040 (Amount: 16.17 SGD, Quantity: 1, : CT)
Total: 101.31 SGD</t>
  </si>
  <si>
    <t>Mainland Edam Proc IWS Cheese 24x250g- ZF107520 (Amount: 60.70 SGD, Quantity: 280, : CT)
Total: 16,996.00 SGD</t>
  </si>
  <si>
    <t>Genmaicha Powder Dancing Tea 12 x 500g- ZDT202L (Amount: 38.00 SGD, Quantity: 2, : PKT)
TiehKuanYin Tea Powder Dancing Tea 12 x 500g- ZDT307L (Amount: 66.00 SGD, Quantity: 2, : PKT)
Hojicha Tea Powder Dancing Tea 120 x 50g- ZDT203 (Amount: 4.00 SGD, Quantity: 40, : PKT)
Total: 368.00 SGD</t>
  </si>
  <si>
    <t>KGO General Purpose Flour Orange KG 25kg- KGFL46025 (Amount: 25.00 SGD, Quantity: 5, : BAG)
Thai Fine Sugar SIS/SPOON 50kg- SUTHAIS50KG (Amount: 60.00 SGD, Quantity: 2, : BAG)
Vegetable Cooking Oil Royal Miller 17kg/tin- RMOICOORM17KG (Amount: 33.00 SGD, Quantity: 5, : TIN)
Total: 410.00 SGD</t>
  </si>
  <si>
    <t>Anchor Mild Cheddar Cheese Blk 10x2kg- ZF108434 (Amount: 24.16 SGD, Quantity: 5, : EAC)
Anchor Processed Cheese Pale SOS 84's 10x1040g- ZF114494 (Amount: 10.56 SGD, Quantity: 7, : PKT)
Pineapple Tidbit In Light Syrup Royal Miller 6x3kg- RMCFPATB3000 (Amount: 8.60 SGD, Quantity: 1, : TIN)
Total: 203.32 SGD</t>
  </si>
  <si>
    <t>Margarine Johnnyson's 18kg- JOOIJOHMAR18KG (Amount: 37.00 SGD, Quantity: 5, : CT)
Anchor TM Chefs Classic Whipping Cream- ZF122389 (Amount: 76.00 SGD, Quantity: 2, : CT)
Total: 337.00 SGD</t>
  </si>
  <si>
    <t>146189-270380--190 Bakery, 371 City Gate</t>
  </si>
  <si>
    <t>Anchor Salted Butter 4x5kg- ZF120194 (Amount: 230.00 SGD, Quantity: 1, : CT)
Puff Pastry Square 5" Kawan 24x10's x 60g 脆皮- ZKFRFSPUPASQ (Amount: 50.00 SGD, Quantity: 1, : CT)
Anchor UHT Whipping Cream(NEW) 12X1LTR- ZF121274 (Amount: 76.00 SGD, Quantity: 1, : CT)
Organic Green Tea Powder Dancing Tea 12 x 500g- ZDT227L (Amount: 66.00 SGD, Quantity: 1, : PKT)
Total: 422.00 SGD</t>
  </si>
  <si>
    <t>221724-352931-- Roru Won, Tampines 1</t>
  </si>
  <si>
    <t>171722-219126-- Xin Ye 360, Blk 691 Woodlands (Yes Natural Group)</t>
  </si>
  <si>
    <t>Anchor Prof Unsalted Butter 20x454g- ZF120642 (Amount: 128.79 SGD, Quantity: 1, : CT)
Anchor Cheddar Shredded 8x1kg- ZF110852 (Amount: 105.84 SGD, Quantity: 1, : CT)
Instant Dry Yeast (Gold) Angel 20x500g- MIYEAVIC0500 (Amount: 66.15 SGD, Quantity: 1, : CT)
Total: 300.78 SGD</t>
  </si>
  <si>
    <t>ZBMAMGBF3000-1ctn</t>
  </si>
  <si>
    <t>JOJAMBLBERF3KG-4ctn</t>
  </si>
  <si>
    <t>Anchor Salted Butter AMX K AFP 25kg- ZF121215 (Amount: 280.00 SGD, Quantity: 40, : CT)
Thompson Black Raisins Johnnyson's 10kg- JOCHDFBRS1000 (Amount: 35.00 SGD, Quantity: 2, : CT)
Total: 11,270.00 SGD</t>
  </si>
  <si>
    <t>KGO General Purpose Flour Orange KG 25kg- KGFL46025 (Amount: 27.00 SGD, Quantity: 7, : BAG)
Vegetable Cooking Oil Royal Miller 17kg/tin- RMOICOORM17KG (Amount: 50.00 SGD, Quantity: 1, : TIN)
Total: 239.00 SGD</t>
  </si>
  <si>
    <t>ZF121215-3ctn</t>
  </si>
  <si>
    <t>Anchor Salted Butter Mcup 144x7gm- ZF121828 (Amount: 20.16 SGD, Quantity: 3, : CT)
UHT Full Cream Milk  Royal Miller 12x1ltr- RMMIMUHRM1000 (Amount: 16.50 SGD, Quantity: 5, : CT)
Salted Butter Johnnyson's 40x250g- JOFRBTRST0250 (Amount: 140.00 SGD, Quantity: 4, : CT)
Total: 702.98 SGD</t>
  </si>
  <si>
    <t>Aromat Seasoning Knorr 6x2.25kg- ZBASEKN2250 (Amount: 123.77 SGD, Quantity: 4, : CT)
Total: 495.08 SGD</t>
  </si>
  <si>
    <t>KGO General Purpose Flour Orange KG 25kg- KGFL46025 (Amount: 17.00 SGD, Quantity: 6, : BAG)
Total: 102.00 SGD</t>
  </si>
  <si>
    <t>Emmi Yoghurt  Plain 6x1kg- CHYOPLA1000 (Amount: 10.50 SGD, Quantity: 12, : TUB)
Light Sour Cream Bulla 2L- CHLSPCR5000 (Amount: 25.00 SGD, Quantity: 8, : TUB)
Total: 326.00 SGD</t>
  </si>
  <si>
    <t>Anchor TM Chefs Classic Whipping Cream- ZF122389 (Amount: 76.00 SGD, Quantity: 2, : CT)
Black Jaggery Sugar (Dark Brown Sugar) 6kg- SUBLJAG6000 (Amount: 17.00 SGD, Quantity: 6, : BAG)
Total: 254.00 SGD</t>
  </si>
  <si>
    <t>Dried Cranberries Johnnyson's 10kg- JOCHDFCBR1000 (Amount: 80.00 SGD, Quantity: 1, : CT)
Anchor Mild Cheddar Cheese Blk 10x2kg- ZF108434 (Amount: 21.00 SGD, Quantity: 3, : EAC)
LKK Panda Oyster Sauce 6 x 2.5kg- XL1300661085 (Amount: 59.50 SGD, Quantity: 1, : CT)
MAGGI Chili Sauce 6x3.3kg- XN12354448 (Amount: 10.85 SGD, Quantity: 1, : TIN)
Total: 213.35 SGD</t>
  </si>
  <si>
    <t>Martini FS Gold Cooking &amp; Whipping (Red) 12x1L- UNMMAV000DM (Amount: 60.00 SGD, Quantity: 2, : CT)
Total: 120.00 SGD</t>
  </si>
  <si>
    <t>Anchor Unsalted Butter 4x5kg- ZF110092 (Amount: 235.00 SGD, Quantity: 1, : CT)
Anchor Salted Butter 40x250g- ZF110580 (Amount: 140.00 SGD, Quantity: 1, : CT)
Pineapple Tidbit (Pizza cut) In Light Syrup Royal Miller 6x3kg- RMCFPATB3000 (Amount: 50.00 SGD, Quantity: 1, : CT)
Total: 425.00 SGD</t>
  </si>
  <si>
    <t>Anchor Cheddar Shredded 8x1kg- ZF110852 (Amount: 14.70 SGD, Quantity: 1, : EAC)
RW Pastry Flour Red Wheel 25kg- KGFL74025 (Amount: 65.00 SGD, Quantity: 2, : BAG)
CBS Bread Flour Crown &amp; Bee 25kg- KGFL18025 (Amount: 35.00 SGD, Quantity: 2, : BAG)
Total: 214.70 SGD</t>
  </si>
  <si>
    <t>Key same invoice</t>
  </si>
  <si>
    <t>Puff Pastry Square 5" Kawan 24x10's x 60g- ZKFRFSPUPASQ (Amount: 50.00 SGD, Quantity: 2, : CT)
Anchor Salted Butter 4x5kg- ZF120194 (Amount: 248.33 SGD, Quantity: 1, : CT)
Dried Cranberry Johnnyson's 1kg- JODFCRANB1134 (Amount: 9.00 SGD, Quantity: 2, : PKT)
Total: 366.33 SGD</t>
  </si>
  <si>
    <t>239525-322390-- Hai Chuang, 73A Ayeh Rajah Crescent</t>
  </si>
  <si>
    <t>CBR Pau Flour Crown &amp; Bee (Red) 25kg- KGFL16025 (Amount: 29.00 SGD, Quantity: 3, : BAG)
Total: 87.00 SGD</t>
  </si>
  <si>
    <t>Anchor Salted Butter AMX K AFP 25kg- ZF121215 (Amount: 260.00 SGD, Quantity: 20, : CT)
UHT Full Cream Milk Royal Miller 12x1ltr- RMMIMUHRM1000 (Amount: 17.00 SGD, Quantity: 75, : CT)
Total: 6,475.00 SGD</t>
  </si>
  <si>
    <t>MAGGI Tomato Ketchup Can 6x3.3kg- XN12354430 (Amount: 52.62 SGD, Quantity: 3, : CT)
Total: 157.86 SGD</t>
  </si>
  <si>
    <t>Anchor Unsalted Butter 4x5kg- ZF110092 (Amount: 235.00 SGD, Quantity: 1, : CT)
Dried Cranberries Johnnyson's 10kg- JOCHDFCBR1000 (Amount: 70.00 SGD, Quantity: 1, : CT)
Total: 305.00 SGD</t>
  </si>
  <si>
    <t>CEN12432552-1ctn</t>
  </si>
  <si>
    <t>Anchor Unsalted Buttersheet Prof 20x1kg- ZF115595 (Amount: 260.00 SGD, Quantity: 2, : CT)
ANCHOR Cream Cheese 12 x 1kg- ZF121641 (Amount: 97.20 SGD, Quantity: 1, : CT)
Whole Kernel Sweet Corn Royal Miller 6x2.95kg- RMCVCWKRM3000 (Amount: 39.60 SGD, Quantity: 1, : CT)
Total: 656.80 SGD</t>
  </si>
  <si>
    <t>DKS GP Bread Flour Double Kris 25kg- KGFL54025 (Amount: 27.00 SGD, Quantity: 2, : BAG)
KGO General Purpose Flour Orange KG 25kg- KGFL46025 (Amount: 26.00 SGD, Quantity: 1, : BAG)
Total: 80.00 SGD</t>
  </si>
  <si>
    <t>Anchor Unsalted Butter 4x5kg- ZF110092 (Amount: 225.00 SGD, Quantity: 3, : CT)
Anchor Salted Butter 4x5kg- ZF120194 (Amount: 225.00 SGD, Quantity: 2, : CT)
Anchor Mild Cheddar Cheese Blk 10x2kg- ZF108434 (Amount: 235.00 SGD, Quantity: 2, : CT)
Professional Cooking Mayonnaise Best Food  4x3ltr- ZBMAYCBF3000 (Amount: 54.10 SGD, Quantity: 2, : CT)
Total: 1,703.20 SGD</t>
  </si>
  <si>
    <t>FOC  ZKFRFSPUPASQ-3pkt</t>
  </si>
  <si>
    <t>170922-307484--Bread Code,  Blk 126 Toa Payoh</t>
  </si>
  <si>
    <t>Anchor TM Chefs Classic Whipping Cream- ZF122389 (Amount: 76.00 SGD, Quantity: 1, : CT)
Almond Slice Blanched (14682) Blue Diamond 25lbs- CHDFALMBL1134 (Amount: 120.00 SGD, Quantity: 1, : CT)
Total: 196.00 SGD</t>
  </si>
  <si>
    <t>KGO General Purpose Flour Orange KG 25kg- KGFL46025 (Amount: 25.00 SGD, Quantity: 10, : BAG)
Thai Fine Sugar SIS/SPOON 50kg- SUTHAIS50KG (Amount: 60.00 SGD, Quantity: 4, : BAG)
Vegetable Cooking Oil Royal Miller 17kg/tin- RMOICOORM17KG (Amount: 33.00 SGD, Quantity: 4, : TIN)
Total: 622.00 SGD</t>
  </si>
  <si>
    <t>Margarine Johnnyson's 18kg- JOOIJOHMAR18KG (Amount: 37.00 SGD, Quantity: 5, : CT)
Black Jaggery Sugar (Dark Brown Sugar) 6kg- SUBLJAG6000 (Amount: 17.00 SGD, Quantity: 6, : BAG)
Total: 287.00 SGD</t>
  </si>
  <si>
    <t>Caster Sugar SIS 24x800g- SUSCAS0800 (Amount: 60.00 SGD, Quantity: 1, : CT)
Total: 60.00 SGD</t>
  </si>
  <si>
    <t>Anchor Processed Cheese Pale SOS 84's 10x1040g- ZF114494 (Amount: 93.05 SGD, Quantity: 40, : CT)
Total: 3,722.00 SGD</t>
  </si>
  <si>
    <t>Anchor Unsalted Buttersheet Prof 20x1kg- ZF115595 (Amount: 260.00 SGD, Quantity: 2, : CT)
Almond Slice Blanched Blue Diamond 25lbs -CHDFALMBL1134 (Amount: 120.00 SGD, Quantity: 1, : CT)
Almond Ground Blanched Blue Diamond 25lbs- CHDFALGBL1134 (Amount: 155.00 SGD, Quantity: 1, : CT)
Total: 795.00 SGD</t>
  </si>
  <si>
    <t>Rock Sugar 5x3kg- SUROCMAL3000 (Amount: 6.80 SGD, Quantity: 20, : PKT)
Blueberry Filling Johnnyson 6x3kg- JOJAMBLBERF3KG (Amount: 138.00 SGD, Quantity: 6, : CT)
Total: 964.00 SGD</t>
  </si>
  <si>
    <t>Anchor Processed Cheese Pale SOS 84's 10x1040g- ZF114494 (Amount: 111.93 SGD, Quantity: 1, : CT)
Anchor Mild Cheddar Cheese Blk 10x2kg- ZF108434 (Amount: 28.95 SGD, Quantity: 2, : EAC)
Total: 169.83 SGD</t>
  </si>
  <si>
    <t>CBS Bread Flour Crown &amp; Bee 25kg- KGFL18025 (Amount: 22.00 SGD, Quantity: 20, : BAG)
Total: 440.00 SGD</t>
  </si>
  <si>
    <t>Salted Butter Johnnyson's 40x250g- JOFRBTRST0250 (Amount: 140.00 SGD, Quantity: 3, : CT)
Total: 420.00 SGD</t>
  </si>
  <si>
    <t>ANCHOR Cream Cheese 12 x 1kg- ZF121641 (Amount: 100.00 SGD, Quantity: 8, : CT)
Thompson Black Raisins Johnnyson's 10kg- JOCHDFBRS1000 (Amount: 45.00 SGD, Quantity: 14, : CT)
Dried Cranberries Johnnyson's 10kg- JOCHDFCBR1000 (Amount: 75.00 SGD, Quantity: 7, : CT)
Total: 1,955.00 SGD</t>
  </si>
  <si>
    <t>LKK Panda Oyster Sauce 6 x 2.5kg- XL1300661085 (Amount: 59.50 SGD, Quantity: 1, : CT)
Total: 59.50 SGD</t>
  </si>
  <si>
    <t>Anchor Salted Butter 40x250g- ZF110580 (Amount: 140.00 SGD, Quantity: 1, : CT)
Anchor Processed Cheese High Melt Block 6x2kg- ZF106979 (Amount: 158.76 SGD, Quantity: 1, : CT)
Total: 298.76 SGD</t>
  </si>
  <si>
    <t>Anchor Salted Butter 4x5kg- ZF120194 (Amount: 230.00 SGD, Quantity: 1, : CT)
Puff Pastry Square 5" Kawan 24x10's x 60g 脆皮- ZKFRFSPUPASQ (Amount: 50.00 SGD, Quantity: 1, : CT)
Anchor UHT Whipping Cream(NEW) 12X1LTR- ZF121274 (Amount: 76.00 SGD, Quantity: 2, : CT)
Organic Green Tea Powder Dancing Tea 12 x 500g- ZDT227L (Amount: 66.00 SGD, Quantity: 1, : PKT)
Total: 498.00 SGD</t>
  </si>
  <si>
    <t>Anchor TM Chefs Classic Whipping Cream- ZF122389 (Amount: 76.00 SGD, Quantity: 2, : CT)
Black Jaggery Sugar (Dark Brown Sugar) 6kg- SUBLJAG6000 (Amount: 17.00 SGD, Quantity: 12, : BAG)
LKK MSG  25 x 454g- XL1300580022 (Amount: 1.65 SGD, Quantity: 2, : EAC)
Total: 359.30 SGD</t>
  </si>
  <si>
    <t>Anchor Salted Butter AMX K AFP 25kg- ZF121215 (Amount: 260.00 SGD, Quantity: 15, : CT)
Total: 3,900.00 SGD</t>
  </si>
  <si>
    <t>Anchor Unsalted Butter 4x5kg- ZF110092 (Amount: 240.00 SGD, Quantity: 1, : CT)
Total: 240.00 SGD</t>
  </si>
  <si>
    <t>693445-347247-- Coffee Buddys, 69 Bedok South Ave 3</t>
  </si>
  <si>
    <t>Pandan Kaya Fong Yit 8x3kg- JAKAPAFY3000 (Amount: 22.00 SGD, Quantity: 3, : POU)
Total: 66.00 SGD</t>
  </si>
  <si>
    <t>NSNFWASNS5000-1ctn, NFBLEL3400-1ctn</t>
  </si>
  <si>
    <t>Anchor Salted Butter 40x250g- ZF110580 (Amount: 138.00 SGD, Quantity: 6, : CT)
UHT Full Cream Milk Royal Miller 12x1ltr- RMMIMUHRM1000 (Amount: 16.50 SGD, Quantity: 2, : CT)
Total: 861.00 SGD</t>
  </si>
  <si>
    <t>218704-289598-- Nasty Cookie, 21 Tampines St 92</t>
  </si>
  <si>
    <t>SIS Brown Sugar 50kg- SUSRAWSI50KG (Amount: 107.00 SGD, Quantity: 3, : BAG)
Total: 321.00 SGD</t>
  </si>
  <si>
    <t>209125-273218-- Ks Party, 39 Pheng Geck Ave</t>
  </si>
  <si>
    <t>ANCHOR Cream Cheese 12 x 1kg 芝士- ZF121641 (Amount: 115.50 SGD, Quantity: 1, : CT)
Anchor Prof Unsalted Butter 20x454g- ZF120642 (Amount: 128.79 SGD, Quantity: 1, : CT)
Anchor UHT Whipping Cream(NEW) 12X1LTR- ZF121274 (Amount: 89.96 SGD, Quantity: 7, : CT)
Icing Sugar SIS 24x500g- SUSICISI0500 (Amount: 43.20 SGD, Quantity: 2, : CT)
Total: 960.41 SGD</t>
  </si>
  <si>
    <t>105298-124920-- Carpenter and Cook, 19 Lorong Kilat</t>
  </si>
  <si>
    <t>Fine Salt East Sun 48x500g- ESSSSAFES500 (Amount: 0.45 SGD, Quantity: 6, : PKT)
Thai Fine Sugar SIS 25kg- SUTHAIFS25KG (Amount: 35.00 SGD, Quantity: 1, : BAG)
Total: 37.70 SGD</t>
  </si>
  <si>
    <t>104694-354267-- Papa Palheta, 46 Kim Yam rd</t>
  </si>
  <si>
    <t>Anchor Unsalted Butter Creamery 1x25kg- ZF121197 (Amount: 300.30 SGD, Quantity: 1, : CT)
100% Pure Canadian Maple Syrup Hampton House 12x250ml- ZD1700 (Amount: 13.95 SGD, Quantity: 6, : BTL)
Sweet Sauce ABC 12x620ml- SASWSAB0625 (Amount: 4.20 SGD, Quantity: 2, : BTL)
Total: 392.40 SGD</t>
  </si>
  <si>
    <t>1125498-360548-- Hy Bakery, Blk 645 Yishun</t>
  </si>
  <si>
    <t>Fries Shoestring 7mm Farm Frites 6x2000g- FF204004 (Amount: 40.80 SGD, Quantity: 1, : CT)
SeasonedCrisp Savory Twister Fries Seas Loops Simplot 6 x 2.27kg- FSIMTW470144SP (Amount: 78.00 SGD, Quantity: 1, : CT)
Total: 118.80 SGD</t>
  </si>
  <si>
    <t>915495-354133-- KBakery, Suntec City Mall</t>
  </si>
  <si>
    <t>1128495-360647-- The Tyche Grace, 2 Bukit Batok West Ave 7</t>
  </si>
  <si>
    <t>NewMulti Spicy Popcorn Chicken 10x800g- FRCSTAYPOP750G (Amount: 10.00 SGD, Quantity: 10, : PKT)
Total: 100.00 SGD</t>
  </si>
  <si>
    <t>109314-130218-- HPG Brothers, 1 Senoko Ave</t>
  </si>
  <si>
    <t>Anchor Unsalted Buttersheet Prof 20x1kg- ZF115595 (Amount: 309.75 SGD, Quantity: 10, : CT)
Total: 3,097.50 SGD</t>
  </si>
  <si>
    <t>238128-360683-- Huan Xi Food, 13 Stamford</t>
  </si>
  <si>
    <t>Puff Pastry Square 5" Kawan 24x10's x 60g 脆皮- ZKFRFSPUPASQ (Amount: 62.50 SGD, Quantity: 2, : CT)
Total: 125.00 SGD</t>
  </si>
  <si>
    <t>1094497-359331-- Pinch Bakehouse, 218 Pandan Loop #05-09</t>
  </si>
  <si>
    <t>Corn Flakes Gold Econo Pack Nestle 14x500g- CEN12432552 (Amount: 64.26 SGD, Quantity: 2, : CT)
Total: 128.52 SGD</t>
  </si>
  <si>
    <t>1019495-357231-- Pretty Good Muffins, 531 Upper Cross St</t>
  </si>
  <si>
    <t>Gran Delice Pistacchio 15% NEA 5kg- UNMMAC000OL (Amount: 75.00 SGD, Quantity: 3, : TUB)
Total: 225.00 SGD</t>
  </si>
  <si>
    <t>161317-203674-- Keong Saik Bakery, 70 Bendemeer Rd</t>
  </si>
  <si>
    <t>Captain Oats Beverage original 12 x 1L - ZCBEVOR1L (Amount: 32.95 SGD, Quantity: 3, : CT)
Total: 98.85 SGD</t>
  </si>
  <si>
    <t>230645-341609-- Two Bake Boys, 360 Balestier</t>
  </si>
  <si>
    <t>Anchor UHT Whipping Cream 12X1LTR- ZF121274 (Amount: 74.40 SGD, Quantity: 4, : CT)
Total: 297.60 SGD</t>
  </si>
  <si>
    <t>Gran Delice Pistacchio 15% NEA 5kg- UNMMAC000OL (Amount: 75.00 SGD, Quantity: 2, : TUB)
Total: 150.00 SGD</t>
  </si>
  <si>
    <t>327312-352966-- Boms and Buns, 193 Joo Chiat Rd</t>
  </si>
  <si>
    <t>Fine Salt East Sun 48x500g- ESSSSAFES500 (Amount: 0.45 SGD, Quantity: 4, : PKT)
HP Sauce 12x255G- SAHPSHP0255 (Amount: 38.40 SGD, Quantity: 1, : CT)
Lychee In Syrup Royal Miller 12x567g- RMCFLYCHEE567 (Amount: 27.40 SGD, Quantity: 1, : CT)
UHT Full Cream Milk Royal Miller 12x1ltr- RMMIMUHRM1000 (Amount: 23.40 SGD, Quantity: 2, : CT)
Total: 114.40 SGD</t>
  </si>
  <si>
    <t>989500-357608-- Bread Kingdom, 279 Sengkang East</t>
  </si>
  <si>
    <t>Black Glutinous Rice East Sun 1kg/pkt- ESRIBLGLS25KG (Amount: 4.60 SGD, Quantity: 3, : PKT)
Bread Crumb Johnnyson's 10x1kg- JOMIBRCR1000 (Amount: 4.20 SGD, Quantity: 1, : PKT)
NESCAFE CLASSIC Refill Pack 12x500g- XN12228199 (Amount: 17.55 SGD, Quantity: 2, : PKT)
Pineapple Tidbit (Pizza cut) In Light Syrup Royal Miller 6x3kg- RMCFPATB3000 (Amount: 8.60 SGD, Quantity: 4, : TIN)
Parsley Shredded Hela 10x500g- HEWPAHE0500 (Amount: 15.50 SGD, Quantity: 1, : PKT)
Sea Salt Maldon 12x250gm- SSSMAL0250 (Amount: 6.70 SGD, Quantity: 1, : PKT)
Curry Powder Meat Baba's 10x1kg- GSCUMBA1000 (Amount: 6.70 SGD, Quantity: 1, : PKT)
Black Pepper Coarse LSH 500gpkt- PECRBLS0500 (Amount: 8.30 SGD, Quantity: 1, : PKT)
UHT Coconut Cream Kara 12x1ltr- MICOCKA1000 (Amount: 62.40 SGD, Quantity: 1, : CT)
Peanut Powder Lsh 1kg- DFPEAFLS1000 (Amount: 6.25 SGD, Quantity: 1, : Kg)
Total: 193.35 SGD</t>
  </si>
  <si>
    <t>133888-163598-- Oishi Pan, Blk 190 Toa Payoh</t>
  </si>
  <si>
    <t>Dried Cranberries Johnnyson's 10kg- JOCHDFCBR1000 (Amount: 100.00 SGD, Quantity: 2, : CT)
Anchor Processed Cheese High Melt Block 6x2kg- ZF106979 (Amount: 29.40 SGD, Quantity: 2, : PKT)
Thompson Black Raisins Johnnyson's 10kg- JOCHDFBRS1000 (Amount: 50.00 SGD, Quantity: 2, : CT)
Total: 358.80 SGD</t>
  </si>
  <si>
    <t>TC Nacho Cheese Sauce 4x3x1kg- SATCNACHOCHE (Amount: 21.60 SGD, Quantity: 1, : TUB)
Real Mayonnaise Best Food 4x3ltr- ZBMAYBF3000 (Amount: 17.23 SGD, Quantity: 1, : TUB)
MILO ACTIV GO 6x1.8kg- XN12285909 (Amount: 15.15 SGD, Quantity: 3, : TIN)
Fries Crinkle Farm Frites 6x2000g- FF289002 (Amount: 7.40 SGD, Quantity: 6, : PKT)
Total: 128.68 SGD</t>
  </si>
  <si>
    <t>Frozen Chicken B/Less Leg Skin On 200g UP Sadia  6 x 2kg- FRCHICKBLESSLEG200G2 (Amount: 36.00 SGD, Quantity: 2, : CT)
Corn Oil Royal Miller 6x3ltr- RMOICORRM3000 (Amount: 14.90 SGD, Quantity: 3, : TUB)
Total: 116.70 SGD</t>
  </si>
  <si>
    <t>93873-109385-- La &amp; Sons,  607 Bukit Timah</t>
  </si>
  <si>
    <t>Anchor Salted Butter 4x5kg- ZF120194 (Amount: 225.23 SGD, Quantity: 1, : CT)
Total: 225.23 SGD</t>
  </si>
  <si>
    <t>XN12013765-1ctn
XN12311751-1ctn</t>
  </si>
  <si>
    <t>Fine Salt East Sun 48x500g- ESSSSAFES500 (Amount: 0.45 SGD, Quantity: 6, : PKT)
Total: 2.70 SGD</t>
  </si>
  <si>
    <t>Anchor UHT Whipping Cream 12X1LTR- ZF121274 (Amount: 74.40 SGD, Quantity: 6, : CT)
Total: 446.40 SGD</t>
  </si>
  <si>
    <t>1177-24643-- The Royal Premium Cakes, 3015 Bedok</t>
  </si>
  <si>
    <t>Anchor Unsalted Butter Creamery 1x25kg- ZF121197 (Amount: 300.30 SGD, Quantity: 2, : CT)
Anchor TM Chefs Classic Whipping Cream 12x1ltr- ZF122389 (Amount: 78.00 SGD, Quantity: 12, : CT)
Anchor Salted Butter Mcup 144x7gm- ZF121828 (Amount: 20.16 SGD, Quantity: 1, : CT)
Raw Sugar Sachets SIS 24x100'sx5gm- SUSFINRSI0005 (Amount: 3.15 SGD, Quantity: 5, : PKT)
Total: 1,572.51 SGD</t>
  </si>
  <si>
    <t>UHT Full Cream Milk Royal Miller 12x1ltr- RMMIMUHRM1000 (Amount: 18.60 SGD, Quantity: 1, : CT)
Total: 18.60 SGD</t>
  </si>
  <si>
    <t>989500-356388-- Bread Kingdom, 76 Circuit Rd</t>
  </si>
  <si>
    <t>Bread Crumb Johnnyson's 10x1kg- JOMIBRCR1000 (Amount: 4.20 SGD, Quantity: 1, : PKT)
Anchor Coloured Cheddar SOS (84 slices) 10x1040g- ZF120999 (Amount: 111.93 SGD, Quantity: 1, : CT)
Mixed Herbs Provencale Hela 12x500gpkt- HEWMIHE0500 (Amount: 15.50 SGD, Quantity: 1, : PKT)
Sliced Black Olives Royal Miller 10x1700g- RMPIOBS1700 (Amount: 8.90 SGD, Quantity: 2, : PKT)
Total: 149.43 SGD</t>
  </si>
  <si>
    <t>213829-280274-- Home Bakery, 6 Bukit Pasoh</t>
  </si>
  <si>
    <t>KGO General Purpose Flour Orange KG 25kg- KGFL46025 (Amount: 20.00 SGD, Quantity: 1, : BAG)
Corn Oil Royal Miller 18L/tub-  RMOICORN18L (Amount: 71.00 SGD, Quantity: 1, : TUB)
Delice Fluifour Gianguji Master Martini 5kg- UNMMAC000BZ (Amount: 41.00 SGD, Quantity: 2, : TUB)
White Cooking Wine 11%vol Royal Miller 6x750ml- RMWSWCO0750 (Amount: 10.00 SGD, Quantity: 2, : BTL)
Total: 193.00 SGD</t>
  </si>
  <si>
    <t>Frozen Crispy Chicken Karaage Royal Miller 10 x 800g- RMFRCKRG0800 (Amount: 8.00 SGD, Quantity: 3, : PKT)
NewMulti Spicy Popcorn Chicken 10x800g- FRCSTAYPOP750G (Amount: 10.00 SGD, Quantity: 7, : PKT)
Total: 94.00 SGD</t>
  </si>
  <si>
    <t>Anchor UHT Whipping Cream(NEW) 12X1LTR- ZF121274 (Amount: 89.96 SGD, Quantity: 4, : CT)
Total: 359.84 SGD</t>
  </si>
  <si>
    <t>98353-236484-- Sunlife Wina, 203 Toa Payoh</t>
  </si>
  <si>
    <t>Anchor Salted Butter 4x5kg- ZF120194 (Amount: 248.33 SGD, Quantity: 1, : CT)
Total: 248.33 SGD</t>
  </si>
  <si>
    <t>1087493-359129--Lantine Cafe, 103 Rangoon Rd</t>
  </si>
  <si>
    <t>Condensed Milk Royal Miller 48x380g- RMMIMCORM0390 (Amount: 52.80 SGD, Quantity: 1, : CT)
Lychee In Syrup Royal Miller 12x567g- RMCFLYCHEE567 (Amount: 27.40 SGD, Quantity: 1, : CT)
Soft Brown Sugar SIS 24x800g- SUSBRO0800 (Amount: 3.25 SGD, Quantity: 4, : PKT)
NESCAFE GOLD Jar 6x200g- XN12456954 (Amount: 89.16 SGD, Quantity: 1, : CT)
Total: 182.36 SGD</t>
  </si>
  <si>
    <t>156477-196854-- The Bakery &amp; Cafe,  Blk 153 Bukit Batok</t>
  </si>
  <si>
    <t>Shine Dark Drops (Compound 1000/HG)-Master Martini 20kg- UNMMAX000DQ (Amount: 125.00 SGD, Quantity: 1, : CT)
Total: 125.00 SGD</t>
  </si>
  <si>
    <t>128984-157180-- Shing Mei, Blk 442 Pasir Ris</t>
  </si>
  <si>
    <t>Puff Pastry Square 5" Kawan 24x10's x 60g- ZKFRFSPUPASQ (Amount: 50.00 SGD, Quantity: 1, : CT)
Margarine Planta 6x2.5kg- MARPL2500 (Amount: 88.80 SGD, Quantity: 1, : CT)
Total: 138.80 SGD</t>
  </si>
  <si>
    <t>Condensed Milk Royal Miller 48x380g- RMMIMCORM0390 (Amount: 52.80 SGD, Quantity: 1, : CT)
Total: 52.80 SGD</t>
  </si>
  <si>
    <t>179322-230106-- Long Wei, Blk 3017 Bedok North</t>
  </si>
  <si>
    <t>Puff Pastry Square 5" Kawan 24x10's x 60g 脆皮- ZKFRFSPUPASQ (Amount: 50.00 SGD, Quantity: 4, : CT)
Instant Dry Yeast Gold Angel 20x500g- MIYEAVIC0500 (Amount: 66.15 SGD, Quantity: 4, : CT)
Total: 464.60 SGD</t>
  </si>
  <si>
    <t>104694-124216-- Papa Palheta, 150 Tyrwhitt  Rd</t>
  </si>
  <si>
    <t>Anchor Unsalted Butter 4x5kg- ZF110092 (Amount: 248.33 SGD, Quantity: 1, : CT)
Thai Fine Sugar SIS 25kg- SUTHAIFS25KG (Amount: 33.00 SGD, Quantity: 2, : BAG)
KGA Arrow Cake Flour 25kg- KGFL10025 (Amount: 30.00 SGD, Quantity: 1, : BAG)
Total: 344.33 SGD</t>
  </si>
  <si>
    <t>Anchor Prof Unsalted Butter 20x454g- ZF120642 (Amount: 128.79 SGD, Quantity: 1, : CT)
Anchor UHT Whipping Cream(NEW) 12X1LTR- ZF121274 (Amount: 89.96 SGD, Quantity: 6, : CT)
Icing Sugar SIS 24x500g- SUSICISI0500 (Amount: 43.20 SGD, Quantity: 2, : CT)
Total: 754.95 SGD</t>
  </si>
  <si>
    <t>206665-269520-- Bakersmith, 494 Tampines St</t>
  </si>
  <si>
    <t>Anchor UHT Whipping Cream(NEW) 12X1LTR- ZF121274 (Amount: 77.00 SGD, Quantity: 2, : CT)
Mandarin Orange Mili 24x312g- CFMANWO0312 (Amount: 33.60 SGD, Quantity: 2, : CT)
Total: 221.20 SGD</t>
  </si>
  <si>
    <t>216924-286638-- Annabella, 20 Bukit Batok</t>
  </si>
  <si>
    <t>KGO General Purpose Flour Orange KG 25kg- KGFL46025 (Amount: 26.00 SGD, Quantity: 3, : BAG)
Total: 78.00 SGD</t>
  </si>
  <si>
    <t>207106-270302-- Yellow Cafe, 1 Cantonment Road</t>
  </si>
  <si>
    <t>Pineapple Tidbit (Pizza cut) In Light Syrup Royal Miller 6x3kg- RMCFPATB3000 (Amount: 8.60 SGD, Quantity: 2, : TIN)
Real Mayonnaise Best Food 4x3ltr- ZBMAYBF3000 (Amount: 65.63 SGD, Quantity: 1, : CT)
Slice Mushroom Royal Miller 6x2840g- RMCUSMURM2840 (Amount: 6.50 SGD, Quantity: 1, : TIN)
Total: 89.33 SGD</t>
  </si>
  <si>
    <t>Anchor Unsalted Buttersheet Prof 20x1kg- ZF115595 (Amount: 309.75 SGD, Quantity: 6, : CT)
Total: 1,858.50 SGD</t>
  </si>
  <si>
    <t>Puff Pastry Square 5" Kawan 24x10's x 60g 脆皮- ZKFRFSPUPASQ (Amount: 50.00 SGD, Quantity: 5, : CT)
Anchor Unsalted Buttersheet Prof 20x1kg- ZF115595 (Amount: 309.75 SGD, Quantity: 1, : CT)
Total: 559.75 SGD</t>
  </si>
  <si>
    <t>221224-341471-- No 17 Tea, The Woodleigh Mall</t>
  </si>
  <si>
    <t>Anchor UHT Whipping Cream(NEW) 12X1LTR- ZF121274 (Amount: 89.96 SGD, Quantity: 2, : CT)
Total: 179.92 SGD</t>
  </si>
  <si>
    <t>221224-300244-- No.17 Tea, 49 Serangoon Garden</t>
  </si>
  <si>
    <t>102753-121708-- Ciel Patisserie, 9 Sin Ming Rd</t>
  </si>
  <si>
    <t>Anchor TM Chefs Classic Whipping Cream 12x1ltr- ZF122389 (Amount: 89.96 SGD, Quantity: 2, : CT)
Total: 179.92 SGD</t>
  </si>
  <si>
    <t>Anchor Unsalted Butter Creamery 1x25kg- ZF121197 (Amount: 300.30 SGD, Quantity: 3, : CT)
Anchor TM Chefs Classic Whipping Cream 12x1ltr- ZF122389 (Amount: 78.00 SGD, Quantity: 12, : CT)
Anchor Cheddar Shredded 8x1kg- ZF110852 (Amount: 105.84 SGD, Quantity: 1, : CT)
Total: 1,942.74 SGD</t>
  </si>
  <si>
    <t>Chocolate Syrup Hershey 24x680g- SCSCHHE0680 (Amount: 4.35 SGD, Quantity: 1, : BTL)
Kei Chi (Wolfberry) 500g/pkt- HEKEICHI500G (Amount: 10.00 SGD, Quantity: 1, : PKT)
Lychee In Syrup Royal Miller 12x567g- RMCFLYCHEE567 (Amount: 27.40 SGD, Quantity: 1, : CT)
Oreo Crumb Nabisco 24x454g- BAOREOCRU455 (Amount: 4.00 SGD, Quantity: 3, : PKT)
Red Dates Seedless China 1kg- HEARDC1000 (Amount: 6.50 SGD, Quantity: 1, : PKT)
Total: 60.25 SGD</t>
  </si>
  <si>
    <t>775495-349966-- Bobabrew Trading, Bukit Panjang Plaza</t>
  </si>
  <si>
    <t>ANCHOR Cream Cheese 12 x 1kg- ZF121641 (Amount: 115.50 SGD, Quantity: 1, : CT)
Anchor UHT Whipping Cream(NEW) 12X1LTR- ZF121274 (Amount: 89.96 SGD, Quantity: 3, : CT)
Total: 385.38 SGD</t>
  </si>
  <si>
    <t>Frozen Crispy Chicken Mini Pop Royal Miller 10 x 800g-  RMFRCMNP0800 (Amount: 8.00 SGD, Quantity: 10, : PKT)
Frozen Crispy Chicken Karaage Royal Miller 10 x 800g- RMFRCKRG0800 (Amount: 8.00 SGD, Quantity: 5, : PKT)
Total: 120.00 SGD</t>
  </si>
  <si>
    <t>989500-364367-- Bread Kingdom, 529 Balestier Rd</t>
  </si>
  <si>
    <t>SUTHAIFS25KG-4bag</t>
  </si>
  <si>
    <t>NESCAFE CLASSIC Refill Pack 12x500g- XN12228199 (Amount: 17.55 SGD, Quantity: 1, : PKT)
Mixed Herbs Provencale Hela 12x500gpkt- HEWMIHE0500 (Amount: 15.50 SGD, Quantity: 1, : PKT)
Sliced Black Olives Royal Miller 10x1700g- RMPIOBS1700 (Amount: 8.90 SGD, Quantity: 2, : PKT)
Total: 50.85 SGD</t>
  </si>
  <si>
    <t>Anchor Processed Cheese High Melt Block 6x2kg- ZF106979 (Amount: 29.40 SGD, Quantity: 2, : PKT)
Thompson Black Raisins Johnnyson's 10kg- JOCHDFBRS1000 (Amount: 50.00 SGD, Quantity: 3, : CT)
Total: 208.80 SGD</t>
  </si>
  <si>
    <t>238128-320210-- Huan Xi Food, Northpoint City</t>
  </si>
  <si>
    <t>ZF114494--5pkt</t>
  </si>
  <si>
    <t>Puff Pastry Square 5" Kawan 24x10's x 60g 脆皮- ZKFRFSPUPASQ (Amount: 62.50 SGD, Quantity: 1, : CT)
Total: 62.50 SGD</t>
  </si>
  <si>
    <t>Anchor Unsalted Buttersheet Prof 20x1kg- ZF115595 (Amount: 309.75 SGD, Quantity: 7, : CT)
Total: 2,168.25 SGD</t>
  </si>
  <si>
    <t>ZBPEBBF3000-2tub</t>
  </si>
  <si>
    <t>Fine Salt East Sun 48x500g- ESSSSAFES500 (Amount: 0.45 SGD, Quantity: 6, : PKT)
HP Sauce 12x255G- SAHPSHP0255 (Amount: 3.20 SGD, Quantity: 4, : BTL)
Lychee In Syrup Royal Miller 12x567g- RMCFLYCHEE567 (Amount: 27.40 SGD, Quantity: 1, : CT)
UHT Full Cream Milk Royal Miller 12x1ltr- RMMIMUHRM1000 (Amount: 23.40 SGD, Quantity: 3, : CT)
Total: 113.10 SGD</t>
  </si>
  <si>
    <t>Gran Delice Pistacchio 15% NEA 5kg- UNMMAC000OL (Amount: 75.00 SGD, Quantity: 1, : TUB)
Total: 75.00 SGD</t>
  </si>
  <si>
    <t>Anchor UHT Whipping Cream(NEW) 12X1LTR- ZF121274 (Amount: 77.00 SGD, Quantity: 2, : CT)
Total: 154.00 SGD</t>
  </si>
  <si>
    <t>Thai Fine Sugar SIS 25kg- SUTHAIFS25KG (Amount: 38.00 SGD, Quantity: 2, : BAG)
KGA Arrow Cake Flour 25kg- KGFL10025 (Amount: 33.00 SGD, Quantity: 2, : BAG)
Total: 142.00 SGD</t>
  </si>
  <si>
    <t>KGO General Purpose Flour Orange KG 25kg- KGFL46025 (Amount: 26.00 SGD, Quantity: 3, : BAG)
NESCAFE CLASSIC Refill Pack 12x500g- XN12228199 (Amount: 17.55 SGD, Quantity: 3, : PKT)
Total: 130.65 SGD</t>
  </si>
  <si>
    <t>Black Glutinous Rice East Sun 1kg/pkt- ESRIBLGLS25KG (Amount: 4.60 SGD, Quantity: 5, : PKT)
Total: 23.00 SGD</t>
  </si>
  <si>
    <t>KGA Arrow Cake Flour 25kg- KGFL10025 (Amount: 26.00 SGD, Quantity: 2, : BAG)
Total: 52.00 SGD</t>
  </si>
  <si>
    <t>Frozen Crispy Chicken Karaage Royal Miller 10 x 800g- RMFRCKRG0800 (Amount: 8.00 SGD, Quantity: 5, : PKT)
NewMulti Spicy Popcorn Chicken 10x800g- FRCSTAYPOP750G (Amount: 10.00 SGD, Quantity: 10, : PKT)
Total: 140.00 SGD</t>
  </si>
  <si>
    <t>210866-289616-- Long Cheng Bakery, 8A Admiralty St</t>
  </si>
  <si>
    <t>Mayo Magic Best Food 4x3L- ZBMAMGBF3000 (Amount: 39.25 SGD, Quantity: 3, : CT)
Total: 117.75 SGD</t>
  </si>
  <si>
    <t>Puff Pastry Square 5" Kawan 24x10's x 60g 脆皮- ZKFRFSPUPASQ (Amount: 50.00 SGD, Quantity: 6, : CT)
Instant Dry Yeast Gold Angel 20x500g- MIYEAVIC0500 (Amount: 66.15 SGD, Quantity: 4, : CT)
Total: 564.60 SGD</t>
  </si>
  <si>
    <t>KGO General Purpose Flour Orange KG 25kg- KGFL46025 (Amount: 26.00 SGD, Quantity: 1, : BAG)
Pineapple Tidbit (Pizza cut) In Light Syrup Royal Miller 6x3kg- RMCFPATB3000 (Amount: 8.60 SGD, Quantity: 1, : TIN)
Real Mayonnaise Best Food 4x3ltr- ZBMAYBF3000 (Amount: 65.63 SGD, Quantity: 1, : CT)
Slice Mushroom Royal Miller 6x2840g- RMCUSMURM2840 (Amount: 6.50 SGD, Quantity: 1, : TIN)
Total: 106.73 SGD</t>
  </si>
  <si>
    <t>111958-133686-- O Bread 2, Blk 3015 Simei East</t>
  </si>
  <si>
    <t>Corn Oil Royal Miller 18L/tub-  RMOICORN18L (Amount: 70.00 SGD, Quantity: 10, : TUB)
Total: 700.00 SGD</t>
  </si>
  <si>
    <t>772467-349816-- HaoHe Foodie, 2 Tampines Central 5</t>
  </si>
  <si>
    <t>Anchor UHT Whipping Cream(NEW) 12X1LTR- ZF121274 (Amount: 89.96 SGD, Quantity: 2, : CT)
ANCHOR Cream Cheese 12 x 1kg- ZF121641 (Amount: 115.50 SGD, Quantity: 1, : CT)
Condensed Milk Royal Miller 48x380g- RMMIMCORM0390 (Amount: 52.80 SGD, Quantity: 1, : CT)
Total: 348.22 SGD</t>
  </si>
  <si>
    <t>Anchor Unsalted Butter 4x5kg- ZF110092 (Amount: 248.33 SGD, Quantity: 1, : CT)
Thai Fine Sugar SIS 25kg- SUTHAIFS25KG (Amount: 33.00 SGD, Quantity: 1, : BAG)
KGA Arrow Cake Flour 25kg- KGFL10025 (Amount: 30.00 SGD, Quantity: 1, : BAG)
Total: 311.33 SGD</t>
  </si>
  <si>
    <t>NESCAFE CLASSIC Refill Pack 12x500g- XN12228199 (Amount: 17.55 SGD, Quantity: 3, : PKT)
MILO ACTIV GO 6x1.8kg- XN12285909 (Amount: 15.50 SGD, Quantity: 2, : TIN)
Total: 83.65 SGD</t>
  </si>
  <si>
    <t>Anchor TM Chefs Classic Whipping Cream 12x1ltr- ZF122389 (Amount: 78.00 SGD, Quantity: 10, : CT)
Anchor Prof Unsalted Butter 20x454g- ZF120642 (Amount: 128.79 SGD, Quantity: 1, : CT)
Anchor Cheddar Shredded 8x1kg- ZF110852 (Amount: 105.84 SGD, Quantity: 1, : CT)
Total: 1,014.63 SGD</t>
  </si>
  <si>
    <t>Anchor Cheddar Shredded 8x1kg- ZF110852 (Amount: 105.84 SGD, Quantity: 1, : CT)
Anchor Mozzarella Shredded Cheese IQF 6x2kg- ZF123066 (Amount: 23.35 SGD, Quantity: 4, : PKT)
Anchor Salted Butter 40x250g 牛油- ZF110580 (Amount: 146.51 SGD, Quantity: 1, : CT)
Total: 345.75 SGD</t>
  </si>
  <si>
    <t>CBS Bread Flour Crown &amp; Bee (S) (CBS) 25kg- KGFL18025 (Amount: 40.00 SGD, Quantity: 2, : BAG)
Fine Salt East Sun 48x500g- ESSSSAFES500 (Amount: 0.45 SGD, Quantity: 2, : PKT)
Canola Oil Royal Miller 6x3ltr- RMOICARM3000 (Amount: 10.85 SGD, Quantity: 1, : TUB)
Apple Cider Vinegar Heinz 12x32oz- VIAPPHE32OZ (Amount: 5.50 SGD, Quantity: 1, : BTL)
Anchor Salted Butter 40x250g- ZF110580 (Amount: 4.06 SGD, Quantity: 10, : EA)
Total: 137.85 SGD</t>
  </si>
  <si>
    <t>Fine Salt East Sun 48x500g- ESSSSAFES500 (Amount: 0.45 SGD, Quantity: 4, : PKT)
HP Sauce 12x255G- SAHPSHP0255 (Amount: 38.40 SGD, Quantity: 1, : CT)
Tomato Chopped Royal Miller 6x2.55kg- RMCVTOCRU2500 (Amount: 7.35 SGD, Quantity: 1, : TIN)
UHT Full Cream Milk Royal Miller 12x1ltr- RMMIMUHRM1000 (Amount: 23.40 SGD, Quantity: 1, : CT)
Total: 70.95 SGD</t>
  </si>
  <si>
    <t>KGO General Purpose Flour Orange KG 25kg- KGFL46025 (Amount: 20.00 SGD, Quantity: 1, : BAG)
Corn Oil Royal Miller 18L/tub-  RMOICORN18L (Amount: 71.00 SGD, Quantity: 2, : TUB)
Total: 162.00 SGD</t>
  </si>
  <si>
    <t>94192-109713-- The Cake Factory, 3015 Bedok North</t>
  </si>
  <si>
    <t>MILO ACTIV GO Pouch HCS 12x1.2kg- XN12274608 (Amount: 9.75 SGD, Quantity: 1, : PKT)
Total: 9.75 SGD</t>
  </si>
  <si>
    <t>238128-360683-- Huan Xi Food, 13 Stamford Rd</t>
  </si>
  <si>
    <t>Puff Pastry Square 5" Kawan 24x10's x 60g 脆皮- ZKFRFSPUPASQ (Amount: 62.50 SGD, Quantity: 2, : CT)
Pineapple Tidbit (Pizza cut) In Light Syrup Royal Miller 6x3kg- RMCFPATB3000 (Amount: 8.60 SGD, Quantity: 1, : TIN)
Total: 133.60 SGD</t>
  </si>
  <si>
    <t>131488-306744-- Food Fresh, 15 Senoko Drive</t>
  </si>
  <si>
    <t>Classic Steak Cut Fries Simplot 6 x 2.27kg- FSIMSTK259015 (Amount: 50.00 SGD, Quantity: 10, : CT)
Total: 500.00 SGD</t>
  </si>
  <si>
    <t>NFBLEL3400-2tub,NSNFWASNS5000-1tub</t>
  </si>
  <si>
    <t>KGA Arrow Cake Flour 25kg- KGFL10025 (Amount: 26.00 SGD, Quantity: 2, : BAG)
Gula Prai Fine Granulated Sugar 25Kg- GPEPX25KG (Amount: 25.00 SGD, Quantity: 2, : BAG)
Total: 102.00 SGD</t>
  </si>
  <si>
    <t>205785-267930-- Redberry Bakery, Blk 22 Sin Ming Rd</t>
  </si>
  <si>
    <t>Puff Pastry Square 5" Kawan 24x10's x 60g 脆皮- ZKFRFSPUPASQ (Amount: 50.00 SGD, Quantity: 2, : CT)
Total: 100.00 SGD</t>
  </si>
  <si>
    <t>KGO General Purpose Flour Orange KG 25kg- KGFL46025 (Amount: 26.00 SGD, Quantity: 3, : BAG)
Fine Salt East Sun 48x500g- ESSSSAFES500 (Amount: 0.45 SGD, Quantity: 12, : PKT)
Total: 83.40 SGD</t>
  </si>
  <si>
    <t>Anchor Prof Unsalted Butter 20x454g- ZF120642 (Amount: 128.79 SGD, Quantity: 1, : CT)
Anchor UHT Whipping Cream(NEW) 12X1LTR- ZF121274 (Amount: 89.96 SGD, Quantity: 6, : CT)
Total: 668.55 SGD</t>
  </si>
  <si>
    <t>Frozen Chicken B/Less Leg Skin On 200g UP Sadia  6 x 2kg- FRCHICKBLESSLEG200G2 (Amount: 36.00 SGD, Quantity: 1, : CT)
Corn Oil Royal Miller 6x3ltr- RMOICORRM3000 (Amount: 14.90 SGD, Quantity: 3, : TUB)
Anchor Processed Cheese Pale SOS 84's 10x1040g- ZF114494 (Amount: 111.93 SGD, Quantity: 1, : CT)
Total: 192.63 SGD</t>
  </si>
  <si>
    <t>Anchor UHT Whipping Cream(NEW) 12X1LTR- ZF121274 (Amount: 77.00 SGD, Quantity: 2, : CT)
Mandarin Orange Mili 24x312g- CFMANWO0312 (Amount: 33.60 SGD, Quantity: 1, : CT)
Total: 187.60 SGD</t>
  </si>
  <si>
    <t>Anchor Processed Cheese High Melt Block 6x2kg- ZF106979 (Amount: 29.40 SGD, Quantity: 2, : PKT)
Thompson Black Raisins Johnnyson's 10kg- JOCHDFBRS1000 (Amount: 50.00 SGD, Quantity: 2, : CT)
Total: 158.80 SGD</t>
  </si>
  <si>
    <t>Thai Fine Sugar SIS 25kg- SUTHAIFS25KG (Amount: 33.00 SGD, Quantity: 1, : BAG)
100% Pure Canadian Maple Syrup Hampton House 12x250ml- ZD1700 (Amount: 13.95 SGD, Quantity: 6, : BTL)
Total: 116.70 SGD</t>
  </si>
  <si>
    <t>RMPIGHEMR680-1btl.
RMPICAPER0700-1btl</t>
  </si>
  <si>
    <t>Fine Salt East Sun 48x500g- ESSSSAFES500 (Amount: 0.45 SGD, Quantity: 6, : PKT)
HP Sauce 12x255G- SAHPSHP0255 (Amount: 38.40 SGD, Quantity: 1, : CT)
Tomato Chopped Royal Miller 6x2.55kg- RMCVTOCRU2500 (Amount: 7.35 SGD, Quantity: 2, : TIN)
UHT Full Cream Milk Royal Miller 12x1ltr- RMMIMUHRM1000 (Amount: 23.40 SGD, Quantity: 2, : CT)
Total: 102.60 SGD</t>
  </si>
  <si>
    <t>Anchor UHT Whipping Cream(NEW) 12X1LTR- ZF121274 (Amount: 89.96 SGD, Quantity: 1, : CT)
Total: 89.96 SGD</t>
  </si>
  <si>
    <t>Anchor Unsalted Butter Creamery 1x25kg- ZF121197 (Amount: 300.30 SGD, Quantity: 2, : CT)
Anchor TM Chefs Classic Whipping Cream 12x1ltr- ZF122389 (Amount: 78.00 SGD, Quantity: 10, : CT)
Total: 1,380.60 SGD</t>
  </si>
  <si>
    <t>Frozen Crispy Chicken Mini Pop Royal Miller 10 x 800g-  RMFRCMNP0800 (Amount: 8.00 SGD, Quantity: 4, : PKT)
Fries Crinkle Farm Frites 6x2000g- FF289002 (Amount: 7.40 SGD, Quantity: 6, : PKT)
Total: 76.40 SGD</t>
  </si>
  <si>
    <t>super value noodles 1ctn</t>
  </si>
  <si>
    <t>Frozen Crispy Chicken Mini Pop Royal Miller 10 x 800g- RMFRCMNP0800 (Amount: 8.00 SGD, Quantity: 3, : PKT)
Fries Shoestring 7mm Farm Frites 6x2000g- FF204004 (Amount: 7.80 SGD, Quantity: 3, : PKT)
SeasonedCrisp Savory Twister Fries Seas Loops Simplot 6 x 2.27kg- FSIMTW470144SP (Amount: 13.00 SGD, Quantity: 3, : PKT)
Total: 86.40 SGD</t>
  </si>
  <si>
    <t>Gula Prai Fine Granulated Sugar 25Kg- GPEPX25KG (Amount: 25.00 SGD, Quantity: 5, : BAG)
Total: 125.00 SGD</t>
  </si>
  <si>
    <t>Anchor Unsalted Butter Creamery 1x25kg- ZF121197 (Amount: 22.00 SGD, Quantity: 1, : CT)
Total: 22.00 SGD</t>
  </si>
  <si>
    <t>98353-115958-- Sunlife Wina, Causeway Point</t>
  </si>
  <si>
    <t>Send to toa payoh north outlet 
Blk 203</t>
  </si>
  <si>
    <t>1 ctn of pasty puff 
1 ctn of planta</t>
  </si>
  <si>
    <t>Wed delivery</t>
  </si>
  <si>
    <t>SeasonedCrisp Savory Twister Fries Seas Loops Simplot 6 x 2.27kg- FSIMTW470144SP (Amount: 78.00 SGD, Quantity: 1, : CT)
Frozen Chicken B/Less Leg Skin On 200g UP Sadia  6 x 2kg- FRCHICKBLESSLEG200G2 (Amount: 38.40 SGD, Quantity: 2, : CT)
Total: 154.80 SGD</t>
  </si>
  <si>
    <t>Gula Prai Fine Granulated Sugar 25Kg- GPEPX25KG (Amount: 32.00 SGD, Quantity: 1, : BAG)
Total: 32.00 SGD</t>
  </si>
  <si>
    <t>93290-116516-- Lynda Ann, Blk 122 Bedok North</t>
  </si>
  <si>
    <t>Anchor Unsalted Butter 4x5kg- ZF110092 (Amount: 225.75 SGD, Quantity: 1, : CT)
Total: 225.75 SGD</t>
  </si>
  <si>
    <t>Anchor Unsalted Butter Creamery 1x25kg- ZF121197 (Amount: 300.30 SGD, Quantity: 4, : CT)
Anchor Prof Unsalted Butter 20x454g- ZF120642 (Amount: 128.79 SGD, Quantity: 4, : CT)
Total: 1,716.36 SGD</t>
  </si>
  <si>
    <t>SeasonedCrisp Savory Fries Lattice Simplot 6 x 2.04kg- FSIMLT479024 (Amount: 69.00 SGD, Quantity: 1, : CT)
Total: 69.00 SGD</t>
  </si>
  <si>
    <t>KGO General Purpose Flour Orange KG 25kg- KGFL46025 (Amount: 26.00 SGD, Quantity: 2, : BAG)
MILO ACTIV GO 6x1.8kg- XN12285909 (Amount: 15.50 SGD, Quantity: 3, : TIN)
Total: 98.50 SGD</t>
  </si>
  <si>
    <t>Anchor UHT Whipping Cream 12X1LTR- ZF121274 (Amount: 74.40 SGD, Quantity: 3, : CT)
Total: 223.20 SGD</t>
  </si>
  <si>
    <t>Dried Cranberries Johnnyson's 10kg- JOCHDFCBR1000 (Amount: 100.00 SGD, Quantity: 2, : CT)
Thompson Black Raisins Johnnyson's 10kg- JOCHDFBRS1000 (Amount: 50.00 SGD, Quantity: 2, : CT)
NZMP Whole Milk Powder Fonterra 25kg- MINZMPFZ25KG (Amount: 240.00 SGD, Quantity: 1, : BAG)
Total: 540.00 SGD</t>
  </si>
  <si>
    <t>ANCHOR Cream Cheese 12 x 1kg- ZF121641 (Amount: 115.50 SGD, Quantity: 1, : CT)
Anchor UHT Whipping Cream(NEW) 12X1LTR- ZF121274 (Amount: 89.96 SGD, Quantity: 2, : CT)
Condensed Milk Royal Miller 48x380g- RMMIMCORM0390 (Amount: 52.80 SGD, Quantity: 1, : CT)
Total: 348.22 SGD</t>
  </si>
  <si>
    <t>Monday delivery</t>
  </si>
  <si>
    <t>Anchor Prof Unsalted Butter 20x454g- ZF120642 (Amount: 128.79 SGD, Quantity: 1, : CT)
Anchor UHT Whipping Cream(NEW) 12X1LTR- ZF121274 (Amount: 89.96 SGD, Quantity: 7, : CT)
Icing Sugar SIS 24x500g- SUSICISI0500 (Amount: 43.20 SGD, Quantity: 2, : CT)
Total: 844.91 SGD</t>
  </si>
  <si>
    <t>Puff Pastry Square 5" Kawan 24x10's x 60g 脆皮- ZKFRFSPUPASQ (Amount: 50.00 SGD, Quantity: 6, : CT)
Instant Dry Yeast Gold Angel 20x500g- MIYEAVIC0500 (Amount: 66.15 SGD, Quantity: 3, : CT)
Total: 498.45 SGD</t>
  </si>
  <si>
    <t>Anchor Unsalted Butter 4x5kg- ZF110092 (Amount: 248.33 SGD, Quantity: 1, : CT)
Thai Fine Sugar SIS 25kg- SUTHAIFS25KG (Amount: 33.00 SGD, Quantity: 2, : BAG)
Total: 314.33 SGD</t>
  </si>
  <si>
    <t>201862-276100-- Chai P/L, 8 Tampines Central</t>
  </si>
  <si>
    <t>Real Mayonnaise Best Food 4x3ltr- ZBMAYBF3000 (Amount: 65.63 SGD, Quantity: 1, : CT)
Fine Salt East Sun 48x500g- ESSSSAFES500 (Amount: 0.45 SGD, Quantity: 7, : PKT)
Chilli Sauce Pouch Kimball 12x1kg- ZACHIKI1000 (Amount: 28.30 SGD, Quantity: 1, : CT)
Oreo Crumb Nabisco 24x454g- BAOREOCRU455 (Amount: 4.00 SGD, Quantity: 6, : PKT)
Total: 121.08 SGD</t>
  </si>
  <si>
    <t>ZF121641-1pkt
RMCUSMURM2840-1tin</t>
  </si>
  <si>
    <t>NESCAFE CLASSIC Refill Pack 12x500g- XN12228199 (Amount: 17.55 SGD, Quantity: 1, : PKT)
Pineapple Tidbit (Pizza cut) In Light Syrup Royal Miller 6x3kg- RMCFPATB3000 (Amount: 8.60 SGD, Quantity: 2, : TIN)
Parsley Shredded Hela 10x500g- HEWPAHE0500 (Amount: 15.50 SGD, Quantity: 2, : PKT)
Sliced Black Olives Royal Miller 10x1700g- RMPIOBS1700 (Amount: 8.90 SGD, Quantity: 2, : PKT)
Total: 83.55 SGD</t>
  </si>
  <si>
    <t>Frozen Chicken B/Less Leg Skin On 200g UP Sadia  6 x 2kg- FRCHICKBLESSLEG200G2 (Amount: 36.00 SGD, Quantity: 1, : CT)
Anchor Processed Cheese Pale SOS 84's 10x1040g- ZF114494 (Amount: 111.93 SGD, Quantity: 1, : CT)
Total: 147.93 SGD</t>
  </si>
  <si>
    <t>Anchor Unsalted Butter Creamery 1x25kg- ZF121197 (Amount: 300.30 SGD, Quantity: 2, : CT)
Anchor Prof Unsalted Butter 20x454g- ZF120642 (Amount: 128.79 SGD, Quantity: 1, : CT)
Anchor Cheddar Shredded 8x1kg- ZF110852 (Amount: 105.84 SGD, Quantity: 1, : CT)
Total: 835.23 SGD</t>
  </si>
  <si>
    <t>Anchor Cheddar Shredded 8x1kg- ZF110852 (Amount: 14.70 SGD, Quantity: 8, : EAC)
Anchor Mozzarella Shredded Cheese IQF 6x2kg- ZF123066 (Amount: 23.35 SGD, Quantity: 4, : PKT)
Puff Pastry Square 5" Kawan 24x10's x 60g 脆皮- ZKFRFSPUPASQ (Amount: 62.50 SGD, Quantity: 1, : CT)
Anchor Processed Cheese Pale SOS 84's 10x1040g- ZF114494 (Amount: 12.45 SGD, Quantity: 5, : PKT)
Total: 335.75 SGD</t>
  </si>
  <si>
    <t>Fine Salt East Sun 48x500g- ESSSSAFES500 (Amount: 0.45 SGD, Quantity: 6, : PKT)
HP Sauce 12x255G- SAHPSHP0255 (Amount: 38.40 SGD, Quantity: 1, : CT)
Sea Salt Maldon 12x250gm- SSSMAL0250 (Amount: 6.70 SGD, Quantity: 4, : PKT)
Tomato Chopped Royal Miller 6x2.55kg- RMCVTOCRU2500 (Amount: 7.35 SGD, Quantity: 2, : TIN)
Total: 82.60 SGD</t>
  </si>
  <si>
    <t>Tue delivery.  Additional</t>
  </si>
  <si>
    <t>Frozen Chicken B/Less Leg Skin On 200g UP Sadia  6 x 2kg- FRCHICKBLESSLEG200G2 (Amount: 36.00 SGD, Quantity: 1, : CT)
Corn Oil Royal Miller 6x3ltr- RMOICORRM3000 (Amount: 14.90 SGD, Quantity: 4, : TUB)
Total: 95.60 SGD</t>
  </si>
  <si>
    <t>Slice Mushroom Royal Miller 6x2840g- RMCUSMURM2840 2 (Amount: 7.20 SGD, Quantity: 1, : TIN)
Pineapple Tidbit (Pizza cut) In Light Syrup Royal Miller 6x3kg- RMCFPATB3000 (Amount: 8.60 SGD, Quantity: 2, : TIN)
Real Mayonnaise Best Food 4x3ltr- ZBMAYBF3000 (Amount: 65.63 SGD, Quantity: 1, : CT)
Slice Mushroom Royal Miller 6x2840g- RMCUSMURM2840 (Amount: 6.50 SGD, Quantity: 1, : TIN)
Total: 96.53 SGD</t>
  </si>
  <si>
    <t>Anchor UHT Whipping Cream(NEW) 12X1LTR- ZF121274 (Amount: 89.96 SGD, Quantity: 6, : CT)
Peanut Butter Creamy Best Food 4x3ltr- ZBPEBBF3000 (Amount: 29.99 SGD, Quantity: 5, : TUB)
Total: 689.71 SGD</t>
  </si>
  <si>
    <t>Anchor UHT Whipping Cream 12X1LTR- ZF121274 (Amount: 77.00 SGD, Quantity: 3, : CT)
Total: 231.00 SGD</t>
  </si>
  <si>
    <t>Bread Crumb Johnnyson's 10x1kg- JOMIBRCR1000 (Amount: 4.20 SGD, Quantity: 1, : PKT)
Curry Powder Meat Baba's 10x1kg- GSCUMBA1000 (Amount: 6.70 SGD, Quantity: 1, : PKT)
Salt Fine 3 Eagle 20x1kg- SSSAFS1000 (Amount: 0.95 SGD, Quantity: 5, : PKT)
Puff Pastry Square 5" Kawan 24x(10's x 60g)- ZKFRFSPUPASQ (Amount: 62.50 SGD, Quantity: 1, : CT)
Total: 78.15 SGD</t>
  </si>
  <si>
    <t>Wed</t>
  </si>
  <si>
    <t>194558-364390-- The Famous Amos, 1187 Upper Serangoon Rd</t>
  </si>
  <si>
    <t>Anchor Prof Unsalted Butter 20x454g- ZF120642 (Amount: 128.80 SGD, Quantity: 2, : CT)
Total: 257.60 SGD</t>
  </si>
  <si>
    <t>Anchor Processed Cheese High Melt Block 6x2kg- ZF106979 (Amount: 29.40 SGD, Quantity: 1, : PKT)
Thompson Black Raisins Johnnyson's 10kg- JOCHDFBRS1000 (Amount: 50.00 SGD, Quantity: 3, : CT)
Total: 179.40 SGD</t>
  </si>
  <si>
    <t>Frozen Crispy Chicken Mini Pop Royal Miller 10 x 800g-  RMFRCMNP0800 (Amount: 8.00 SGD, Quantity: 5, : PKT)
Anchor Salted Butter 40x250g- ZF110580 (Amount: 4.06 SGD, Quantity: 10, : EA)
Total: 80.60 SGD</t>
  </si>
  <si>
    <t>987495-356347-- Sufi Cake&amp;Confectionery, 168 Punggol</t>
  </si>
  <si>
    <t>Anchor TM Chefs Classic Whipping Cream 12x1ltr- ZF122389 (Amount: 78.00 SGD, Quantity: 6, : CT)
Total: 468.00 SGD</t>
  </si>
  <si>
    <t>Lychee In Syrup Royal Miller 12x567g- RMCFLYCHEE567 (Amount: 27.40 SGD, Quantity: 1, : CT)
Oreo Crumb Nabisco 24x454g- BAOREOCRU455 (Amount: 4.00 SGD, Quantity: 2, : PKT)
Tapioca Flour Flying Man 50x500g- FLTAPFL0500 (Amount: 0.95 SGD, Quantity: 1, : PKT)
Total: 36.35 SGD</t>
  </si>
  <si>
    <t>Perfect Italiano Parmesan Shredded 6x1kg- ZF3001213 (Amount: 116.55 SGD, Quantity: 2, : CT)
Total: 233.10 SGD</t>
  </si>
  <si>
    <t>Anchor Unsalted Buttersheet Prof 20x1kg- ZF115595 (Amount: 309.75 SGD, Quantity: 1, : CT)
Total: 309.75 SGD</t>
  </si>
  <si>
    <t>Real Mayonnaise Best Food 4x3ltr- ZBMAYBF3000 (Amount: 65.63 SGD, Quantity: 1, : CT)
Fine Salt East Sun 48x500g- ESSSSAFES500 (Amount: 0.45 SGD, Quantity: 5, : PKT)
Pineapple Tidbit In Light Syrup Royal Miller 6x3kg- RMCFPATB3000 (Amount: 50.00 SGD, Quantity: 1, : CT)
Total: 117.88 SGD</t>
  </si>
  <si>
    <t>Frozen Crispy Chicken Mini Pop Royal Miller 10 x 800g-  RMFRCMNP0800 (Amount: 8.00 SGD, Quantity: 6, : PKT)
Frozen Crispy Chicken Karaage Royal Miller 10 x 800g- RMFRCKRG0800 (Amount: 8.00 SGD, Quantity: 4, : PKT)
Total: 80.00 SGD</t>
  </si>
  <si>
    <t>Anchor Unsalted Butter 4x5kg- ZF110092 (Amount: 248.33 SGD, Quantity: 1, : CT)
KGA Arrow Cake Flour 25kg- KGFL10025 (Amount: 30.00 SGD, Quantity: 1, : BAG)
Total: 278.33 SGD</t>
  </si>
  <si>
    <t>Anchor Unsalted Butter Creamery 1x25kg- ZF121197 (Amount: 300.30 SGD, Quantity: 2, : CT)
Total: 600.60 SGD</t>
  </si>
  <si>
    <t>1102495-359501-- Bread Era, 506 Jurong West St 52</t>
  </si>
  <si>
    <t>Anchor UHT Whipping Cream(NEW) 12X1LTR- ZF121274 (Amount: 89.96 SGD, Quantity: 1, : CT)
Anchor Unsalted Butter 4x5kg- ZF110092 (Amount: 89.96 SGD, Quantity: 2, : CT)
Total: 269.88 SGD</t>
  </si>
  <si>
    <t>Frozen Chicken B/Less Leg Skin On 200g UP Sadia  6 x 2kg- FRCHICKBLESSLEG200G2 (Amount: 36.00 SGD, Quantity: 2, : CT)
Total: 72.00 SGD</t>
  </si>
  <si>
    <t>Monday delivery 
Additional  1 tub of peanut butter best food</t>
  </si>
  <si>
    <t>Anchor UHT Whipping Cream(NEW) 12X1LTR- ZF121274 (Amount: 77.00 SGD, Quantity: 2, : CT)
ANCHOR Cream Cheese 12 x 1kg- ZF121641 (Amount: 115.50 SGD, Quantity: 1, : CT)
Total: 269.50 SGD</t>
  </si>
  <si>
    <t>KGA Arrow Cake Flour 25kg- KGFL10025 (Amount: 30.00 SGD, Quantity: 2, : BAG)
Total: 60.00 SGD</t>
  </si>
  <si>
    <t>CBS Bread Flour Crown &amp; Bee (S) (CBS) 25kg- KGFL18025 (Amount: 40.00 SGD, Quantity: 2, : BAG)
Fine Salt East Sun 48x500g- ESSSSAFES500 (Amount: 0.45 SGD, Quantity: 4, : PKT)
Canola Oil Royal Miller 6x3ltr- RMOICARM3000 (Amount: 10.85 SGD, Quantity: 2, : TUB)
Anchor Salted Butter 40x250g- ZF110580 (Amount: 4.06 SGD, Quantity: 3, : EA)
Total: 115.68 SGD</t>
  </si>
  <si>
    <t>Anchor Salted Butter 4x5kg- ZF120194 (Amount: 248.33 SGD, Quantity: 1, : CT)
COFFEE-MATE Coffee Creamer 12x1kg- XN12496028 (Amount: 4.75 SGD, Quantity: 1, : PKT)
Total: 253.08 SGD</t>
  </si>
  <si>
    <t>Frozen Chicken B/Less Leg Skin On 200g UP Sadia  6 x 2kg- FRCHICKBLESSLEG200G2 (Amount: 36.00 SGD, Quantity: 2, : CT)
Shallots Fried East Sun 10x1kg- MLSHFGQ1000 (Amount: 5.20 SGD, Quantity: 2, : PKT)
Total: 82.40 SGD</t>
  </si>
  <si>
    <t>Puff Pastry Square 5" Kawan 24x10's x 60g 脆皮- ZKFRFSPUPASQ (Amount: 50.00 SGD, Quantity: 4, : CT)
Instant Dry Yeast Gold Angel 20x500g- MIYEAVIC0500 (Amount: 66.15 SGD, Quantity: 2, : CT)
Total: 332.30 SGD</t>
  </si>
  <si>
    <t>Lychee In Syrup Royal Miller 12x567g- RMCFLYCHEE567 (Amount: 27.40 SGD, Quantity: 1, : CT)
Tapioca Flour Flying Man 50x500g- FLTAPFL0500 (Amount: 47.50 SGD, Quantity: 1, : CT)
Total: 74.90 SGD</t>
  </si>
  <si>
    <t>Real Mayonnaise Best Food 4x3ltr- ZBMAYBF3000 (Amount: 65.63 SGD, Quantity: 1, : CT)
Fine Salt East Sun 48x500g- ESSSSAFES500 (Amount: 0.45 SGD, Quantity: 7, : PKT)
Chilli Sauce Pouch Kimball 12x1kg- ZACHIKI1000 (Amount: 28.30 SGD, Quantity: 1, : CT)
Total: 97.08 SGD</t>
  </si>
  <si>
    <t>Chilli Sauce Pouch Kimball 12x1kg- ZACHIKI1000 (Amount: 28.30 SGD, Quantity: 1, : CT)
KGO General Purpose Flour Orange KG 25kg- KGFL46025 (Amount: 26.00 SGD, Quantity: 1, : BAG)
UHT Full Cream Milk Royal Miller 12x1ltr- RMMIMUHRM1000 (Amount: 19.80 SGD, Quantity: 1, : CT)
Total: 74.10 SGD</t>
  </si>
  <si>
    <t>Anchor TM Chefs Classic Whipping Cream 12x1ltr- ZF122389 (Amount: 89.96 SGD, Quantity: 1, : CT)
ANCHOR Cream Cheese 12 x 1kg- ZF121641 (Amount: 115.50 SGD, Quantity: 1, : CT)
Total: 205.46 SGD</t>
  </si>
  <si>
    <t>Pineapple Tidbit (Pizza cut) In Light Syrup Royal Miller 6x3kg- RMCFPATB3000 (Amount: 8.60 SGD, Quantity: 1, : TIN)
Gula Prai Fine Granulated Sugar 25Kg- GPEPX25KG (Amount: 25.00 SGD, Quantity: 2, : BAG)
Slice Mushroom Royal Miller 6x2840g- RMCUSMURM2840 (Amount: 7.20 SGD, Quantity: 2, : TIN)
Total: 73.00 SGD</t>
  </si>
  <si>
    <t>Anchor Coloured Cheddar SOS (84 slices) 10x1040g- ZF120999 (Amount: 111.93 SGD, Quantity: 1, : CT)
Total: 111.93 SGD</t>
  </si>
  <si>
    <t>Frozen Crispy Chicken Karaage Royal Miller 10 x 800g- RMFRCKRG0800 (Amount: 8.00 SGD, Quantity: 4, : PKT)
Fries Crinkle Farm Frites 6x2000g- FF289002 (Amount: 7.40 SGD, Quantity: 6, : PKT)
Jumbo Wedges Skin On Farm Frites 6x2000g- FF370001 (Amount: 7.60 SGD, Quantity: 2, : PKT)
Total: 91.60 SGD</t>
  </si>
  <si>
    <t>HP Sauce 12x255G- SAHPSHP0255 (Amount: 38.40 SGD, Quantity: 1, : CT)
UHT Full Cream Milk Royal Miller 12x1ltr- RMMIMUHRM1000 (Amount: 23.40 SGD, Quantity: 2, : CT)
Total: 85.20 SGD</t>
  </si>
  <si>
    <t>COFFEE-MATE Coffee Creamer 12x1kg- XN12496028 (Amount: 54.00 SGD, Quantity: 1, : CT)
Total: 54.00 SGD</t>
  </si>
  <si>
    <t>Lychee In Syrup Royal Miller 12x567g- RMCFLYCHEE567 (Amount: 27.40 SGD, Quantity: 1, : CT)
Total: 27.40 SGD</t>
  </si>
  <si>
    <t>Anchor Unsalted Butter 4x5kg- ZF110092 (Amount: 89.96 SGD, Quantity: 2, : CT)
Total: 179.92 SGD</t>
  </si>
  <si>
    <t>KGO General Purpose Flour Orange KG 25kg- KGFL46025 (Amount: 20.00 SGD, Quantity: 1, : BAG)
Corn Oil Royal Miller 18L/tub-  RMOICORN18L (Amount: 71.00 SGD, Quantity: 2, : TUB)
Delice Fluifour Gianguji Master Martini 5kg- UNMMAC000HR (Amount: 41.00 SGD, Quantity: 1, : TUB)
Total: 203.00 SGD</t>
  </si>
  <si>
    <t>Anchor UHT Whipping Cream(NEW) 12X1LTR- ZF121274 (Amount: 77.00 SGD, Quantity: 3, : CT)
Total: 231.00 SGD</t>
  </si>
  <si>
    <t>NESCAFE CLASSIC Refill Pack 12x500g- XN12228199 (Amount: 17.55 SGD, Quantity: 1, : PKT)
Anchor UHT Whipping Cream(NEW) 12X1LTR- ZF121274 (Amount: 89.96 SGD, Quantity: 1, : CT)
Longan Meat Dried LSH 1kgpkt- DFLONLS1000 (Amount: 15.70 SGD, Quantity: 3, : KG)
Total: 154.61 SGD</t>
  </si>
  <si>
    <t>KGA Arrow Cake Flour 25kg- KGFL10025 (Amount: 26.00 SGD, Quantity: 1, : BAG)
Total: 26.00 SGD</t>
  </si>
  <si>
    <t>ANCHOR Cream Cheese 12 x 1kg- ZF121641 (Amount: 10.70 SGD, Quantity: 1, : EA)
Total: 10.70 SGD</t>
  </si>
  <si>
    <t>Anchor Unsalted Butter Creamery 1x25kg- ZF121197 (Amount: 300.30 SGD, Quantity: 2, : CT)
Anchor TM Chefs Classic Whipping Cream 12x1ltr- ZF122389 (Amount: 78.00 SGD, Quantity: 8, : CT)
Anchor Cheddar Shredded 8x1kg- ZF110852 (Amount: 105.84 SGD, Quantity: 1, : CT)
Total: 1,330.44 SGD</t>
  </si>
  <si>
    <t>Frozen Crispy Chicken Mini Pop Royal Miller 10 x 800g-  RMFRCMNP0800 (Amount: 8.00 SGD, Quantity: 10, : PKT)
Anchor Salted Butter 40x250g- ZF110580 (Amount: 4.06 SGD, Quantity: 10, : EA)
Total: 120.60 SGD</t>
  </si>
  <si>
    <t>Greek Style Natural Yoghurt Bulla 6x1kg-CHGRSTNA1000 (Amount: 8.50 SGD, Quantity: 6, : TUB)
Total: 51.00 SGD</t>
  </si>
  <si>
    <t>323308-361653-- RGC Hougang, Smart City, 55 Serangoon North Ave 4</t>
  </si>
  <si>
    <t>Frozen Chicken B/Less Leg Skin On 200g UP Sadia  6 x 2kg- FRCHICKBLESSLEG200G2 (Amount: 39.60 SGD, Quantity: 2, : CT)
Anchor Mozzarella Shredded Cheese IQF 6x2kg- ZF123066 (Amount: 126.00 SGD, Quantity: 1, : CT)
IQF Sweet Kernel Corn Royal Miller 10x1kg- RMVESKCORN (Amount: 20.00 SGD, Quantity: 1, : CT)
Total: 225.20 SGD</t>
  </si>
  <si>
    <t>6262054744913416028</t>
  </si>
  <si>
    <t>1201496-363378-- RGC, 681 Punggol Drive #01-06</t>
  </si>
  <si>
    <t>Frozen Chicken B/Less Leg Skin On 200g UP Sadia  6 x 2kg- FRCHICKBLESSLEG200G2 (Amount: 39.60 SGD, Quantity: 3, : CT)
Total: 118.80 SGD</t>
  </si>
  <si>
    <t>6265386644914800463</t>
  </si>
  <si>
    <t>948499-355981-- AAAA Trading, 21 Moonstone Lane</t>
  </si>
  <si>
    <t>Anchor UHT Whipping Cream(NEW) 12X1LTR- ZF121274 (Amount: 80.00 SGD, Quantity: 10, : CT)
Anchor UHT CHG Extra Yield Cream Latam 12x1ltr- ZF122338 (Amount: 74.75 SGD, Quantity: 6, : CT)
Total: 1,248.50 SGD</t>
  </si>
  <si>
    <t>6265443144915828846</t>
  </si>
  <si>
    <t>Frozen Chicken B/Less Leg Skin On 200g UP Sadia  6 x 2kg- FRCHICKBLESSLEG200G2 (Amount: 39.60 SGD, Quantity: 4, : CT)
Total: 158.40 SGD</t>
  </si>
  <si>
    <t>6266411174915759885</t>
  </si>
  <si>
    <t>6267369934916213789</t>
  </si>
  <si>
    <t>1008497-356963-- Huevos, 803 North Bridge Rd</t>
  </si>
  <si>
    <t>Real Mayonnaise Best Food 4x3ltr- ZBMAYBF3000 (Amount: 64.30 SGD, Quantity: 2, : CT)
Total: 128.60 SGD</t>
  </si>
  <si>
    <t>6270475064914179832</t>
  </si>
  <si>
    <t>362315-334587-- Bread &amp; Butter, 71 Nanyang Dr #03-23</t>
  </si>
  <si>
    <t>Stir Fry Mince Chicken Harvest Gourmet 6x2x500g- FRPBSFMINCH (Amount: 101.88 SGD, Quantity: 1, : CT)
Total: 101.88 SGD</t>
  </si>
  <si>
    <t>6270713924915371950</t>
  </si>
  <si>
    <t>Frozen Chicken B/Less Leg Skin On 200g UP Sadia  6 x 2kg- FRCHICKBLESSLEG200G2 (Amount: 39.60 SGD, Quantity: 2, : CT)
Anchor Mozzarella Shredded Cheese IQF 6x2kg- ZF123066 (Amount: 126.00 SGD, Quantity: 1, : CT)
Total: 205.20 SGD</t>
  </si>
  <si>
    <t>6270803544919443537</t>
  </si>
  <si>
    <t>1021495-357252-- Keen's Bagelry, 12 Marina View</t>
  </si>
  <si>
    <t>Real Mayonnaise Best Food 4x3ltr- ZBMAYBF3000 (Amount: 64.30 SGD, Quantity: 3, : CT)
Total: 192.90 SGD</t>
  </si>
  <si>
    <t>6271375994912989809</t>
  </si>
  <si>
    <t>Plant Based Meat Analogue, Mince (Crispy) SGProtein/Shnedz 12x1.5kg- FRPBSCC04MI1500 (Amount: 219.00 SGD, Quantity: 1, : CT)
Total: 219.00 SGD</t>
  </si>
  <si>
    <t>6271481804917142832</t>
  </si>
  <si>
    <t>6271539764911067577</t>
  </si>
  <si>
    <t>6271539954915969788</t>
  </si>
  <si>
    <t>6273254274915506369</t>
  </si>
  <si>
    <t>Real Mayonnaise Best Food 4x3ltr- ZBMAYBF3000 (Amount: 64.30 SGD, Quantity: 1, : CT)
Black Bean S&amp;W 6x3.06KG- CVBBESW3060 (Amount: 75.00 SGD, Quantity: 1, : CT)
Total: 139.30 SGD</t>
  </si>
  <si>
    <t>6273254494911589411</t>
  </si>
  <si>
    <t>Chicken Seasoning Powder Knorr 6x1kg- ZBCPOKN1000 (Amount: 13.15 SGD, Quantity: 1, : TUB)
Total: 13.15 SGD</t>
  </si>
  <si>
    <t>6273359754912567958</t>
  </si>
  <si>
    <t>6274036684912747950</t>
  </si>
  <si>
    <t>6276559374915368168</t>
  </si>
  <si>
    <t>6276694684918045053</t>
  </si>
  <si>
    <t>6276736124911029349</t>
  </si>
  <si>
    <t>6277679504915786450</t>
  </si>
  <si>
    <t>1008499-356967-- Huevos, 46  New Bahru</t>
  </si>
  <si>
    <t>6277679774911378197</t>
  </si>
  <si>
    <t>Anchor Mozzarella Shredded Cheese IQF 6x2kg- ZF123066 (Amount: 126.00 SGD, Quantity: 1, : CT)
IQF Sweet Kernel Corn Royal Miller 10x1kg- RMVESKCORN (Amount: 20.00 SGD, Quantity: 2, : CT)
Total: 166.00 SGD</t>
  </si>
  <si>
    <t>6278501014914145328</t>
  </si>
  <si>
    <t>1023495-357291-- Piadini Italian, 111 Somerset Rd</t>
  </si>
  <si>
    <t>Mozzarella Cheese Sticks Breaded 9pkts x 1kg- FRMOCHSTB1000 (Amount: 15.80 SGD, Quantity: 5, : PKT)
Anchor Mozzarella Shredded Cheese IQF AES plus 6x2kg-  ZF123066 (Amount: 23.35 SGD, Quantity: 5, : PKT)
Total: 195.75 SGD</t>
  </si>
  <si>
    <t>6279231884919355785</t>
  </si>
  <si>
    <t>6279241774912370585</t>
  </si>
  <si>
    <t>Real Mayonnaise Best Food 4x3ltr- ZBMAYBF3000 (Amount: 64.30 SGD, Quantity: 2, : CT)
Black Bean S&amp;W 6x3.06KG- CVBBESW3060 (Amount: 75.00 SGD, Quantity: 1, : CT)
Total: 203.60 SGD</t>
  </si>
  <si>
    <t>6280156684913989815</t>
  </si>
  <si>
    <t>6282579324916528243</t>
  </si>
  <si>
    <t>6282770564915740953</t>
  </si>
  <si>
    <t>6282783244915231341</t>
  </si>
  <si>
    <t>6285339864912738906</t>
  </si>
  <si>
    <t>6285465504912517780</t>
  </si>
  <si>
    <t>6285465744919122600</t>
  </si>
  <si>
    <t>RMPARMSPA500-3ctn</t>
  </si>
  <si>
    <t>6285472584914424007</t>
  </si>
  <si>
    <t>Frozen Chicken B/Less Leg Skin On 200g UP Sadia  6 x 2kg- FRCHICKBLESSLEG200G2 (Amount: 38.40 SGD, Quantity: 2, : CT)
Anchor Mozzarella Shredded Cheese IQF 6x2kg- ZF123066 (Amount: 126.00 SGD, Quantity: 1, : CT)
IQF Sweet Kernel Corn Royal Miller 10x1kg- RMVESKCORN (Amount: 20.00 SGD, Quantity: 2, : CT)
Total: 242.80 SGD</t>
  </si>
  <si>
    <t>6286212024912912010</t>
  </si>
  <si>
    <t>6288675254913527195</t>
  </si>
  <si>
    <t>Frozen Chicken B/Less Leg Skin On 200g UP Sadia  6 x 2kg- FRCHICKBLESSLEG200G2 (Amount: 38.40 SGD, Quantity: 4, : CT)
Spaghetti  FTO 5 Royal Miller 24x500gm- RMPARMSPA500 (Amount: 45.60 SGD, Quantity: 4, : CT)
Total: 336.00 SGD</t>
  </si>
  <si>
    <t>6288991634912246590</t>
  </si>
  <si>
    <t>6289730904912887178</t>
  </si>
  <si>
    <t>6289749154911468820</t>
  </si>
  <si>
    <t>Black Bean S&amp;W 6x3.06KG- CVBBESW3060 (Amount: 75.00 SGD, Quantity: 1, : CT)
Total: 75.00 SGD</t>
  </si>
  <si>
    <t>6289784174918789733</t>
  </si>
  <si>
    <t>6290454974918193542</t>
  </si>
  <si>
    <t>6290508444912839015</t>
  </si>
  <si>
    <t>1044493-357987-- Yin3, 6A Shenton Way</t>
  </si>
  <si>
    <t>Real Mayonnaise Best Food 4x3ltr- ZBMAYBF3000 (Amount: 64.30 SGD, Quantity: 1, : CT)
Sambal Belachen Chilli Sin Chew 3x3.3kg- SASAMSI3300 (Amount: 22.50 SGD, Quantity: 1, : TIN)
Tuna Chunk In Oil Royal Miller 6x1.88kg- RMCSTUCRM1880 (Amount: 14.50 SGD, Quantity: 3, : TIN)
Total: 130.30 SGD</t>
  </si>
  <si>
    <t>6290666764914754962</t>
  </si>
  <si>
    <t>6292335024916791907</t>
  </si>
  <si>
    <t>6294693314911262847</t>
  </si>
  <si>
    <t>6295838084917085287</t>
  </si>
  <si>
    <t>6295844264917409745</t>
  </si>
  <si>
    <t>6296426914918679578</t>
  </si>
  <si>
    <t>6296505764911213694</t>
  </si>
  <si>
    <t>6296680874916932886</t>
  </si>
  <si>
    <t>IQF Sweet Kernel Corn Royal Miller 10x1kg- RMVESKCORN (Amount: 20.00 SGD, Quantity: 2, : CT)
Total: 40.00 SGD</t>
  </si>
  <si>
    <t>6297430304911179700</t>
  </si>
  <si>
    <t>6297535774919642119</t>
  </si>
  <si>
    <t>BBQ Sauce Hickory Knorr 6x1kg- ZBBSHKN1000 (Amount: 71.53 SGD, Quantity: 2, : CT)
Tuna Chunk In Oil Royal Miller 6x1.88kg- RMCSTUCRM1880 (Amount: 14.50 SGD, Quantity: 4, : TIN)
Total: 201.06 SGD</t>
  </si>
  <si>
    <t>6297538814919588034</t>
  </si>
  <si>
    <t>1157495-361523-- Rasa Istimewa Restaurant, 201 Pasir Ris Road</t>
  </si>
  <si>
    <t>SM017</t>
  </si>
  <si>
    <t>NESTEA Pro House Blend Exp 12x200g- XN12555622 (Amount: 48.00 SGD, Quantity: 5, : CT)
Total: 240.00 SGD</t>
  </si>
  <si>
    <t>6264458034916691576</t>
  </si>
  <si>
    <t>1197495-363139-- Hey All Players Association, 1 Jalan Berseh #03-03</t>
  </si>
  <si>
    <t>SM010</t>
  </si>
  <si>
    <t>NESTLE Complete Mix Hot Chocolate 12x750g- XN102097 (Amount: 14.65 SGD, Quantity: 6, : PKT)
NESTLE Milano Semi Skimmed Milk Powder 15.5% 10x500g-  XN12162251 (Amount: 154.60 SGD, Quantity: 1, : CT)
Total: 242.50 SGD</t>
  </si>
  <si>
    <t>6264570894912883614</t>
  </si>
  <si>
    <t>1191495-362761-- Feedthemwell JV, 63 Jurong West Central 3</t>
  </si>
  <si>
    <t>MILO Liquid Triple Conc 12x1ltr- XN12488558 (Amount: 83.52 SGD, Quantity: 2, : CT)
Total: 167.04 SGD</t>
  </si>
  <si>
    <t>6266277124914646909</t>
  </si>
  <si>
    <t>1166501-361852-- Onui, 101 Seletar Club Rd</t>
  </si>
  <si>
    <t>NESCAFE Espresso Whole Roasted Coffee Beans 6x1kg- XN12528785 (Amount: 184.20 SGD, Quantity: 1, : CT)
NESCAFE White Coffee 16x1kg- XN12550094 (Amount: 205.60 SGD, Quantity: 1, : CT)
NESTEA Matcha Latte Vending 24x500g- XN12260177 (Amount: 296.84 SGD, Quantity: 1, : CT)
NESTLE Complete Mix Hot Chocolate 12x750g- XN102097 (Amount: 166.80 SGD, Quantity: 1, : CT)
NESTEA Pro House Blend Exp 12x200g- XN12555622 (Amount: 48.00 SGD, Quantity: 1, : CT)
Total: 901.44 SGD</t>
  </si>
  <si>
    <t>6267135774911293562</t>
  </si>
  <si>
    <t>98193-115678-- Continental Delight, 21 Second Chin Bee Rd</t>
  </si>
  <si>
    <t>SM005</t>
  </si>
  <si>
    <t>NESTEA Pro House Blend Exp 12x200g- XN12555622 (Amount: 48.00 SGD, Quantity: 5, : CT)
NESTLE Pro Lemonade Exp 12x200g- XN12555634 (Amount: 52.80 SGD, Quantity: 2, : CT)
Total: 345.60 SGD</t>
  </si>
  <si>
    <t>6267203784914082000</t>
  </si>
  <si>
    <t>1162503-361694-- Chops Holdings, 8 Jalan Ayer #01-02</t>
  </si>
  <si>
    <t>SM013</t>
  </si>
  <si>
    <t>MILO ACTIV GO Hot Mix Vending 12x1kg- XN12258140 (Amount: 12.90 SGD, Quantity: 5, : PKT)
NESCAFE Espresso Whole Roasted Coffee Beans 6x1kg- XN12528785 (Amount: 32.35 SGD, Quantity: 1, : PKT)
NESTEA Teh Tarik 16x960g- XN12550095 (Amount: 14.45 SGD, Quantity: 2, : PKT)
NESTLE Milano Semi Skimmed Milk Powder 15.5% 10x500g-  XN12162251 (Amount: 16.30 SGD, Quantity: 1, : PKT)
Total: 142.05 SGD</t>
  </si>
  <si>
    <t>6267324306215948173</t>
  </si>
  <si>
    <t>1162503-361696-- Chops Holdings, 1 Selegie Rd #01-03</t>
  </si>
  <si>
    <t>MILO ACTIV GO Hot Mix Vending 12x1kg- XN12258140 (Amount: 12.90 SGD, Quantity: 3, : PKT)
NESTEA Teh Tarik 16x960g- XN12550095 (Amount: 14.45 SGD, Quantity: 1, : PKT)
NESTLE Milano Semi Skimmed Milk Powder 15.5% 10x500g-  XN12162251 (Amount: 16.30 SGD, Quantity: 3, : PKT)
Total: 102.05 SGD</t>
  </si>
  <si>
    <t>6269887986025702101</t>
  </si>
  <si>
    <t>NESCAFE Espresso Whole Roasted Coffee Beans 6x1kg- XN12528785 (Amount: 184.20 SGD, Quantity: 1, : CT)
Total: 184.20 SGD</t>
  </si>
  <si>
    <t>6270608494919492932</t>
  </si>
  <si>
    <t>2307-158758-- Just Acia, 604 Sembawang Rd</t>
  </si>
  <si>
    <t>SM023</t>
  </si>
  <si>
    <t>NESTEA Teh Tarik 16x960g- XN12550095 (Amount: 14.45 SGD, Quantity: 3, : PKT)
COFFEE MATE Coffee Creamer 12x1kg- XN12496028 (Amount: 54.00 SGD, Quantity: 1, : CT)
NESTEA Pro House Blend Exp 12x200g- XN12555622 (Amount: 48.00 SGD, Quantity: 1, : CT)
NESTLE Pro Cucumber Lemonade Exp 12x200g- XN12555619 (Amount: 62.40 SGD, Quantity: 1, : CT)
Total: 207.75 SGD</t>
  </si>
  <si>
    <t>6270650104915656820</t>
  </si>
  <si>
    <t>1157497-361527-- Rasa Istimewa Restaurant, Waterfront</t>
  </si>
  <si>
    <t>NESCAFE White Coffee 16x1kg- XN12550094 (Amount: 205.60 SGD, Quantity: 1, : CT)
MILO Liquid Triple Conc 12x1ltr- XN12488558 (Amount: 83.52 SGD, Quantity: 3, : CT)
NESTEA Pro House Blend Exp 12x200g- XN12555622 (Amount: 48.00 SGD, Quantity: 2, : CT)
Total: 552.16 SGD</t>
  </si>
  <si>
    <t>6270664314916584751</t>
  </si>
  <si>
    <t>241805-325850-- Brenrich, Shakey Pizza Lucky Plaza</t>
  </si>
  <si>
    <t>SM008</t>
  </si>
  <si>
    <t>NESTEA Pro House Blend Exp 12x200g- XN12555622 (Amount: 48.00 SGD, Quantity: 3, : CT)
Total: 144.00 SGD</t>
  </si>
  <si>
    <t>6270760004919413354</t>
  </si>
  <si>
    <t>1223497-364353-- Ai Ryori Group, 1 Pasir Ris Close</t>
  </si>
  <si>
    <t>SJORA Mango Peach Concentrated Reduced Sugar 12x1ltr- XN12494262 (Amount: 129.00 SGD, Quantity: 1, : CT)
Total: 129.00 SGD</t>
  </si>
  <si>
    <t>6271375014911969259</t>
  </si>
  <si>
    <t>1195495-363040-- Catering Solution, Raffles Hospital</t>
  </si>
  <si>
    <t>SM016</t>
  </si>
  <si>
    <t>COFFEE MATE Coffee Creamer 12x1kg- XN12496028 (Amount: 54.00 SGD, Quantity: 1, : CT)
Total: 54.00 SGD</t>
  </si>
  <si>
    <t>6272386424911676517</t>
  </si>
  <si>
    <t>1223500-364361-- Ai Ryori F&amp;B, 104 Jalan Jurong Kechil</t>
  </si>
  <si>
    <t>6272487514915370323</t>
  </si>
  <si>
    <t>93264-108695-- Shahi Foods, 252 North Bridge Rd</t>
  </si>
  <si>
    <t>NESTLE Ster Cream 25% 48x170g- XN1412650 (Amount: 107.52 SGD, Quantity: 5, : CT)
Total: 537.60 SGD</t>
  </si>
  <si>
    <t>6272541364915526357</t>
  </si>
  <si>
    <t>1178501-362183-- Rasa Bagus, 654A Punggol Dr</t>
  </si>
  <si>
    <t>6273309484911545384</t>
  </si>
  <si>
    <t>BUITONI Coulis de Tomate 6x3kg- XN12135773 (Amount: 75.00 SGD, Quantity: 1, : CT)
NESTLE Pink Lychee Lemonade Exp 12x200g- XN12508061 (Amount: 48.00 SGD, Quantity: 1, : CT)
Total: 123.00 SGD</t>
  </si>
  <si>
    <t>ZBPFPOTFL2KG-1box</t>
  </si>
  <si>
    <t>6274089684917627617</t>
  </si>
  <si>
    <t>NESTEA Pro House Blend Exp 12x200g- XN12555622 (Amount: 48.00 SGD, Quantity: 1, : CT)
Total: 48.00 SGD</t>
  </si>
  <si>
    <t>6274259524916580150</t>
  </si>
  <si>
    <t>NESTEA Teh Tarik 16x960g- XN12550095 (Amount: 14.45 SGD, Quantity: 2, : PKT)
NESTEA Peach Tea 16x680g- XN12556883 (Amount: 5.40 SGD, Quantity: 10, : PKT)
NESTEA Pro House Blend Exp 12x200g- XN12555622 (Amount: 48.00 SGD, Quantity: 1, : CT)
NESTLE Pink Lychee Lemonade Exp 12x200g- XN12508061 (Amount: 48.00 SGD, Quantity: 1, : CT)
NESTLE Pro Cucumber Lemonade Exp 12x200g- XN12555619 (Amount: 62.40 SGD, Quantity: 1, : CT)
Total: 241.30 SGD</t>
  </si>
  <si>
    <t>6276691014912372934</t>
  </si>
  <si>
    <t>SM020</t>
  </si>
  <si>
    <t>NESTLE Ster Cream 25% 48x170g- XN1412650 (Amount: 107.52 SGD, Quantity: 10, : CT)
Total: 1,075.20 SGD</t>
  </si>
  <si>
    <t>6276828324911461643</t>
  </si>
  <si>
    <t>1162499-361678-- Wan Jia Yi Zu, 11 Lorong 3 Toa Payoh</t>
  </si>
  <si>
    <t>MILO Liquid Triple Conc 12x1ltr- XN12488558 (Amount: 83.52 SGD, Quantity: 4, : CT)
Total: 334.08 SGD</t>
  </si>
  <si>
    <t>6276891234917399444</t>
  </si>
  <si>
    <t>NESTLE Milano Semi Skimmed Milk Powder 15.5% 10x500g-  XN12162251 (Amount: 154.60 SGD, Quantity: 2, : CT)
Total: 309.20 SGD</t>
  </si>
  <si>
    <t>6277542494917882880</t>
  </si>
  <si>
    <t>COFFEE MATE Stick Pack 2x(500x5g)- XN12496696 (Amount: 51.62 SGD, Quantity: 2, : CT)
Total: 103.24 SGD</t>
  </si>
  <si>
    <t>6277554134915265521</t>
  </si>
  <si>
    <t>MILO ACTIV GO Hot Mix Vending 12x1kg- XN12258140 (Amount: 12.90 SGD, Quantity: 5, : PKT)
NESCAFE Espresso Whole Roasted Coffee Beans 6x1kg- XN12528785 (Amount: 32.35 SGD, Quantity: 1, : PKT)
NESTEA Teh Tarik 16x960g- XN12550095 (Amount: 14.45 SGD, Quantity: 4, : PKT)
Total: 154.65 SGD</t>
  </si>
  <si>
    <t>6277612114917391361</t>
  </si>
  <si>
    <t>NESTEA Pro House Blend Exp 12x200g- XN12555622 (Amount: 48.00 SGD, Quantity: 6, : CT)
Total: 288.00 SGD</t>
  </si>
  <si>
    <t>6278552514912542159</t>
  </si>
  <si>
    <t>SUSFINWSI0005-1pkt</t>
  </si>
  <si>
    <t>6280251304914070981</t>
  </si>
  <si>
    <t>MILO ACTIV GO Hot Mix Vending 12x1kg- XN12258140 (Amount: 12.90 SGD, Quantity: 12, : PKT)
NESCAFE Espresso Whole Roasted Coffee Beans 6x1kg- XN12528785 (Amount: 32.35 SGD, Quantity: 1, : PKT)
Total: 187.15 SGD</t>
  </si>
  <si>
    <t>6280354612429321519</t>
  </si>
  <si>
    <t>NESTEA Teh Tarik 16x960g- XN12550095 (Amount: 14.45 SGD, Quantity: 3, : PKT)
COFFEE MATE Coffee Creamer 12x1kg- XN12496028 (Amount: 54.00 SGD, Quantity: 1, : CT)
NESTEA Peach Tea 16x680g- XN12556883 (Amount: 5.40 SGD, Quantity: 10, : PKT)
NESTEA Pro House Blend Exp 12x200g- XN12555622 (Amount: 48.00 SGD, Quantity: 1, : CT)
NESTLE Pro Cucumber Lemonade Exp 12x200g- XN12555619 (Amount: 62.40 SGD, Quantity: 1, : CT)
Total: 261.75 SGD</t>
  </si>
  <si>
    <t>6282741324919153017</t>
  </si>
  <si>
    <t>202502-361670-- Brinda's, St Andrews Junior College</t>
  </si>
  <si>
    <t>SM004</t>
  </si>
  <si>
    <t>MILO Gao Siew Dai Vending 12x1kg- XN12368588 (Amount: 166.08 SGD, Quantity: 1, : CT)
NESTLE Complete Mix Hot Chocolate 12x750g- XN102097 (Amount: 166.80 SGD, Quantity: 1, : CT)
Total: 332.88 SGD</t>
  </si>
  <si>
    <t>6282780324917564334</t>
  </si>
  <si>
    <t>SM007</t>
  </si>
  <si>
    <t>COFFEE MATE Coffee Creamer 12x1kg- XN12496028 (Amount: 54.00 SGD, Quantity: 1, : CT)
MILO Liquid Triple Conc 12x1ltr- XN12488558 (Amount: 83.52 SGD, Quantity: 2, : CT)
Total: 221.04 SGD</t>
  </si>
  <si>
    <t>6282838204914217295</t>
  </si>
  <si>
    <t>1155503-361459-- Thm @ 19, 1 Choa Chu Kang Grove</t>
  </si>
  <si>
    <t>NESTEA Teh Tarik 16x960g- XN12550095 (Amount: 219.36 SGD, Quantity: 8, : CT)
NESTLE Pro Lemonade Exp 12x200g- XN12555634 (Amount: 52.80 SGD, Quantity: 1, : CT)
Total: 1,807.68 SGD</t>
  </si>
  <si>
    <t>6283547824914641733</t>
  </si>
  <si>
    <t>6283594194915782385</t>
  </si>
  <si>
    <t>16943-20487-- Elsie Kitchen Catering, 21 2nd Chin Bee Rd</t>
  </si>
  <si>
    <t>NESTEA Peach Tea 16x680g- XN12556883 (Amount: 81.76 SGD, Quantity: 2, : CT)
NESTEA Pro House Blend Exp 12x200g- XN12555622 (Amount: 48.00 SGD, Quantity: 5, : CT)
NESTLE Pro Lemonade Exp 12x200g- XN12555634 (Amount: 52.80 SGD, Quantity: 5, : CT)
Total: 667.52 SGD</t>
  </si>
  <si>
    <t>ZB64301089-1CTN</t>
  </si>
  <si>
    <t>6283594814916816135</t>
  </si>
  <si>
    <t>6283708084913786794</t>
  </si>
  <si>
    <t>1169497-361917-- Tims Restaurant &amp; Cafe, 95 Lorong 4 Toa Payoh</t>
  </si>
  <si>
    <t>NESCAFE Alegria Delicate Pouch 12x250g- XN12563264 (Amount: 316.56 SGD, Quantity: 1, : CT)
Total: 316.56 SGD</t>
  </si>
  <si>
    <t>6283740894912365360</t>
  </si>
  <si>
    <t>NESCAFE High Roast 12x250g- XN12145355 (Amount: 227.16 SGD, Quantity: 1, : CT)
NESCAFE White Coffee 16x1kg- XN12550094 (Amount: 205.60 SGD, Quantity: 1, : CT)
NESTEA Teh Tarik 16x960g- XN12550095 (Amount: 219.36 SGD, Quantity: 1, : CT)
NESTEA Pro House Blend Exp 12x200g- XN12555622 (Amount: 48.00 SGD, Quantity: 1, : CT)
SJORA Mango Peach Concentrated Reduced Sugar 12x1ltr- XN12494262 (Amount: 129.00 SGD, Quantity: 1, : CT)
Total: 829.12 SGD</t>
  </si>
  <si>
    <t>6283759484919152025</t>
  </si>
  <si>
    <t>1162501-361682-- Xin Yuan Ji, 30 Purvis St #01-01</t>
  </si>
  <si>
    <t>SM024</t>
  </si>
  <si>
    <t>MILO ACTIV GO Hot Mix Vending 12x1kg- XN12258140 (Amount: 12.90 SGD, Quantity: 6, : PKT)
NESCAFE White Coffee 16x1kg- XN12550094 (Amount: 13.55 SGD, Quantity: 6, : PKT)
NESTEA Teh Tarik 16x960g- XN12550095 (Amount: 14.45 SGD, Quantity: 6, : PKT)
NESTLE BONUS Soya Bean Milk 12x920g- XN12559473 (Amount: 11.80 SGD, Quantity: 3, : PKT)
Total: 280.80 SGD</t>
  </si>
  <si>
    <t>6284296954912371206</t>
  </si>
  <si>
    <t>6284483934916227159</t>
  </si>
  <si>
    <t>1144501-361018-- Singthai F&amp;B, 275 Thomson Rd</t>
  </si>
  <si>
    <t>NESTEA Matcha Latte Vending 24x500g- XN12260177 (Amount: 13.05 SGD, Quantity: 6, : PKT)
NESTLE BONUS Soya Bean Milk 12x920g- XN12559473 (Amount: 11.80 SGD, Quantity: 4, : PKT)
Total: 125.50 SGD</t>
  </si>
  <si>
    <t>6284509344916545534</t>
  </si>
  <si>
    <t>NESTLE Complete Mix Hot Chocolate 12x750g- XN102097 (Amount: 14.65 SGD, Quantity: 8, : PKT)
Total: 117.20 SGD</t>
  </si>
  <si>
    <t>6284618414917069360</t>
  </si>
  <si>
    <t>6285421674915887495</t>
  </si>
  <si>
    <t>1202496-363410-- Warabimoqi, 25 Pandan Crescent</t>
  </si>
  <si>
    <t>MILO ACTIV GO Pouch HCS 12x1.2kg- XN12274608 (Amount: 110.88 SGD, Quantity: 3, : CT)
NESTUM All Family Cereal Original 6x1kg- XN12210460 (Amount: 36.00 SGD, Quantity: 4, : CT)
Total: 476.64 SGD</t>
  </si>
  <si>
    <t>6286159574914754205</t>
  </si>
  <si>
    <t>880495-363802-- Ole FNB, 1 Raffles Place #B1-36</t>
  </si>
  <si>
    <t>NESCAFE Espresso Whole Roasted Coffee Beans 6x1kg- XN12528785 (Amount: 32.35 SGD, Quantity: 2, : PKT)
NESCAFE White Coffee 16x1kg- XN12550094 (Amount: 13.55 SGD, Quantity: 4, : PKT)
NESTEA Teh Tarik 16x960g- XN12550095 (Amount: 14.45 SGD, Quantity: 2, : PKT)
Total: 147.80 SGD</t>
  </si>
  <si>
    <t>ZBDEMIKN1000-3tub</t>
  </si>
  <si>
    <t>6286213444916809951</t>
  </si>
  <si>
    <t>6286266814915325113</t>
  </si>
  <si>
    <t>MILO ACTIV GO Hot Mix Vending 12x1kg- XN12258140 (Amount: 12.90 SGD, Quantity: 4, : PKT)
NESCAFE Espresso Whole Roasted Coffee Beans 6x1kg- XN12528785 (Amount: 32.35 SGD, Quantity: 1, : PKT)
NESTEA Teh Tarik 16x960g- XN12550095 (Amount: 14.45 SGD, Quantity: 4, : PKT)
NESTLE Milano Semi Skimmed Milk Powder 15.5% 10x500g-  XN12162251 (Amount: 16.30 SGD, Quantity: 4, : PKT)
Total: 206.95 SGD</t>
  </si>
  <si>
    <t>6287468392667743704</t>
  </si>
  <si>
    <t>1696-363933-- First Cuisine Catering, IMH 10 Buangkok View</t>
  </si>
  <si>
    <t>NESTEA Pro House Blend Exp 12x200g- XN12555622 (Amount: 48.00 SGD, Quantity: 3, : CT)
NESTLE Pro Lemonade Exp 12x200g- XN12555634 (Amount: 52.80 SGD, Quantity: 1, : CT)
Total: 196.80 SGD</t>
  </si>
  <si>
    <t>6288727904915633357</t>
  </si>
  <si>
    <t>6288756394918458236</t>
  </si>
  <si>
    <t>666437-346213-- Nosh Cuisine, 171 Kampong Ampat #05-07</t>
  </si>
  <si>
    <t>NESCAFE White Coffee 16x1kg- XN12550094 (Amount: 205.60 SGD, Quantity: 2, : CT)
COFFEE MATE Creamer 1x30kg- XN44245755 (Amount: 125.86 SGD, Quantity: 1, : BAG)
Total: 537.06 SGD</t>
  </si>
  <si>
    <t>6288918994918139473</t>
  </si>
  <si>
    <t>MILO ACTIV GO Hot Mix Vending 12x1kg- XN12258140 (Amount: 12.90 SGD, Quantity: 6, : PKT)
NESCAFE Espresso Whole Roasted Coffee Beans 6x1kg- XN12528785 (Amount: 32.35 SGD, Quantity: 1, : PKT)
NESTEA Teh Tarik 16x960g- XN12550095 (Amount: 14.45 SGD, Quantity: 2, : PKT)
Total: 138.65 SGD</t>
  </si>
  <si>
    <t>6289005977566010656</t>
  </si>
  <si>
    <t>93967-363384-- Summit Catering Services, 106 Clementi St 12</t>
  </si>
  <si>
    <t>NESCAFE High Roast 12x250g- XN12145355 (Amount: 227.16 SGD, Quantity: 2, : CT)
NESTLE Pink Lychee Lemonade Exp 12x200g- XN12508061 (Amount: 48.00 SGD, Quantity: 2, : CT)
Total: 550.32 SGD</t>
  </si>
  <si>
    <t>6289647124911882930</t>
  </si>
  <si>
    <t>MILO Liquid Triple Conc 12x1ltr- XN12488558 (Amount: 83.52 SGD, Quantity: 2, : CT)
SJORA Mango Peach Concentrated Reduced Sugar 12x1ltr- XN12494262 (Amount: 129.00 SGD, Quantity: 1, : CT)
Total: 296.04 SGD</t>
  </si>
  <si>
    <t>6289731424916783702</t>
  </si>
  <si>
    <t>1157497-361527-- Rasa Istimewa Restaurant Waterfront, 6A Admiralty Road West</t>
  </si>
  <si>
    <t>NESCAFE High Roast 12x250g- XN12145355 (Amount: 227.16 SGD, Quantity: 1, : CT)
NESCAFE White Coffee 16x1kg- XN12550094 (Amount: 205.60 SGD, Quantity: 1, : CT)
NESTEA Teh Tarik 16x960g- XN12550095 (Amount: 219.36 SGD, Quantity: 1, : CT)
MILO Liquid Triple Conc 12x1ltr- XN12488558 (Amount: 83.52 SGD, Quantity: 3, : CT)
NESTEA Pro House Blend Exp 12x200g- XN12555622 (Amount: 48.00 SGD, Quantity: 3, : CT)
SJORA Mango Peach Concentrated Reduced Sugar 12x1ltr- XN12494262 (Amount: 129.00 SGD, Quantity: 1, : CT)
Total: 1,175.68 SGD</t>
  </si>
  <si>
    <t>6290536114918844094</t>
  </si>
  <si>
    <t>1094-1224-- Phin's Steakhouse, 81 Genting Lane</t>
  </si>
  <si>
    <t>NESTEA Pro House Blend Exp 12x200g- XN12555622 (Amount: 48.00 SGD, Quantity: 1, : CT)
NESTLE Pink Lychee Lemonade Exp 12x200g- XN12508061 (Amount: 48.00 SGD, Quantity: 1, : CT)
NESTLE Pro Lemonade Exp 12x200g- XN12555634 (Amount: 52.80 SGD, Quantity: 2, : CT)
Total: 201.60 SGD</t>
  </si>
  <si>
    <t>6290610574914744762</t>
  </si>
  <si>
    <t>NESTEA Pro House Blend Exp 12x200g- XN12555622 (Amount: 48.00 SGD, Quantity: 10, : CT)
Total: 480.00 SGD</t>
  </si>
  <si>
    <t>6291201854919823828</t>
  </si>
  <si>
    <t>1123496-365857-- Golden Spade, 134 Jurong Gateway Rd</t>
  </si>
  <si>
    <t>MAGGI Chef Secret 6x1kg- XN12183346 (Amount: 75.90 SGD, Quantity: 1, : CT)
Total: 75.90 SGD</t>
  </si>
  <si>
    <t>6291350534913484201</t>
  </si>
  <si>
    <t>1249509-366087-- Fresh &amp; Green Cycle, Blk 526C Pasir Ris St</t>
  </si>
  <si>
    <t>COFFEE MATE Coffee Creamer 12x1kg- XN12496028 (Amount: 54.00 SGD, Quantity: 3, : CT)
Total: 162.00 SGD</t>
  </si>
  <si>
    <t>6291350804917362699</t>
  </si>
  <si>
    <t>1116495-363131-- Sushiro GH, The Linq Upper Bukit Timah</t>
  </si>
  <si>
    <t>NESCAFE Excellente Whole Roasted Coffee Beans 12x500g- XN12528679 (Amount: 17.75 SGD, Quantity: 4, : PKT)
NESTEA Matcha Latte Vending 24x500g- XN12260177 (Amount: 13.05 SGD, Quantity: 3, : PKT)
NESTLE Complete Mix Hot Chocolate 12x750g- XN102097 (Amount: 14.65 SGD, Quantity: 4, : PKT)
Total: 168.75 SGD</t>
  </si>
  <si>
    <t>6291476534914275913</t>
  </si>
  <si>
    <t>1157499-361531-- Rasa Istimewa Restaurant, Safra Jurong</t>
  </si>
  <si>
    <t>NESCAFE White Coffee 16x1kg- XN12550094 (Amount: 13.55 SGD, Quantity: 2, : PKT)
COFFEE MATE Coffee Creamer 12x1kg- XN12496028 (Amount: 4.75 SGD, Quantity: 2, : PKT)
NESCAFE Alegria Delicate Pouch 12x250g- XN12563264 (Amount: 27.80 SGD, Quantity: 8, : PKT)
Total: 259.00 SGD</t>
  </si>
  <si>
    <t>6292395944916618267</t>
  </si>
  <si>
    <t>NESTEA Pro House Blend Exp 12x200g- XN12555622 (Amount: 48.00 SGD, Quantity: 1, : CT)
NESTLE Pink Lychee Lemonade Exp 12x200g- XN12508061 (Amount: 48.00 SGD, Quantity: 3, : CT)
Total: 192.00 SGD</t>
  </si>
  <si>
    <t>ZCBEVOR1L-2CTN</t>
  </si>
  <si>
    <t>6294808574912381471</t>
  </si>
  <si>
    <t>NESTEA Pro House Blend Exp 12x200g- XN12555622 (Amount: 48.00 SGD, Quantity: 1, : CT)
NESTLE Pro Lemonade Exp 12x200g- XN12555634 (Amount: 52.80 SGD, Quantity: 1, : CT)
Total: 100.80 SGD</t>
  </si>
  <si>
    <t>BEMNRWTFA500-6ctn</t>
  </si>
  <si>
    <t>6294939184911570459</t>
  </si>
  <si>
    <t>1195495-363040-- Catering Solution, Raffles</t>
  </si>
  <si>
    <t>6294957814914670704</t>
  </si>
  <si>
    <t>6294998884916400326</t>
  </si>
  <si>
    <t>6296534674918737589</t>
  </si>
  <si>
    <t>153589-348597-- Niu Dian Singapore, 15A Lor Liput</t>
  </si>
  <si>
    <t>NESTEA Pro House Blend Exp 12x200g- XN12555622 (Amount: 48.00 SGD, Quantity: 2, : CT)
Total: 96.00 SGD</t>
  </si>
  <si>
    <t>6296536384914208168</t>
  </si>
  <si>
    <t>MILO ACTIV GO Hot Mix Vending 12x1kg- XN12258140 (Amount: 12.90 SGD, Quantity: 1, : PKT)
MILO Liquid Triple Conc 12x1ltr- XN12488558 (Amount: 83.52 SGD, Quantity: 2, : CT)
NESCAFE Alegria Delicate Pouch 12x250g- XN12563264 (Amount: 27.80 SGD, Quantity: 1, : PKT)
Total: 207.74 SGD</t>
  </si>
  <si>
    <t>6296549134917388208</t>
  </si>
  <si>
    <t>6296646274919146544</t>
  </si>
  <si>
    <t>COFFEE MATE Coffee Creamer 12x1kg- XN12496028 (Amount: 4.75 SGD, Quantity: 4, : PKT)
Total: 19.00 SGD</t>
  </si>
  <si>
    <t>6296733504915880509</t>
  </si>
  <si>
    <t>630441-344876-- HSG, Isteaks JEM</t>
  </si>
  <si>
    <t>NESTLE Pro Lemonade Exp 12x200g- XN12555634 (Amount: 52.80 SGD, Quantity: 1, : CT)
Total: 52.80 SGD</t>
  </si>
  <si>
    <t>6297526874914639758</t>
  </si>
  <si>
    <t>NESCAFE Espresso Whole Roasted Coffee Beans 6x1kg- XN12528785 (Amount: 184.20 SGD, Quantity: 2, : CT)
Total: 368.40 SGD</t>
  </si>
  <si>
    <t>6297528334917634705</t>
  </si>
  <si>
    <t>MILO ACTIV GO Hot Mix Vending 12x1kg- XN12258140 (Amount: 146.88 SGD, Quantity: 1, : CT)
Total: 146.88 SGD</t>
  </si>
  <si>
    <t>6297529434919705007</t>
  </si>
  <si>
    <t>Order Submission Time</t>
  </si>
  <si>
    <t>1149-129676-- 51 Yishun Central</t>
  </si>
  <si>
    <t>Yishun Branch, Tuesday delivery</t>
  </si>
  <si>
    <t>MILO Liquid Triple Conc 12x1L- XN12488558 (Amount: 83.52 SGD, Quantity: 2, : CT)
SJORA Mango Peach Concentrated Reduced Sugar 12x1L- XN12494262 (Amount: 129.00 SGD, Quantity: 1, : CT)
White Sugar Sachets SIS 24x100'sx5gm- SUSFINWSI0005 (Amount: 2.12 SGD, Quantity: 2, : PKT)
Total: 300.28 SGD</t>
  </si>
  <si>
    <t>6264516845916985698</t>
  </si>
  <si>
    <t>1149-220424- 150 Pandan Gardens Ayer Rajah</t>
  </si>
  <si>
    <t>MILO Liquid Triple Conc 12x1L- XN12488558 (Amount: 83.52 SGD, Quantity: 2, : CT)
SJORA Mango Peach Concentrated Reduced Sugar 12x1L- XN12494262 (Amount: 129.00 SGD, Quantity: 1, : CT)
LIPTON YELLOW LABEL SKIPPY LJA 36X100X2G-  XE69729312 (Amount: 5.65 SGD, Quantity: 1, : EAC)
White Sugar Sachets SIS 24x100'sx5gm- SUSFINWSI0005 (Amount: 2.12 SGD, Quantity: 2, : PKT)
NESCAFE GOLD BLEND 360g (200x1.8g)- XN12340523 (Amount: 64.47 SGD, Quantity: 1, : CT)
Total: 370.40 SGD</t>
  </si>
  <si>
    <t>6267279528932119628</t>
  </si>
  <si>
    <t>1149-66989-- 21 Hougang St 51</t>
  </si>
  <si>
    <t>MILO Liquid Triple Conc 12x1L- XN12488558 (Amount: 83.52 SGD, Quantity: 2, : CT)
NESCAFE GOLD BLEND 360g (200x1.8g)- XN12340523 (Amount: 64.47 SGD, Quantity: 1, : CT)
Total: 231.51 SGD</t>
  </si>
  <si>
    <t>6268090187712273196</t>
  </si>
  <si>
    <t>1149-363391-- 51 Telok Blangah Radin Mas</t>
  </si>
  <si>
    <t>Please send only after 12pm</t>
  </si>
  <si>
    <t>MILO Liquid Triple Conc 12x1L- XN12488558 (Amount: 83.52 SGD, Quantity: 2, : CT)
SJORA Mango Peach Concentrated Reduced Sugar 12x1L- XN12494262 (Amount: 129.00 SGD, Quantity: 1, : CT)
LIPTON YELLOW LABEL SKIPPY LJA 36X100X2G-  XE69729312 (Amount: 5.65 SGD, Quantity: 1, : EAC)
White Sugar Sachets SIS 24x100'sx5gm- SUSFINWSI0005 (Amount: 2.12 SGD, Quantity: 2, : PKT)
Margarine Planta 6x2.5kg- MARPL2500 (Amount: 88.80 SGD, Quantity: 1, : CT)
NESCAFE GOLD BLEND 360g (200x1.8g)- XN12340523 (Amount: 64.47 SGD, Quantity: 1, : CT)
Total: 459.20 SGD</t>
  </si>
  <si>
    <t>6268168788937712560</t>
  </si>
  <si>
    <t>1149-266122-- Tampines</t>
  </si>
  <si>
    <t>MILO Liquid Triple Conc 12x1L- XN12488558 (Amount: 83.52 SGD, Quantity: 1, : CT)
SJORA Mango Peach Concentrated Reduced Sugar 12x1L- XN12494262 (Amount: 129.00 SGD, Quantity: 1, : CT)
LIPTON YELLOW LABEL SKIPPY LJA 36X100X2G-  XE69729312 (Amount: 5.65 SGD, Quantity: 1, : EAC)
Margarine Planta 6x2.5kg- MARPL2500 (Amount: 88.80 SGD, Quantity: 1, : CT)
Total: 306.97 SGD</t>
  </si>
  <si>
    <t>6268966695611616915</t>
  </si>
  <si>
    <t>MILO Liquid Triple Conc 12x1L- XN12488558 (Amount: 83.52 SGD, Quantity: 2, : CT)
SJORA Mango Peach Concentrated Reduced Sugar 12x1L- XN12494262 (Amount: 129.00 SGD, Quantity: 1, : CT)
Total: 296.04 SGD</t>
  </si>
  <si>
    <t>6270126755914288529</t>
  </si>
  <si>
    <t>1149-205132-- Bedok</t>
  </si>
  <si>
    <t>6270594951818112600</t>
  </si>
  <si>
    <t>MILO Liquid Triple Conc 12x1L- XN12488558 (Amount: 83.52 SGD, Quantity: 1, : CT)
SJORA Mango Peach Concentrated Reduced Sugar 12x1L- XN12494262 (Amount: 129.00 SGD, Quantity: 1, : CT)
Total: 212.52 SGD</t>
  </si>
  <si>
    <t>6275002096145529833</t>
  </si>
  <si>
    <t>Please help to arrange Monday delivery</t>
  </si>
  <si>
    <t>MILO Liquid Triple Conc 12x1L- XN12488558 (Amount: 83.52 SGD, Quantity: 2, : CT)
SJORA Mango Peach Concentrated Reduced Sugar 12x1L- XN12494262 (Amount: 129.00 SGD, Quantity: 1, : CT)
White Sugar Sachets SIS 24x100'sx5gm- SUSFINWSI0005 (Amount: 2.12 SGD, Quantity: 3, : PKT)
Total: 302.40 SGD</t>
  </si>
  <si>
    <t>6275052239447228625</t>
  </si>
  <si>
    <t>1149-1356-- City Plaza</t>
  </si>
  <si>
    <t>MILO Liquid Triple Conc 12x1L- XN12488558 (Amount: 83.52 SGD, Quantity: 4, : CT)
NESCAFE GOLD BLEND 360g (200x1.8g)- XN12340523 (Amount: 64.47 SGD, Quantity: 1, : CT)
Total: 398.55 SGD</t>
  </si>
  <si>
    <t>6276642054472160873</t>
  </si>
  <si>
    <t>MILO Liquid Triple Conc 12x1L- XN12488558 (Amount: 83.52 SGD, Quantity: 1, : CT)
SJORA Mango Peach Concentrated Reduced Sugar 12x1L- XN12494262 (Amount: 129.00 SGD, Quantity: 1, : CT)
LIPTON YELLOW LABEL SKIPPY LJA 36X100X2G-  XE69729312 (Amount: 5.65 SGD, Quantity: 1, : EAC)
White Sugar Sachets SIS 24x100'sx5gm- SUSFINWSI0005 (Amount: 2.12 SGD, Quantity: 1, : PKT)
Total: 220.29 SGD</t>
  </si>
  <si>
    <t>6277583114115038359</t>
  </si>
  <si>
    <t>MILO Liquid Triple Conc 12x1L- XN12488558 (Amount: 83.52 SGD, Quantity: 3, : CT)
SJORA Mango Peach Concentrated Reduced Sugar 12x1L- XN12494262 (Amount: 129.00 SGD, Quantity: 2, : CT)
Margarine Planta 6x2.5kg- MARPL2500 (Amount: 88.80 SGD, Quantity: 1, : CT)
Total: 597.36 SGD</t>
  </si>
  <si>
    <t>6277696415151607502</t>
  </si>
  <si>
    <t>MILO Liquid Triple Conc 12x1L- XN12488558 (Amount: 83.52 SGD, Quantity: 2, : CT)
SJORA Mango Peach Concentrated Reduced Sugar 12x1L- XN12494262 (Amount: 129.00 SGD, Quantity: 1, : CT)
White Sugar Sachets SIS 24x100'sx5gm- SUSFINWSI0005 (Amount: 2.12 SGD, Quantity: 1, : PKT)
Margarine Planta 6x2.5kg- MARPL2500 (Amount: 88.80 SGD, Quantity: 1, : CT)
Total: 386.96 SGD</t>
  </si>
  <si>
    <t>6278412328932070290</t>
  </si>
  <si>
    <t>Yishun Branch, Friday delivery</t>
  </si>
  <si>
    <t>6279203255917532216</t>
  </si>
  <si>
    <t>DELIBVER EARLY AS POSSIBLE</t>
  </si>
  <si>
    <t>MILO Liquid Triple Conc 12x1L- XN12488558 (Amount: 83.52 SGD, Quantity: 1, : CT)
SJORA Mango Peach Concentrated Reduced Sugar 12x1L- XN12494262 (Amount: 129.00 SGD, Quantity: 1, : CT)
LIPTON YELLOW LABEL SKIPPY LJA 36X100X2G-  XE69729312 (Amount: 5.65 SGD, Quantity: 3, : EAC)
White Sugar Sachets SIS 24x100'sx5gm- SUSFINWSI0005 (Amount: 2.12 SGD, Quantity: 5, : PKT)
Total: 240.07 SGD</t>
  </si>
  <si>
    <t>6279619871811357785</t>
  </si>
  <si>
    <t>Delivery for Wednesday 16/7/25</t>
  </si>
  <si>
    <t>MILO Liquid Triple Conc 12x1L- XN12488558 (Amount: 83.52 SGD, Quantity: 2, : CT)
SJORA Mango Peach Concentrated Reduced Sugar 12x1L- XN12494262 (Amount: 129.00 SGD, Quantity: 2, : CT)
LIPTON YELLOW LABEL SKIPPY LJA 36X100X2G-  XE69729312 (Amount: 5.65 SGD, Quantity: 5, : EAC)
Margarine Planta 6x2.5kg- MARPL2500 (Amount: 88.80 SGD, Quantity: 1, : CT)
NESCAFE GOLD BLEND 360g (200x1.8g)- XN12340523 (Amount: 64.47 SGD, Quantity: 2, : CT)
Total: 671.03 SGD</t>
  </si>
  <si>
    <t>6282171213827529154</t>
  </si>
  <si>
    <t>1149-361049-- Marymount CC</t>
  </si>
  <si>
    <t>MILO Liquid Triple Conc 12x1L- XN12488558 (Amount: 83.52 SGD, Quantity: 2, : CT)
SJORA Mango Peach Concentrated Reduced Sugar 12x1L- XN12494262 (Amount: 129.00 SGD, Quantity: 2, : CT)
White Sugar Sachets SIS 24x100'sx5gm- SUSFINWSI0005 (Amount: 2.12 SGD, Quantity: 2, : PKT)
Margarine Planta 6x2.5kg- MARPL2500 (Amount: 88.80 SGD, Quantity: 1, : CT)
Total: 518.08 SGD</t>
  </si>
  <si>
    <t>6284490119632292653</t>
  </si>
  <si>
    <t>6285274415919147582</t>
  </si>
  <si>
    <t>MILO Liquid Triple Conc 12x1L- XN12488558 (Amount: 83.52 SGD, Quantity: 2, : CT)
SJORA Mango Peach Concentrated Reduced Sugar 12x1L- XN12538908 (Amount: 129.00 SGD, Quantity: 1, : CT)
NESCAFE GOLD BLEND 360g (200x1.8g)- XN12340523 (Amount: 64.47 SGD, Quantity: 1, : CT)
Total: 360.51 SGD</t>
  </si>
  <si>
    <t>6287318341816786323</t>
  </si>
  <si>
    <t>MILO Liquid Triple Conc 12x1L- XN12488558 (Amount: 83.52 SGD, Quantity: 1, : CT)
SJORA Mango Peach Concentrated Reduced Sugar 12x1L- XN12538908 (Amount: 129.00 SGD, Quantity: 2, : CT)
White Sugar Sachets SIS 24x100'sx5gm- SUSFINWSI0005 (Amount: 2.12 SGD, Quantity: 1, : PKT)
Total: 343.64 SGD</t>
  </si>
  <si>
    <t>6288341549117759712</t>
  </si>
  <si>
    <t>MILO Liquid Triple Conc 12x1L- XN12488558 (Amount: 83.52 SGD, Quantity: 2, : CT)
SJORA Mango Peach Concentrated Reduced Sugar 12x1L- XN12538908 (Amount: 129.00 SGD, Quantity: 1, : CT)
Total: 296.04 SGD</t>
  </si>
  <si>
    <t>6289634588935762503</t>
  </si>
  <si>
    <t>MILO Liquid Triple Conc 12x1L- XN12488558 (Amount: 83.52 SGD, Quantity: 2, : CT)
SJORA Mango Peach Concentrated Reduced Sugar 12x1L- XN12538908 (Amount: 129.00 SGD, Quantity: 2, : CT)
Total: 425.04 SGD</t>
  </si>
  <si>
    <t>6290661783424706668</t>
  </si>
  <si>
    <t>MILO Liquid Triple Conc 12x1L- XN12488558 (Amount: 83.52 SGD, Quantity: 1, : CT)
SJORA Mango Peach Concentrated Reduced Sugar 12x1L- XN12538908 (Amount: 129.00 SGD, Quantity: 1, : CT)
White Sugar Sachets SIS 24x100'sx5gm- SUSFINWSI0005 (Amount: 2.12 SGD, Quantity: 2, : PKT)
Total: 216.76 SGD</t>
  </si>
  <si>
    <t>6291304285913455628</t>
  </si>
  <si>
    <t>6294830301177755181</t>
  </si>
  <si>
    <t>LIPTON YELLOW LABEL SKIPPY LJA 36X100X2G-  XE69729312 (Amount: 5.65 SGD, Quantity: 1, : EAC)
White Sugar Sachets SIS 24x100'sx5gm- SUSFINWSI0005 (Amount: 2.12 SGD, Quantity: 2, : PKT)
Margarine Planta 6x2.5kg- MARPL2500 (Amount: 88.80 SGD, Quantity: 2, : CT)
Total: 187.49 SGD</t>
  </si>
  <si>
    <t>6294856144116029871</t>
  </si>
  <si>
    <t>6294881687196587196</t>
  </si>
  <si>
    <t>DELIVER EARLY AS POSSIBLE</t>
  </si>
  <si>
    <t>6297434831811099934</t>
  </si>
  <si>
    <t>6297501558937546029</t>
  </si>
  <si>
    <t>971495-355793-- Coffee Smith, Suntec City</t>
  </si>
  <si>
    <t>Condensed Milk Royal Miller 48x380g- RMMIMCORM0390 (Amount: 50.00 SGD, Quantity: 3, : CT)
Honey Royal Miller 6x1kg- RMSCHONRM1000L (Amount: 4.80 SGD, Quantity: 4, : TUB)
Total: 169.20 SGD</t>
  </si>
  <si>
    <t>825491-353965-- Coffee Smith Gateway, 277 Orchard Rd</t>
  </si>
  <si>
    <t>Condensed Milk Royal Miller 48x380g- RMMIMCORM0390 (Amount: 50.00 SGD, Quantity: 2, : CT)
Oreo Crumb Nabisco 24x454g- BAOREOCRU455 (Amount: 96.00 SGD, Quantity: 1, : CT)
Total: 196.00 SGD</t>
  </si>
  <si>
    <t>Condensed Milk Royal Miller 48x380g- RMMIMCORM0390 (Amount: 50.00 SGD, Quantity: 2, : CT)
Garbage Bags 36inx48inx30's North Star 10Pkt- NSNFGBB36X48 (Amount: 7.50 SGD, Quantity: 1, : PKT)
Honey Royal Miller 6x1kg- RMSCHONRM1000L (Amount: 28.80 SGD, Quantity: 1, : CT)
Whole Kernel Sweet Corn Royal Miller 24x425g- RMCVCWKRM0425 (Amount: 26.39 SGD, Quantity: 1, : CT)
Total: 162.69 SGD</t>
  </si>
  <si>
    <t>Condensed Milk Royal Miller 48x380g- RMMIMCORM0390 (Amount: 50.00 SGD, Quantity: 2, : CT)
Fine Sugar Johnnyson's 12 x 2kg- JOSUSFINE2000 (Amount: 3.20 SGD, Quantity: 10, : PKT)
Whole Kernel Sweet Corn Royal Miller 24x425g- RMCVCWKRM0425 (Amount: 26.39 SGD, Quantity: 1, : CT)
Total: 158.39 SGD</t>
  </si>
  <si>
    <t>Condensed Milk Royal Miller 48x380g- RMMIMCORM0390 (Amount: 50.00 SGD, Quantity: 3, : CT)
Honey Royal Miller 6x1kg- RMSCHONRM1000L (Amount: 4.80 SGD, Quantity: 5, : TUB)
Total: 174.00 SGD</t>
  </si>
  <si>
    <t>221704-295080-- The Gold Mountain Distributor, Blk 3015 Bedok North</t>
  </si>
  <si>
    <t>Lipton Tea Dust EK 1X10Kg- XE69610484 (Amount: 103.68 SGD, Quantity: 12, : TIN)
Total: 1,244.16 SGD</t>
  </si>
  <si>
    <t>6265445354911717579</t>
  </si>
  <si>
    <t>885493-353245-- Within The Walls, 378 East Coast Rd</t>
  </si>
  <si>
    <t>Dessert Topping Wilber Farm Rich's 12x400g- CHDETOP400G (Amount: 7.00 SGD, Quantity: 12, : BTL)
Total: 84.00 SGD</t>
  </si>
  <si>
    <t>6270757474916556886</t>
  </si>
  <si>
    <t>119723-145494-- Blue Lotus, 31 Ocean Way #01-13</t>
  </si>
  <si>
    <t>Anchor Prof Unsalted Butter 20x454g- ZF120642 (Amount: 121.28 SGD, Quantity: 2, : CT)
Total: 242.56 SGD</t>
  </si>
  <si>
    <t>6271338754912934003</t>
  </si>
  <si>
    <t>106314-126136-- TWG, 171 Kampong Ampat #02-03</t>
  </si>
  <si>
    <t>Paseo (69921032) Slim &amp; Healthy Kitchen Towel 2ply 60 Sheets x 6 Rolls x 6 Bundles- XA69921032 (Amount: 37.68 SGD, Quantity: 10, : CT)
Corn Oil Royal Miller 6x3ltr- RMOICORRM3000 (Amount: 14.90 SGD, Quantity: 8, : TUB)
Total: 496.00 SGD</t>
  </si>
  <si>
    <t>6271500384912670155</t>
  </si>
  <si>
    <t>607437-344173-- One Thousands, 438 Upper Bukit Timah</t>
  </si>
  <si>
    <t>Anchor Salted Butter 40x250g- ZF110580 (Amount: 146.51 SGD, Quantity: 1, : CT)
Lipton Tea Dust EK 1X10Kg- XE69610484 (Amount: 108.00 SGD, Quantity: 1, : TIN)
White Sugar Sticks SIS 24x(100'sx4g)- SUSFIWST0004 (Amount: 2.50 SGD, Quantity: 2, : PKT)
Total: 259.51 SGD</t>
  </si>
  <si>
    <t>6273176634917863113</t>
  </si>
  <si>
    <t>942506-354950-- Coffeebot Singapore, 202 Kallang Bahru</t>
  </si>
  <si>
    <t>MAGGI Hot Cup Curry 54x58g- XN12603432 (Amount: 45.36 SGD, Quantity: 2, : CT)
Vege Cup Mamee Express  24x65g- ZO18625610 (Amount: 16.50 SGD, Quantity: 1, : CT)
7 Days Chocolate Croissant 30 x 60g- Z72400005 (Amount: 24.60 SGD, Quantity: 2, : CT)
7 Days Vanilla Croissant 30 x 60g- Z72400007 (Amount: 24.60 SGD, Quantity: 2, : CT)
Total: 205.62 SGD</t>
  </si>
  <si>
    <t>6276666964914592649</t>
  </si>
  <si>
    <t>Blue Ribbon PXLF Non Coated Fries 1/4" ShoeString Simplot 6 x 2.72kg- FSIMSS465201 (Amount: 64.80 SGD, Quantity: 1, : CT)
Total: 64.80 SGD</t>
  </si>
  <si>
    <t>6276861424916233957</t>
  </si>
  <si>
    <t>1226497-364527-- Tasty One SG, 252 North Bridge Rd</t>
  </si>
  <si>
    <t>Thai Rice Hom Mali Royal Miller 25kg- RMRITHARM2500 (Amount: 52.00 SGD, Quantity: 4, : BAG)
Rock Sugar 5x3kg- SUROCMAL3000 (Amount: 6.80 SGD, Quantity: 2, : PKT)
Chicken Powder Knorr 6x2.25kg- ZBCPOKN2250 (Amount: 27.85 SGD, Quantity: 1, : TUB)
Fine Sugar Johnnyson's 12 x 2kg- JOSUSFINE2000 (Amount: 3.20 SGD, Quantity: 3, : PKT)
Total: 259.05 SGD</t>
  </si>
  <si>
    <t>6280103564917760359</t>
  </si>
  <si>
    <t>MILO ACTIV GO Hot Mix Vending 12x1kg- XN12258140 (Amount: 146.88 SGD, Quantity: 2, : CT)
NESTEA Teh Tarik 16x960g- XN12550095 (Amount: 219.36 SGD, Quantity: 1, : CT)
Total: 513.12 SGD</t>
  </si>
  <si>
    <t>6280242464914042674</t>
  </si>
  <si>
    <t>Fine Sugar Johnnyson's 12 x 2kg- JOSUSFINE2000 (Amount: 3.20 SGD, Quantity: 4, : PKT)
Total: 12.80 SGD</t>
  </si>
  <si>
    <t>6280256414911787924</t>
  </si>
  <si>
    <t>Paper Towel (M-Fold Hand Towel) 20x200's- NFPAPTO0180 (Amount: 46.00 SGD, Quantity: 4, : CT)
Maple Syrup Macdonald 12x12.5oz- SCSMAMA0340 (Amount: 12.95 SGD, Quantity: 12, : BTL)
Total: 339.40 SGD</t>
  </si>
  <si>
    <t>6282567484911406184</t>
  </si>
  <si>
    <t>Evaporated Full Cream Milk 48x410g Black&amp;White- MIMEVCH0410 (Amount: 120.00 SGD, Quantity: 2, : CT)
Total: 240.00 SGD</t>
  </si>
  <si>
    <t>6282877834913343190</t>
  </si>
  <si>
    <t>527414-341171-- Sugared Bakes, 3015 Bedok North St 5</t>
  </si>
  <si>
    <t>Rolled Oats (GREEN) Captain Oats 12 X 800G- ZCROCO0800 (Amount: 50.20 SGD, Quantity: 2, : CT)
Anchor Unsalted Butter Creamery 1x25kg- ZF121197 (Amount: 300.30 SGD, Quantity: 3, : CT)
Total: 1,001.30 SGD</t>
  </si>
  <si>
    <t>6282960424912108850</t>
  </si>
  <si>
    <t>Thai Rice Hom Mali Royal Miller 25kg- RMRITHARM2500 (Amount: 52.00 SGD, Quantity: 3, : BAG)
Rock Sugar 5x3kg- SUROCMAL3000 (Amount: 6.80 SGD, Quantity: 4, : PKT)
Fine Sugar Johnnyson's 12 x 2kg- JOSUSFINE2000 (Amount: 3.20 SGD, Quantity: 3, : PKT)
Total: 192.80 SGD</t>
  </si>
  <si>
    <t>6283755514916303001</t>
  </si>
  <si>
    <t>Washing Up Liquid Lemon North Star 4x5ltr- NSNFWASNS5000 (Amount: 19.00 SGD, Quantity: 1, : CT)
Total: 19.00 SGD</t>
  </si>
  <si>
    <t>6283767894916950842</t>
  </si>
  <si>
    <t>Lipton Tea Dust EK 1X10Kg- XE69610484 (Amount: 108.00 SGD, Quantity: 1, : TIN)
White Sugar Sticks SIS 24x(100'sx4g)- SUSFIWST0004 (Amount: 2.50 SGD, Quantity: 3, : PKT)
Total: 115.50 SGD</t>
  </si>
  <si>
    <t>6284619534914630919</t>
  </si>
  <si>
    <t>1073495-358753-- Project Home Based, 5 Mandai Link</t>
  </si>
  <si>
    <t>Linguine FTO 13 Royal Miller 24x500gm- RMPARMLIN0500 (Amount: 36.00 SGD, Quantity: 16, : CT)
Fusilli FTO 160 Royal Miller 24x500gm- RMPARMFUS0500 (Amount: 36.00 SGD, Quantity: 6, : CT)
Total: 792.00 SGD</t>
  </si>
  <si>
    <t>6285284024914328082</t>
  </si>
  <si>
    <t>Thai Rice Hom Mali Royal Miller 25kg- RMRITHARM2500 (Amount: 52.00 SGD, Quantity: 5, : BAG)
LKK Light Soy Sauce  3 x 5ltr- XL1300550889 (Amount: 10.90 SGD, Quantity: 3, : EAC)
Evaporated Full Cream Milk 48x410g Black&amp;White- MIMEVCH0410 (Amount: 120.00 SGD, Quantity: 2, : CT)
Rock Sugar 5x3kg- SUROCMAL3000 (Amount: 6.80 SGD, Quantity: 2, : PKT)
Fine Sugar Johnnyson's 12 x 2kg- JOSUSFINE2000 (Amount: 3.20 SGD, Quantity: 4, : PKT)
Total: 559.10 SGD</t>
  </si>
  <si>
    <t>6286128434911886937</t>
  </si>
  <si>
    <t>Rolled Oats (GREEN) Captain Oats 12 X 800G- ZCROCO0800 (Amount: 50.20 SGD, Quantity: 2, : CT)
Total: 100.40 SGD</t>
  </si>
  <si>
    <t>6288699384912655484</t>
  </si>
  <si>
    <t>6288706274918096219</t>
  </si>
  <si>
    <t>Thai Rice Hom Mali Royal Miller 25kg- RMRITHARM2500 (Amount: 52.00 SGD, Quantity: 3, : BAG)
LKK Dark Soy Sauce  2 x 5ltr- XL1300750513 (Amount: 17.60 SGD, Quantity: 2, : EAC)
Evaporated Full Cream Milk 48x410g Black&amp;White- MIMEVCH0410 (Amount: 120.00 SGD, Quantity: 1, : CT)
Fine Sugar Johnnyson's 12 x 2kg- JOSUSFINE2000 (Amount: 3.20 SGD, Quantity: 4, : PKT)
Washing Up Liquid Lemon North Star 4x5ltr- NSNFWASNS5000 (Amount: 19.00 SGD, Quantity: 1, : CT)
Total: 343.00 SGD</t>
  </si>
  <si>
    <t>6289606194919966516</t>
  </si>
  <si>
    <t>6291316884918993456</t>
  </si>
  <si>
    <t>Thai Rice Hom Mali Royal Miller 25kg- RMRITHARM2500 (Amount: 52.00 SGD, Quantity: 3, : BAG)
Bicarbonate Soda RORA 48x100g- MIBISORORA100G (Amount: 0.70 SGD, Quantity: 2, : BTL)
Total: 157.40 SGD</t>
  </si>
  <si>
    <t>6291331374912921997</t>
  </si>
  <si>
    <t>Paseo (69921032) Slim &amp; Healthy Kitchen Towel 2ply 60 Sheets x 6 Rolls x 6 Bundles- XA69921032 (Amount: 37.68 SGD, Quantity: 10, : CT)
Corn Oil Royal Miller 6x3ltr- RMOICORRM3000 (Amount: 14.90 SGD, Quantity: 2, : TUB)
Total: 406.60 SGD</t>
  </si>
  <si>
    <t>6291461214919921540</t>
  </si>
  <si>
    <t>Thai Rice Hom Mali Royal Miller 25kg- RMRITHARM2500 (Amount: 52.00 SGD, Quantity: 2, : BAG)
LKK Light Soy Sauce  3 x 5ltr- XL1300550889 (Amount: 10.90 SGD, Quantity: 2, : EAC)
Evaporated Full Cream Milk 48x410g Black&amp;White- MIMEVCH0410 (Amount: 120.00 SGD, Quantity: 1, : CT)
Fine Sugar Johnnyson's 12 x 2kg- JOSUSFINE2000 (Amount: 3.20 SGD, Quantity: 4, : PKT)
Total: 258.60 SGD</t>
  </si>
  <si>
    <t>6292191974911183735</t>
  </si>
  <si>
    <t>67604-74901-- Hotel Grand Central, 22 Cavenagh Road</t>
  </si>
  <si>
    <t>Koko Krunch Econopack Nestle 12x450g- CEN12530524 (Amount: 76.44 SGD, Quantity: 1, : CT)
Total: 76.44 SGD</t>
  </si>
  <si>
    <t>6294746364918667050</t>
  </si>
  <si>
    <t>Kawan Chapatti VP 12 x 24s x 50g- ZKFCVP50G (Amount: 60.00 SGD, Quantity: 2, : CT)
Total: 120.00 SGD</t>
  </si>
  <si>
    <t>6294860674911284106</t>
  </si>
  <si>
    <t>Dessert Topping Wilber Farm Rich's 12x400g- CHDETOP400G (Amount: 7.00 SGD, Quantity: 11, : BTL)
Frozen Crispy Chicken Karaage Royal Miller 10 x 800g- RMFRCKRG0800 (Amount: 80.00 SGD, Quantity: 1, : CT)
Total: 157.00 SGD</t>
  </si>
  <si>
    <t>6294935934911372511</t>
  </si>
  <si>
    <t>1065497-358563-- One Thousand CS, 180 Kitchen Rd</t>
  </si>
  <si>
    <t>6294948174918246142</t>
  </si>
  <si>
    <t>NESTEA Teh Tarik 16x960g- XN12550095 (Amount: 219.36 SGD, Quantity: 1, : CT)
COFFEE MATE Coffee Creamer 12x1kg- XN12496028 (Amount: 54.00 SGD, Quantity: 1, : CT)
Total: 273.36 SGD</t>
  </si>
  <si>
    <t>6295593134918581353</t>
  </si>
  <si>
    <t>Anchor Salted Butter 40x250g- ZF110580 (Amount: 146.51 SGD, Quantity: 1, : CT)
Lipton Tea Dust EK 1X10Kg- XE69610484 (Amount: 108.00 SGD, Quantity: 1, : TIN)
White Sugar Sticks SIS 24x(100'sx4g)- SUSFIWST0004 (Amount: 2.50 SGD, Quantity: 8, : PKT)
Total: 274.51 SGD</t>
  </si>
  <si>
    <t>6295768994912766790</t>
  </si>
  <si>
    <t>Thai Rice Hom Mali Royal Miller 25kg- RMRITHARM2500 (Amount: 52.00 SGD, Quantity: 2, : BAG)
Evaporated Full Cream Milk 48x410g Black&amp;White- MIMEVCH0410 (Amount: 120.00 SGD, Quantity: 1, : CT)
Fine Sugar Johnnyson's 12 x 2kg- JOSUSFINE2000 (Amount: 3.20 SGD, Quantity: 2, : PKT)
Total: 230.40 SGD</t>
  </si>
  <si>
    <t>6296655674912992440</t>
  </si>
  <si>
    <t>Bicarbonate Soda RORA 48x100g- MIBISORORA100G (Amount: 0.70 SGD, Quantity: 2, : BTL)
Total: 1.40 SGD</t>
  </si>
  <si>
    <t>6296734014916213521</t>
  </si>
  <si>
    <t>1975-62065-- Mackenzie Rex, 144 Changi Rd</t>
  </si>
  <si>
    <t>NESTEA Teh Tarik 16x960g- XN12550095 (Amount: 219.36 SGD, Quantity: 1, : CT)
COFFEE MATE Coffee Creamer 12x1kg- XN12496028 (Amount: 54.00 SGD, Quantity: 1, : CT)
NESCAFE Alegria Delicate Pouch 12x250g- XN12563264 (Amount: 27.80 SGD, Quantity: 5, : PKT)
NESTUM All Family Cereal Original 6x1kg- XN12210460 (Amount: 6.35 SGD, Quantity: 2, : PKT)
Total: 425.06 SGD</t>
  </si>
  <si>
    <t>6268930685258374348</t>
  </si>
  <si>
    <t>MILO Liquid Triple Conc 12x1L- XN12488558 (Amount: 83.52 SGD, Quantity: 1, : CT)
Total: 83.52 SGD</t>
  </si>
  <si>
    <t>6269844184263627715</t>
  </si>
  <si>
    <t>NESTUM All Family Cereal Original 6x1kg- XN12210460 (Amount: 6.35 SGD, Quantity: 4, : PKT)
Total: 25.40 SGD</t>
  </si>
  <si>
    <t>6270804604915159931</t>
  </si>
  <si>
    <t>1149495-361225-- New Rex @ Changi, 54 Changi Road</t>
  </si>
  <si>
    <t>COFFEE MATE Coffee Creamer 12x1kg- XN12496028 (Amount: 54.00 SGD, Quantity: 1, : CT)
NESCAFE Alegria Delicate Pouch 12x250g- XN12563264 (Amount: 27.80 SGD, Quantity: 4, : PKT)
Total: 165.20 SGD</t>
  </si>
  <si>
    <t>6277552804912687886</t>
  </si>
  <si>
    <t>6277563931447130068</t>
  </si>
  <si>
    <t>NESCAFE Alegria Delicate Pouch 12x250g- XN12563264 (Amount: 27.80 SGD, Quantity: 5, : PKT)
Mayo Magic Best Food 4x3L- ZBMAMGBF3000 (Amount: 39.25 SGD, Quantity: 2, : CT)
MILO Liquid Triple Conc 12x1L- XN12488558 (Amount: 83.52 SGD, Quantity: 1, : CT)
Total: 301.02 SGD</t>
  </si>
  <si>
    <t>6283940266517866160</t>
  </si>
  <si>
    <t>NESCAFE Alegria Delicate Pouch 12x250g- XN12563264 (Amount: 27.80 SGD, Quantity: 3, : PKT)
Mayo Magic Best Food 4x3L- ZBMAMGBF3000 (Amount: 39.25 SGD, Quantity: 1, : CT)
MILO Liquid Triple Conc 12x1L- XN12488558 (Amount: 83.52 SGD, Quantity: 1, : CT)
Total: 206.17 SGD</t>
  </si>
  <si>
    <t>6289641374918158561</t>
  </si>
  <si>
    <t>6296634134915289006</t>
  </si>
  <si>
    <t>COFFEE MATE Coffee Creamer 12x1kg- XN12496028 (Amount: 0.00 SGD, Quantity: 5, : PKT)
NESCAFE Alegria Delicate Pouch 12x250g- XN12563264 (Amount: 27.80 SGD, Quantity: 5, : PKT)
NESTUM All Family Cereal Original 6x1kg- XN12210460 (Amount: 6.35 SGD, Quantity: 2, : PKT)
MILO Liquid Triple Conc 12x1L- XN12488558 (Amount: 83.52 SGD, Quantity: 1, : CT)
Total: 235.22 SGD</t>
  </si>
  <si>
    <t>6296854222258912849</t>
  </si>
  <si>
    <t>79834-117696-- Shabu Sai, Orchanrd Central (OC)</t>
  </si>
  <si>
    <t>Chocolate Syrup Hershey 24x680g- SCSCHHE0680 (Amount: 4.35 SGD, Quantity: 15, : BTL)
Fish Gravy Thai Tiparus 12x700ml- SAFISTI750 (Amount: 1.75 SGD, Quantity: 1, : BTL)
Grated Peanut Tai Sun 1kg- DFTSPEG1000 (Amount: 6.00 SGD, Quantity: 5, : Kg)
Hua Tiao Chew Bao Ding 12x640ml- WSHTWBA0640 (Amount: 2.50 SGD, Quantity: 1, : BTL)
Peanut Butter Creamy Best Food 4x3ltr- ZBPEBBF3000 (Amount: 114.23 SGD, Quantity: 1, : CT)
Total: 213.73 SGD</t>
  </si>
  <si>
    <t>6270745964918639624</t>
  </si>
  <si>
    <t>79834-106903-- Shabu Sai, Causeway Point (CWP)</t>
  </si>
  <si>
    <t>Sesame Oil EastSun 4x5ltr- ESOISESBA5000 (Amount: 22.00 SGD, Quantity: 1, : TUB)
NESCAFE White Coffee 16x1kg- XN12550094 (Amount: 12.85 SGD, Quantity: 16, : PKT)
NESTLE Pink Lychee Lemonade Exp 12x200g- XN12508061 (Amount: 48.00 SGD, Quantity: 2, : CT)
NESTEA Peach Tea 16x680g- XN12556883 (Amount: 81.76 SGD, Quantity: 1, : CT)
Sesame Seed/Fried 1kg- MLSERLS1000 (Amount: 8.50 SGD, Quantity: 2, : PKT)
Whole Young Corn In Brine Royal Miller 6x2.9kg- RMCVCYSRM3000 (Amount: 46.85 SGD, Quantity: 1, : CT)
Total: 469.21 SGD</t>
  </si>
  <si>
    <t>6273223744919599518</t>
  </si>
  <si>
    <t>Black Pepper Powder LSH 500g- PEPBPLS0500 (Amount: 4.00 SGD, Quantity: 2, : PKT)
Fine Salt East Sun 48x500g- ESSSSAFES500 (Amount: 0.45 SGD, Quantity: 2, : PKT)
Fish Gravy Thai Tiparus 12x700ml- SAFISTI750 (Amount: 1.75 SGD, Quantity: 1, : BTL)
Grated Peanut Tai Sun 1kg- DFTSPEG1000 (Amount: 6.00 SGD, Quantity: 2, : Kg)
Sesame Oil EastSun 4x5ltr- ESOISESBA5000 (Amount: 22.00 SGD, Quantity: 4, : TUB)
Panda Oyster Sauce LKK 6x2.20kg- XL1300660798 (Amount: 8.50 SGD, Quantity: 1, : TIN)
Tomato Ketchup Kimball 6x3.25kg- ZATOMKI3250 (Amount: 8.00 SGD, Quantity: 6, : TIN)
Pepper Sauce (Red) Tabasco 12x150ml- SAPEPTA0150 (Amount: 5.95 SGD, Quantity: 4, : BTL)
Chilli In Oil Mae Pranom 6x3kg- OICHIMP3000 (Amount: 17.00 SGD, Quantity: 1, : TIN)
Total: 207.95 SGD</t>
  </si>
  <si>
    <t>6276699194911561258</t>
  </si>
  <si>
    <t>79834-242060-- Shabu Sai, Nex Mall</t>
  </si>
  <si>
    <t>NVBEETAI3000-1pkt</t>
  </si>
  <si>
    <t>Chocolate Syrup Hershey 24x680g- SCSCHHE0680 (Amount: 4.35 SGD, Quantity: 10, : BTL)
Grated Peanut Tai Sun 1kg- DFTSPEG1000 (Amount: 6.00 SGD, Quantity: 6, : Kg)
Sesame Oil EastSun 4x5ltr- ESOISESBA5000 (Amount: 22.00 SGD, Quantity: 2, : TUB)
Black Pepper Coarse LSH 500g- PECRBLS0500 (Amount: 8.30 SGD, Quantity: 1, : PKT)
Corn Flakes Gold Econo Pack Nestle 14x500g- CEN12432552 (Amount: 4.82 SGD, Quantity: 4, : EAC)
NESTLE Pink Lychee Lemonade Exp 12x200g- XN12508061 (Amount: 48.00 SGD, Quantity: 1, : CT)
Potato Starch Johnnyson 10x1kg- JOFLPOTSTA1KG (Amount: 3.60 SGD, Quantity: 6, : PKT)
NESTEA Peach Tea 16x680g- XN12556883 (Amount: 81.76 SGD, Quantity: 1, : CT)
Peanut Butter Creamy Best Food 4x3ltr- ZBPEBBF3000 (Amount: 114.23 SGD, Quantity: 1, : CT)
MSG / Ajinomoto 20x1kg- SSMSGAJM01000 (Amount: 5.50 SGD, Quantity: 1, : PKT)
Total: 422.17 SGD</t>
  </si>
  <si>
    <t>6277522834915789381</t>
  </si>
  <si>
    <t>79834-110307-- Maccha Houce, 181 Orchard Rd (OC)</t>
  </si>
  <si>
    <t>Chocolate Syrup Hershey 24x680g- SCSCHHE0680 (Amount: 4.35 SGD, Quantity: 4, : BTL)
Fine Salt East Sun 48x500g- ESSSSAFES500 (Amount: 0.45 SGD, Quantity: 4, : PKT)
Panda Oyster Sauce LKK 6x2.20kg- XL1300660798 (Amount: 8.50 SGD, Quantity: 1, : TIN)
Corn Flakes Gold Econo Pack Nestle 14x500g- CEN12432552 (Amount: 4.82 SGD, Quantity: 4, : EAC)
Potato Starch Johnnyson 10x1kg- JOFLPOTSTA1KG (Amount: 3.60 SGD, Quantity: 4, : PKT)
Tomato Ketchup Kimball 6x3.25kg- ZATOMKI3250 (Amount: 8.00 SGD, Quantity: 1, : TIN)
Fine Sugar Mitr Phol 10kg- SUSFINEMP10 (Amount: 16.00 SGD, Quantity: 1, : BAG)
Premium Rolled Cones Aladdin 300s- BIROCAL0030 (Amount: 55.00 SGD, Quantity: 1, : CT)
Fungus Black Large 1kgpkt- MLFUNBLLS1000 (Amount: 9.00 SGD, Quantity: 1, : PKT)
Fine Grain Sugar SIS 10 x 2kg- SUSFIGRSU2000 (Amount: 3.50 SGD, Quantity: 5, : PKT)
Sweet Chilli Sauce Halal Heinz 24x310g- SACHILHEI310 (Amount: 1.90 SGD, Quantity: 2, : TIN)
Red Cooking Wine 11%vol Royal Miller 6x750ML- RMWSRCO0750 (Amount: 10.00 SGD, Quantity: 1, : BTL)
WH White Vinegar Woh Hup 4x5L- ZW1506300040 (Amount: 4.50 SGD, Quantity: 1, : TUB)
Yellow Mustard Royal Miller 10x1kg- RMSAYMUST1KG (Amount: 6.00 SGD, Quantity: 1, : PKT)
Total: 191.18 SGD</t>
  </si>
  <si>
    <t>6277531114913553162</t>
  </si>
  <si>
    <t>79834-231706-- Shabu Sai, Tampines 1</t>
  </si>
  <si>
    <t>Fish Gravy Thai Tiparus 12x700ml- SAFISTI750 (Amount: 1.75 SGD, Quantity: 2, : BTL)
Grated Peanut Tai Sun 1kg- DFTSPEG1000 (Amount: 6.00 SGD, Quantity: 2, : Kg)
Sesame Oil EastSun 4x5ltr- ESOISESBA5000 (Amount: 22.00 SGD, Quantity: 2, : TUB)
Potato Starch Johnnyson 10x1kg- JOFLPOTSTA1KG (Amount: 3.60 SGD, Quantity: 5, : PKT)
NESTEA Peach Tea 16x680g- XN12556883 (Amount: 81.76 SGD, Quantity: 1, : CT)
Peanut Butter Creamy Best Food 4x3ltr- ZBPEBBF3000 (Amount: 29.99 SGD, Quantity: 2, : TUB)
MSG / Ajinomoto 20x1kg- SSMSGAJM01000 (Amount: 5.50 SGD, Quantity: 1, : PKT)
Total: 224.74 SGD</t>
  </si>
  <si>
    <t>6277612774915916524</t>
  </si>
  <si>
    <t>79834-202372-- Shabu Sai, Westgate (WG)</t>
  </si>
  <si>
    <t>Fine Salt East Sun 48x500g- ESSSSAFES500 (Amount: 0.45 SGD, Quantity: 4, : PKT)
Fish Gravy Thai Tiparus 12x700ml- SAFISTI750 (Amount: 1.75 SGD, Quantity: 1, : BTL)
Grated Peanut Tai Sun 1kg- DFTSPEG1000 (Amount: 6.00 SGD, Quantity: 1, : Kg)
Sesame Oil EastSun 4x5ltr- ESOISESBA5000 (Amount: 22.00 SGD, Quantity: 2, : TUB)
NESCAFE High Roast 12x250g- XN12145355 (Amount: 227.16 SGD, Quantity: 1, : CT)
NESCAFE White Coffee 16x1kg- XN12550094 (Amount: 12.85 SGD, Quantity: 5, : PKT)
NESTLE Pink Lychee Lemonade Exp 12x200g- XN12508061 (Amount: 48.00 SGD, Quantity: 3, : CT)
Potato Starch Johnnyson 10x1kg- JOFLPOTSTA1KG (Amount: 3.60 SGD, Quantity: 2, : PKT)
NESTEA Peach Tea 16x680g- XN12556883 (Amount: 81.76 SGD, Quantity: 1, : CT)
MILO ACTIV GO Hot Mix Vending 12x1kg- XN12258140 (Amount: 12.24 SGD, Quantity: 5, : PKT)
Sesame Seed/Fried 1kg- MLSERLS1000 (Amount: 8.50 SGD, Quantity: 5, : PKT)
Whole Young Corn In Brine Royal Miller 6x2.9kg- RMCVCYSRM3000 (Amount: 46.85 SGD, Quantity: 1, : CT)
Total: 728.47 SGD</t>
  </si>
  <si>
    <t>6277670074911859632</t>
  </si>
  <si>
    <t>79834-348005-- Shabu Sai, Compass One (CP1)</t>
  </si>
  <si>
    <t>Chocolate Syrup Hershey 24x680g- SCSCHHE0680 (Amount: 4.35 SGD, Quantity: 12, : BTL)
Fine Salt East Sun 48x500g- ESSSSAFES500 (Amount: 0.45 SGD, Quantity: 4, : PKT)
Fish Gravy Thai Tiparus 12x700ml- SAFISTI750 (Amount: 1.75 SGD, Quantity: 3, : BTL)
Grated Peanut Tai Sun 1kg- DFTSPEG1000 (Amount: 6.00 SGD, Quantity: 1, : Kg)
Pork Luncheon Meat Mili 24x397g- CMPLUMI0397 (Amount: 2.40 SGD, Quantity: 1, : TIN)
Sesame Oil EastSun 4x5ltr- ESOISESBA5000 (Amount: 22.00 SGD, Quantity: 3, : TUB)
Hua Tiao Chew Bao Ding 12x640ml- WSHTWBA0640 (Amount: 2.50 SGD, Quantity: 1, : BTL)
Peanut Butter Creamy Best Food 4x3ltr- ZBPEBBF3000 (Amount: 114.23 SGD, Quantity: 1, : CT)
Sardines(Mackerel) in Tomato Sauce Mili 24x425g- CSSATNE0425 (Amount: 3.00 SGD, Quantity: 2, : TIN)
Total: 256.38 SGD</t>
  </si>
  <si>
    <t>6277672534911593356</t>
  </si>
  <si>
    <t>Fine Salt East Sun 48x500g- ESSSSAFES500 (Amount: 0.45 SGD, Quantity: 4, : PKT)
Grated Peanut Tai Sun 1kg- DFTSPEG1000 (Amount: 6.00 SGD, Quantity: 4, : Kg)
Sesame Oil EastSun 4x5ltr- ESOISESBA5000 (Amount: 22.00 SGD, Quantity: 2, : TUB)
Black Pepper Coarse LSH 500g- PECRBLS0500 (Amount: 8.30 SGD, Quantity: 1, : PKT)
Panda Oyster Sauce LKK 6x2.20kg- XL1300660798 (Amount: 8.50 SGD, Quantity: 1, : TIN)
NESCAFE High Roast 12x250g- XN12145355 (Amount: 227.16 SGD, Quantity: 1, : CT)
COFFEE MATE Coffee Creamer 12x1kg- XN12496028 (Amount: 54.00 SGD, Quantity: 1, : CT)
Potato Starch Johnnyson 10x1kg- JOFLPOTSTA1KG (Amount: 3.60 SGD, Quantity: 5, : PKT)
NESTEA Peach Tea 16x680g- XN12556883 (Amount: 5.11 SGD, Quantity: 1, : PKT)
Peanut Butter Creamy Best Food 4x3ltr- ZBPEBBF3000 (Amount: 114.23 SGD, Quantity: 1, : CT)
Sesame Seed/Fried 1kg- MLSERLS1000 (Amount: 8.50 SGD, Quantity: 4, : PKT)
Whole Young Corn In Brine Royal Miller 6x2.9kg- RMCVCYSRM3000 (Amount: 46.85 SGD, Quantity: 2, : CT)
Total: 632.80 SGD</t>
  </si>
  <si>
    <t>6278414774912948959</t>
  </si>
  <si>
    <t>79834-275469-- Shabu Sai, Northpoint City (NPC)</t>
  </si>
  <si>
    <t>Black Pepper Powder LSH 500g- PEPBPLS0500 (Amount: 4.00 SGD, Quantity: 1, : PKT)
Chocolate Syrup Hershey 24x680g- SCSCHHE0680 (Amount: 4.35 SGD, Quantity: 6, : BTL)
Fine Salt East Sun 48x500g- ESSSSAFES500 (Amount: 0.45 SGD, Quantity: 3, : PKT)
Fish Gravy Thai Tiparus 12x700ml- SAFISTI750 (Amount: 1.75 SGD, Quantity: 1, : BTL)
Grated Peanut Tai Sun 1kg- DFTSPEG1000 (Amount: 6.00 SGD, Quantity: 2, : Kg)
Pork Luncheon Meat Mili 24x397g- CMPLUMI0397 (Amount: 2.40 SGD, Quantity: 4, : TIN)
Sesame Oil EastSun 4x5ltr- ESOISESBA5000 (Amount: 22.00 SGD, Quantity: 1, : TUB)
Potato Starch Johnnyson's 10kg- JOFLPOTLS10KG (Amount: 35.00 SGD, Quantity: 1, : TIN)
Panda Oyster Sauce LKK 6x2.20kg- XL1300660798 (Amount: 8.50 SGD, Quantity: 1, : TIN)
NESCAFE White Coffee 16x1kg- XN12550094 (Amount: 12.85 SGD, Quantity: 4, : PKT)
COFFEE MATE Coffee Creamer 12x1kg- XN12496028 (Amount: 4.50 SGD, Quantity: 2, : PKT)
NESTEA Teh Tarik 16x960g- XN12550095 (Amount: 13.71 SGD, Quantity: 2, : PKT)
NESTLE Pink Lychee Lemonade Exp 12x200g- XN12508061 (Amount: 48.00 SGD, Quantity: 1, : CT)
NESTEA Peach Tea 16x680g- XN12556883 (Amount: 81.76 SGD, Quantity: 1, : CT)
Peanut Butter Creamy Best Food 4x3ltr- ZBPEBBF3000 (Amount: 114.23 SGD, Quantity: 1, : CT)
Sardines(Mackerel) in Tomato Sauce Mili 24x425g- CSSATNE0425 (Amount: 3.00 SGD, Quantity: 3, : TIN)
Total: 461.11 SGD</t>
  </si>
  <si>
    <t>6278421214912030265</t>
  </si>
  <si>
    <t>Chocolate Syrup Hershey 24x680g- SCSCHHE0680 (Amount: 4.35 SGD, Quantity: 10, : BTL)
NESCAFE White Coffee 16x1kg- XN12550094 (Amount: 12.85 SGD, Quantity: 5, : PKT)
NESTLE Pink Lychee Lemonade Exp 12x200g- XN12508061 (Amount: 48.00 SGD, Quantity: 3, : CT)
NESTEA Peach Tea 16x680g- XN12556883 (Amount: 81.76 SGD, Quantity: 2, : CT)
MILO ACTIV GO Hot Mix Vending 12x1kg- XN12258140 (Amount: 12.24 SGD, Quantity: 2, : PKT)
Total: 439.75 SGD</t>
  </si>
  <si>
    <t>6279465574914806666</t>
  </si>
  <si>
    <t>Fine Salt East Sun 48x500g- ESSSSAFES500 (Amount: 0.45 SGD, Quantity: 2, : PKT)
Fish Gravy Thai Tiparus 12x700ml- SAFISTI750 (Amount: 1.75 SGD, Quantity: 1, : BTL)
Grated Peanut Tai Sun 1kg- DFTSPEG1000 (Amount: 6.00 SGD, Quantity: 2, : Kg)
Pork Luncheon Meat Mili 24x397g- CMPLUMI0397 (Amount: 2.40 SGD, Quantity: 2, : TIN)
Sesame Oil EastSun 4x5ltr- ESOISESBA5000 (Amount: 22.00 SGD, Quantity: 4, : TUB)
Corn Flakes Gold Econo Pack Nestle 14x500g- CEN12432552 (Amount: 4.82 SGD, Quantity: 10, : EAC)
Potato Starch Johnnyson 10x1kg- JOFLPOTSTA1KG (Amount: 3.60 SGD, Quantity: 4, : PKT)
NESTEA Peach Tea 16x680g- XN12556883 (Amount: 81.76 SGD, Quantity: 1, : CT)
Peanut Butter Creamy Best Food 4x3ltr- ZBPEBBF3000 (Amount: 114.23 SGD, Quantity: 1, : CT)
Sardines(Mackerel) in Tomato Sauce Mili 24x425g- CSSATNE0425 (Amount: 3.00 SGD, Quantity: 2, : TIN)
Sesame Seed/Fried 1kg- MLSERLS1000 (Amount: 8.50 SGD, Quantity: 4, : PKT)
Whole Young Corn In Brine Royal Miller 6x2.9kg- RMCVCYSRM3000 (Amount: 46.85 SGD, Quantity: 1, : CT)
Total: 452.89 SGD</t>
  </si>
  <si>
    <t>6283534504912459519</t>
  </si>
  <si>
    <t>Pork Luncheon Meat Mili 24x397g- CMPLUMI0397 (Amount: 2.40 SGD, Quantity: 2, : TIN)
Sesame Oil EastSun 4x5ltr- ESOISESBA5000 (Amount: 22.00 SGD, Quantity: 1, : TUB)
Black Pepper Coarse LSH 500g- PECRBLS0500 (Amount: 8.30 SGD, Quantity: 1, : PKT)
Panda Oyster Sauce LKK 6x2.20kg- XL1300660798 (Amount: 8.50 SGD, Quantity: 1, : TIN)
Sesame Seed/Fried 1kg- MLSERLS1000 (Amount: 8.50 SGD, Quantity: 4, : PKT)
Whole Young Corn In Brine Royal Miller 6x2.9kg- RMCVCYSRM3000 (Amount: 46.85 SGD, Quantity: 2, : CT)
Total: 171.30 SGD</t>
  </si>
  <si>
    <t>6283592744915630093</t>
  </si>
  <si>
    <t>79834-126674-- Shabu Sai, Changi City Point (CCP)</t>
  </si>
  <si>
    <t>Chocolate Syrup Hershey 24x680g- SCSCHHE0680 (Amount: 4.35 SGD, Quantity: 10, : BTL)
Fine Salt East Sun 48x500g- ESSSSAFES500 (Amount: 0.45 SGD, Quantity: 4, : PKT)
Fish Gravy Thai Tiparus 12x700ml- SAFISTI750 (Amount: 1.75 SGD, Quantity: 4, : BTL)
Pork Luncheon Meat Mili 24x397g- CMPLUMI0397 (Amount: 2.40 SGD, Quantity: 3, : TIN)
Sesame Oil EastSun 4x5ltr- ESOISESBA5000 (Amount: 22.00 SGD, Quantity: 1, : TUB)
NESTLE Pink Lychee Lemonade Exp 12x200g- XN12508061 (Amount: 48.00 SGD, Quantity: 1, : CT)
Potato Starch Johnnyson 10x1kg- JOFLPOTSTA1KG (Amount: 3.60 SGD, Quantity: 3, : PKT)
Peanut Butter Creamy Best Food 4x3ltr- ZBPEBBF3000 (Amount: 114.23 SGD, Quantity: 1, : CT)
MSG / Ajinomoto 20x1kg- SSMSGAJM01000 (Amount: 5.50 SGD, Quantity: 1, : PKT)
Sesame Seed/Fried 1kg- MLSERLS1000 (Amount: 8.50 SGD, Quantity: 2, : PKT)
Bee Hoon TaiSun 3kgpkt- NVBEETAI3000 (Amount: 7.10 SGD, Quantity: 1, : PKT)
Total: 284.13 SGD</t>
  </si>
  <si>
    <t>6283705974914346419</t>
  </si>
  <si>
    <t>Fine Salt East Sun 48x500g- ESSSSAFES500 (Amount: 0.45 SGD, Quantity: 3, : PKT)
Sesame Oil EastSun 4x5ltr- ESOISESBA5000 (Amount: 22.00 SGD, Quantity: 1, : TUB)
Black Pepper Coarse LSH 500g- PECRBLS0500 (Amount: 8.30 SGD, Quantity: 1, : PKT)
NESCAFE White Coffee 16x1kg- XN12550094 (Amount: 12.85 SGD, Quantity: 5, : PKT)
NESTLE Pink Lychee Lemonade Exp 12x200g- XN12508061 (Amount: 48.00 SGD, Quantity: 1, : CT)
Potato Starch Johnnyson 10x1kg- JOFLPOTSTA1KG (Amount: 3.60 SGD, Quantity: 4, : PKT)
Peanut Butter Creamy Best Food 4x3ltr- ZBPEBBF3000 (Amount: 29.99 SGD, Quantity: 2, : TUB)
Total: 218.28 SGD</t>
  </si>
  <si>
    <t>6284394494916715390</t>
  </si>
  <si>
    <t>Black Pepper Powder LSH 500g- PEPBPLS0500 (Amount: 4.00 SGD, Quantity: 2, : PKT)
Fine Salt East Sun 48x500g- ESSSSAFES500 (Amount: 0.45 SGD, Quantity: 2, : PKT)
Fish Gravy Thai Tiparus 12x700ml- SAFISTI750 (Amount: 1.75 SGD, Quantity: 1, : BTL)
Grated Peanut Tai Sun 1kg- DFTSPEG1000 (Amount: 6.00 SGD, Quantity: 5, : Kg)
Sesame Oil EastSun 4x5ltr- ESOISESBA5000 (Amount: 22.00 SGD, Quantity: 2, : TUB)
Potato Starch Johnnyson 10x1kg- JOFLPOTSTA1KG (Amount: 3.60 SGD, Quantity: 5, : PKT)
Hua Tiao Chew Bao Ding 12x640ml- WSHTWBA0640 (Amount: 2.50 SGD, Quantity: 1, : BTL)
Tomato Ketchup Kimball 6x3.25kg- ZATOMKI3250 (Amount: 8.00 SGD, Quantity: 6, : TIN)
Cornflakes Nestle 18x275g- CEN12350192 (Amount: 55.80 SGD, Quantity: 1, : CT)
Pepper Sauce (Red) Tabasco 12x150ml- SAPEPTA0150 (Amount: 5.95 SGD, Quantity: 2, : BTL)
Peanut Butter Creamy Best Food 4x3ltr- ZBPEBBF3000 (Amount: 114.23 SGD, Quantity: 1, : CT)
Total: 335.08 SGD</t>
  </si>
  <si>
    <t>6284409084916087714</t>
  </si>
  <si>
    <t>Black Pepper Powder LSH 500g- PEPBPLS0500 (Amount: 4.00 SGD, Quantity: 1, : PKT)
Fine Salt East Sun 48x500g- ESSSSAFES500 (Amount: 0.45 SGD, Quantity: 2, : PKT)
Fish Gravy Thai Tiparus 12x700ml- SAFISTI750 (Amount: 1.75 SGD, Quantity: 1, : BTL)
Grated Peanut Tai Sun 1kg- DFTSPEG1000 (Amount: 6.00 SGD, Quantity: 2, : Kg)
Sesame Oil EastSun 4x5ltr- ESOISESBA5000 (Amount: 22.00 SGD, Quantity: 2, : TUB)
NESCAFE High Roast 12x250g- XN12145355 (Amount: 18.93 SGD, Quantity: 2, : PKT)
NESCAFE White Coffee 16x1kg- XN12550094 (Amount: 12.85 SGD, Quantity: 2, : PKT)
COFFEE MATE Coffee Creamer 12x1kg- XN12496028 (Amount: 4.50 SGD, Quantity: 1, : PKT)
NESTEA Teh Tarik 16x960g- XN12550095 (Amount: 13.71 SGD, Quantity: 3, : PKT)
NESTLE Pink Lychee Lemonade Exp 12x200g- XN12508061 (Amount: 48.00 SGD, Quantity: 1, : CT)
Hua Tiao Chew Bao Ding 12x640ml- WSHTWBA0640 (Amount: 2.50 SGD, Quantity: 1, : BTL)
NESTEA Peach Tea 16x680g- XN12556883 (Amount: 81.76 SGD, Quantity: 1, : CT)
Sardines(Mackerel) in Tomato Sauce Mili 24x425g- CSSATNE0425 (Amount: 3.00 SGD, Quantity: 2, : TIN)
MSG / Ajinomoto 20x1kg- SSMSGAJM01000 (Amount: 5.50 SGD, Quantity: 1, : PKT)
Total: 315.60 SGD</t>
  </si>
  <si>
    <t>6284458404918493853</t>
  </si>
  <si>
    <t>Chocolate Syrup Hershey 24x680g- SCSCHHE0680 (Amount: 4.35 SGD, Quantity: 3, : BTL)
Fine Salt East Sun 48x500g- ESSSSAFES500 (Amount: 0.45 SGD, Quantity: 4, : PKT)
Pork Luncheon Meat Mili 24x397g- CMPLUMI0397 (Amount: 2.40 SGD, Quantity: 3, : TIN)
Fine Sugar Mitr Phol 10kg- SUSFINEMP10 (Amount: 16.00 SGD, Quantity: 1, : BAG)
Premium Rolled Cones Aladdin 300s- BIROCAL0030 (Amount: 55.00 SGD, Quantity: 1, : CT)
Whole Kernel Sweet Corn Royal Miller 24x425g- RMCVCWKRM0425 (Amount: 1.30 SGD, Quantity: 3, : TIN)
Fine Grain Sugar SIS 10 x 2kg- SUSFIGRSU2000 (Amount: 3.50 SGD, Quantity: 4, : PKT)
Total: 110.95 SGD</t>
  </si>
  <si>
    <t>6284683164912156795</t>
  </si>
  <si>
    <t>Black Pepper Powder LSH 500g- PEPBPLS0500 (Amount: 4.00 SGD, Quantity: 1, : PKT)
Fine Salt East Sun 48x500g- ESSSSAFES500 (Amount: 0.45 SGD, Quantity: 3, : PKT)
Fish Gravy Thai Tiparus 12x700ml- SAFISTI750 (Amount: 1.75 SGD, Quantity: 2, : BTL)
Grated Peanut Tai Sun 1kg- DFTSPEG1000 (Amount: 6.00 SGD, Quantity: 3, : Kg)
Pork Luncheon Meat Mili 24x397g- CMPLUMI0397 (Amount: 2.40 SGD, Quantity: 1, : TIN)
Sesame Oil EastSun 4x5ltr- ESOISESBA5000 (Amount: 22.00 SGD, Quantity: 4, : TUB)
Black Pepper Coarse LSH 500g- PECRBLS0500 (Amount: 8.30 SGD, Quantity: 1, : PKT)
NESTEA Teh Tarik 16x960g- XN12550095 (Amount: 13.71 SGD, Quantity: 5, : PKT)
NESTLE Pink Lychee Lemonade Exp 12x200g- XN12508061 (Amount: 48.00 SGD, Quantity: 1, : CT)
Potato Starch Johnnyson 10x1kg- JOFLPOTSTA1KG (Amount: 3.60 SGD, Quantity: 2, : PKT)
Hua Tiao Chew Bao Ding 12x640ml- WSHTWBA0640 (Amount: 2.50 SGD, Quantity: 1, : BTL)
Peanut Butter Creamy Best Food 4x3ltr- ZBPEBBF3000 (Amount: 29.99 SGD, Quantity: 4, : TUB)
Sardines(Mackerel) in Tomato Sauce Mili 24x425g- CSSATNE0425 (Amount: 3.00 SGD, Quantity: 2, : TIN)
Pork Luncheon Meat Maling 24x397gm- CMPLUMA0397 (Amount: 3.25 SGD, Quantity: 5, : TIN)
Bee Hoon TaiSun 3kgpkt- NVBEETAI3000 (Amount: 7.10 SGD, Quantity: 1, : PKT)
Chilli Dried LSH 1kgpkt- MLCHILS10KG (Amount: 11.00 SGD, Quantity: 1, : PKT)
Chilli Powder Raj 10x500g- GSCHIGU0500 (Amount: 11.00 SGD, Quantity: 1, : PKT)
Total: 423.11 SGD</t>
  </si>
  <si>
    <t>6285426394917324381</t>
  </si>
  <si>
    <t>Fine Salt East Sun 48x500g- ESSSSAFES500 (Amount: 0.45 SGD, Quantity: 4, : PKT)
Fish Gravy Thai Tiparus 12x700ml- SAFISTI750 (Amount: 1.75 SGD, Quantity: 2, : BTL)
Grated Peanut Tai Sun 1kg- DFTSPEG1000 (Amount: 6.00 SGD, Quantity: 4, : Kg)
Sesame Oil EastSun 4x5ltr- ESOISESBA5000 (Amount: 22.00 SGD, Quantity: 2, : TUB)
NESTLE Pink Lychee Lemonade Exp 12x200g- XN12508061 (Amount: 48.00 SGD, Quantity: 3, : CT)
Potato Starch Johnnyson 10x1kg- JOFLPOTSTA1KG (Amount: 3.60 SGD, Quantity: 5, : PKT)
NESTEA Peach Tea 16x680g- XN12556883 (Amount: 81.76 SGD, Quantity: 1, : CT)
Peanut Butter Creamy Best Food 4x3ltr- ZBPEBBF3000 (Amount: 114.23 SGD, Quantity: 1, : CT)
Sesame Seed/Fried 1kg- MLSERLS1000 (Amount: 8.50 SGD, Quantity: 2, : PKT)
Whole Young Corn In Brine Royal Miller 6x2.9kg- RMCVCYSRM3000 (Amount: 46.85 SGD, Quantity: 2, : CT)
Total: 541.99 SGD</t>
  </si>
  <si>
    <t>6288774114917055734</t>
  </si>
  <si>
    <t>CJLIMTH1000-1</t>
  </si>
  <si>
    <t>Fine Salt East Sun 48x500g- ESSSSAFES500 (Amount: 0.45 SGD, Quantity: 4, : PKT)
Corn Flakes Gold Econo Pack Nestle 14x500g- CEN12432552 (Amount: 4.82 SGD, Quantity: 5, : EAC)
Potato Starch Johnnyson 10x1kg- JOFLPOTSTA1KG (Amount: 3.60 SGD, Quantity: 4, : PKT)
Tomato Ketchup Kimball 6x3.25kg- ZATOMKI3250 (Amount: 8.00 SGD, Quantity: 1, : TIN)
Pepper Sauce (Red) Tabasco 12x150ml- SAPEPTA0150 (Amount: 5.95 SGD, Quantity: 2, : BTL)
Fine Sugar Mitr Phol 10kg- SUSFINEMP10 (Amount: 16.00 SGD, Quantity: 1, : BAG)
Premium Rolled Cones Aladdin 300s- BIROCAL0030 (Amount: 55.00 SGD, Quantity: 1, : CT)
Fine Grain Sugar SIS 10 x 2kg- SUSFIGRSU2000 (Amount: 3.50 SGD, Quantity: 5, : PKT)
Sweet Chilli Sauce Halal Heinz 24x310g- SACHILHEI310 (Amount: 1.90 SGD, Quantity: 4, : TIN)
Red Cooking Wine 11%vol Royal Miller 6x750ML- RMWSRCO0750 (Amount: 10.00 SGD, Quantity: 1, : BTL)
Yellow Mustard Royal Miller 10x1kg- RMSAYMUST1KG (Amount: 6.00 SGD, Quantity: 1, : PKT)
Total: 172.30 SGD</t>
  </si>
  <si>
    <t>6289714114918259600</t>
  </si>
  <si>
    <t>ZBMAYBF3000-1TUB</t>
  </si>
  <si>
    <t>Chocolate Syrup Hershey 24x680g- SCSCHHE0680 (Amount: 4.35 SGD, Quantity: 5, : BTL)
Fine Salt East Sun 48x500g- ESSSSAFES500 (Amount: 0.45 SGD, Quantity: 3, : PKT)
Fish Gravy Thai Tiparus 12x700ml- SAFISTI750 (Amount: 1.75 SGD, Quantity: 4, : BTL)
Grated Peanut Tai Sun 1kg- DFTSPEG1000 (Amount: 6.00 SGD, Quantity: 4, : Kg)
Sesame Oil EastSun 4x5ltr- ESOISESBA5000 (Amount: 22.00 SGD, Quantity: 1, : TUB)
Black Pepper Coarse LSH 500g- PECRBLS0500 (Amount: 8.30 SGD, Quantity: 1, : PKT)
Panda Oyster Sauce LKK 6x2.20kg- XL1300660798 (Amount: 8.50 SGD, Quantity: 1, : TIN)
Corn Flakes Gold Econo Pack Nestle 14x500g- CEN12432552 (Amount: 4.82 SGD, Quantity: 5, : EAC)
NESTLE Pink Lychee Lemonade Exp 12x200g- XN12508061 (Amount: 48.00 SGD, Quantity: 1, : CT)
NESTEA Peach Tea 16x680g- XN12556883 (Amount: 81.76 SGD, Quantity: 1, : CT)
Peanut Butter Creamy Best Food 4x3ltr- ZBPEBBF3000 (Amount: 114.23 SGD, Quantity: 1, : CT)
Total: 360.99 SGD</t>
  </si>
  <si>
    <t>6290458794912323655</t>
  </si>
  <si>
    <t>Chocolate Syrup Hershey 24x680g- SCSCHHE0680 (Amount: 101.40 SGD, Quantity: 1, : CT)
Sesame Oil EastSun 4x5ltr- ESOISESBA5000 (Amount: 22.00 SGD, Quantity: 3, : TUB)
Total: 167.40 SGD</t>
  </si>
  <si>
    <t>6290511384915254069</t>
  </si>
  <si>
    <t>Fine Salt East Sun 48x500g- ESSSSAFES500 (Amount: 0.45 SGD, Quantity: 4, : PKT)
Fish Gravy Thai Tiparus 12x700ml- SAFISTI750 (Amount: 1.75 SGD, Quantity: 1, : BTL)
Grated Peanut Tai Sun 1kg- DFTSPEG1000 (Amount: 6.00 SGD, Quantity: 1, : Kg)
Sesame Oil EastSun 4x5ltr- ESOISESBA5000 (Amount: 22.00 SGD, Quantity: 1, : TUB)
Black Pepper Coarse LSH 500g- PECRBLS0500 (Amount: 8.30 SGD, Quantity: 1, : PKT)
NESCAFE White Coffee 16x1kg- XN12550094 (Amount: 12.85 SGD, Quantity: 4, : PKT)
Peanut Butter Creamy Best Food 4x3ltr- ZBPEBBF3000 (Amount: 114.23 SGD, Quantity: 1, : CT)
Sardines(Mackerel) in Tomato Sauce Mili 24x425g- CSSATNE0425 (Amount: 3.00 SGD, Quantity: 2, : TIN)
NESCAFE CLASSIC Refill Pack 12x500g- XN12228199 (Amount: 16.66 SGD, Quantity: 1, : PKT)
Total: 228.14 SGD</t>
  </si>
  <si>
    <t>6290512264912860731</t>
  </si>
  <si>
    <t>Chocolate Syrup Hershey 24x680g- SCSCHHE0680 (Amount: 4.35 SGD, Quantity: 15, : BTL)
Fish Gravy Thai Tiparus 12x700ml- SAFISTI750 (Amount: 1.75 SGD, Quantity: 2, : BTL)
Grated Peanut Tai Sun 1kg- DFTSPEG1000 (Amount: 6.00 SGD, Quantity: 2, : Kg)
Hua Tiao Chew Bao Ding 12x640ml- WSHTWBA0640 (Amount: 2.50 SGD, Quantity: 1, : BTL)
Tomato Ketchup Kimball 6x3.25kg- ZATOMKI3250 (Amount: 8.00 SGD, Quantity: 6, : TIN)
MSG / Ajinomoto 20x1kg- SSMSGAJM01000 (Amount: 5.50 SGD, Quantity: 1, : PKT)
Total: 136.75 SGD</t>
  </si>
  <si>
    <t>6290615224917514835</t>
  </si>
  <si>
    <t>Fine Salt East Sun 48x500g- ESSSSAFES500 (Amount: 0.45 SGD, Quantity: 4, : PKT)
Fish Gravy Thai Tiparus 12x700ml- SAFISTI750 (Amount: 1.75 SGD, Quantity: 3, : BTL)
Grated Peanut Tai Sun 1kg- DFTSPEG1000 (Amount: 6.00 SGD, Quantity: 3, : Kg)
Pork Luncheon Meat Mili 24x397g- CMPLUMI0397 (Amount: 2.40 SGD, Quantity: 2, : TIN)
Sesame Oil EastSun 4x5ltr- ESOISESBA5000 (Amount: 22.00 SGD, Quantity: 2, : TUB)
Black Pepper Coarse LSH 500g- PECRBLS0500 (Amount: 8.30 SGD, Quantity: 1, : PKT)
Panda Oyster Sauce LKK 6x2.20kg- XL1300660798 (Amount: 8.50 SGD, Quantity: 1, : TIN)
NESTEA Teh Tarik 16x960g- XN12550095 (Amount: 13.71 SGD, Quantity: 2, : PKT)
MILO ACTIV GO Hot Mix Vending 12x1kg- XN12258140 (Amount: 12.24 SGD, Quantity: 2, : PKT)
Peanut Butter Creamy Best Food 4x3ltr- ZBPEBBF3000 (Amount: 114.23 SGD, Quantity: 1, : CT)
Total: 256.78 SGD</t>
  </si>
  <si>
    <t>6290616174918212693</t>
  </si>
  <si>
    <t>Fine Salt East Sun 48x500g- ESSSSAFES500 (Amount: 0.45 SGD, Quantity: 3, : PKT)
Grated Peanut Tai Sun 1kg- DFTSPEG1000 (Amount: 6.00 SGD, Quantity: 3, : Kg)
Sesame Oil EastSun 4x5ltr- ESOISESBA5000 (Amount: 22.00 SGD, Quantity: 3, : TUB)
Panda Oyster Sauce LKK 6x2.20kg- XL1300660798 (Amount: 8.50 SGD, Quantity: 1, : TIN)
Corn Flakes Gold Econo Pack Nestle 14x500g- CEN12432552 (Amount: 4.82 SGD, Quantity: 5, : EAC)
NESTLE Pink Lychee Lemonade Exp 12x200g- XN12508061 (Amount: 48.00 SGD, Quantity: 2, : CT)
Potato Starch Johnnyson 10x1kg- JOFLPOTSTA1KG (Amount: 3.60 SGD, Quantity: 3, : PKT)
Peanut Butter Creamy Best Food 4x3ltr- ZBPEBBF3000 (Amount: 114.23 SGD, Quantity: 1, : CT)
Sesame Seed/Fried 1kg- MLSERLS1000 (Amount: 8.50 SGD, Quantity: 4, : PKT)
Whole Young Corn In Brine Royal Miller 6x2.9kg- RMCVCYSRM3000 (Amount: 46.85 SGD, Quantity: 2, : CT)
Total: 466.68 SGD</t>
  </si>
  <si>
    <t>6291393164911767571</t>
  </si>
  <si>
    <t>Chocolate Syrup Hershey 24x680g- SCSCHHE0680 (Amount: 4.35 SGD, Quantity: 2, : BTL)
Pork Luncheon Meat Mili 24x397g- CMPLUMI0397 (Amount: 2.40 SGD, Quantity: 2, : TIN)
Corn Flakes Gold Econo Pack Nestle 14x500g- CEN12432552 (Amount: 4.82 SGD, Quantity: 1, : EAC)
Sesame Seed/Fried 1kg- MLSERLS1000 (Amount: 8.50 SGD, Quantity: 1, : PKT)
Fine Sugar Mitr Phol 10kg- SUSFINEMP10 (Amount: 16.00 SGD, Quantity: 1, : BAG)
Premium Rolled Cones Aladdin 300s- BIROCAL0030 (Amount: 55.00 SGD, Quantity: 1, : CT)
Sweet Chilli Sauce Halal Heinz 24x310g- SACHILHEI310 (Amount: 1.90 SGD, Quantity: 4, : TIN)
Total: 105.42 SGD</t>
  </si>
  <si>
    <t>6294751864917068255</t>
  </si>
  <si>
    <t>Chocolate Syrup Hershey 24x680g- SCSCHHE0680 (Amount: 4.35 SGD, Quantity: 10, : BTL)
Evaporated Creamer Royal Miller 48x390g- RMMIMECRM0390 (Amount: 1.20 SGD, Quantity: 45, : TIN)
Total: 97.50 SGD</t>
  </si>
  <si>
    <t>6295057144915966923</t>
  </si>
  <si>
    <t>Sesame Seed/Fried 1kg- MLSERLS1000 (Amount: 8.50 SGD, Quantity: 4, : PKT)
Whole Young Corn In Brine Royal Miller 6x2.9kg- RMCVCYSRM3000 (Amount: 46.85 SGD, Quantity: 2, : CT)
Evaporated Creamer Royal Miller 48x390g- RMMIMECRM0390 (Amount: 1.20 SGD, Quantity: 15, : TIN)
Total: 145.70 SGD</t>
  </si>
  <si>
    <t>6295695704911381348</t>
  </si>
  <si>
    <t>Black Pepper Powder LSH 500g- PEPBPLS0500 (Amount: 4.00 SGD, Quantity: 1, : PKT)
Fine Salt East Sun 48x500g- ESSSSAFES500 (Amount: 0.45 SGD, Quantity: 3, : PKT)
Fish Gravy Thai Tiparus 12x700ml- SAFISTI750 (Amount: 1.75 SGD, Quantity: 3, : BTL)
Grated Peanut Tai Sun 1kg- DFTSPEG1000 (Amount: 6.00 SGD, Quantity: 3, : Kg)
Sesame Oil EastSun 4x5ltr- ESOISESBA5000 (Amount: 22.00 SGD, Quantity: 3, : TUB)
Black Pepper Coarse LSH 500g- PECRBLS0500 (Amount: 8.30 SGD, Quantity: 1, : PKT)
Panda Oyster Sauce LKK 6x2.20kg- XL1300660798 (Amount: 8.50 SGD, Quantity: 1, : TIN)
Potato Starch Johnnyson 10x1kg- JOFLPOTSTA1KG (Amount: 3.60 SGD, Quantity: 3, : PKT)
Peanut Butter Creamy Best Food 4x3ltr- ZBPEBBF3000 (Amount: 29.99 SGD, Quantity: 4, : TUB)
Sardines(Mackerel) in Tomato Sauce Mili 24x425g- CSSATNE0425 (Amount: 3.00 SGD, Quantity: 4, : TIN)
Soya Sauce/Dark East Sun 4X5ltr- ESSASSDES5000 (Amount: 7.50 SGD, Quantity: 1, : TUB)
Evaporated Creamer Royal Miller 48x390g- RMMIMECRM0390 (Amount: 1.20 SGD, Quantity: 24, : TIN)
Total: 290.46 SGD</t>
  </si>
  <si>
    <t>6295718234912510382</t>
  </si>
  <si>
    <t>Fine Salt East Sun 48x500g- ESSSSAFES500 (Amount: 0.45 SGD, Quantity: 2, : PKT)
Fish Gravy Thai Tiparus 12x700ml- SAFISTI750 (Amount: 1.75 SGD, Quantity: 1, : BTL)
Grated Peanut Tai Sun 1kg- DFTSPEG1000 (Amount: 6.00 SGD, Quantity: 2, : Kg)
Pork Luncheon Meat Mili 24x397g- CMPLUMI0397 (Amount: 2.40 SGD, Quantity: 3, : TIN)
Sesame Oil EastSun 4x5ltr- ESOISESBA5000 (Amount: 22.00 SGD, Quantity: 1, : TUB)
Potato Starch Johnnyson's 10kg- JOFLPOTLS10KG (Amount: 35.00 SGD, Quantity: 1, : TIN)
Evaporated Creamer Royal Miller 48x390g- RMMIMECRM0390 (Amount: 1.20 SGD, Quantity: 30, : TIN)
Total: 114.85 SGD</t>
  </si>
  <si>
    <t>6295718844911496084</t>
  </si>
  <si>
    <t>XN12508061-2PKT</t>
  </si>
  <si>
    <t>Grated Peanut Tai Sun 1kg- DFTSPEG1000 (Amount: 6.00 SGD, Quantity: 3, : Kg)
Sesame Oil EastSun 4x5ltr- ESOISESBA5000 (Amount: 22.00 SGD, Quantity: 2, : TUB)
Potato Starch Johnnyson 10x1kg- JOFLPOTSTA1KG (Amount: 3.60 SGD, Quantity: 2, : PKT)
Tomato Ketchup Kimball 6x3.25kg- ZATOMKI3250 (Amount: 8.00 SGD, Quantity: 6, : TIN)
Evaporated Creamer Royal Miller 48x390g- RMMIMECRM0390 (Amount: 1.20 SGD, Quantity: 15, : TIN)
Total: 135.20 SGD</t>
  </si>
  <si>
    <t>6295720684913716828</t>
  </si>
  <si>
    <t>NESTEA Peach Tea 16x680g- XN12556883 (Amount: 81.76 SGD, Quantity: 1, : CT)
Evaporated Creamer Royal Miller 48x390g- RMMIMECRM0390 (Amount: 1.20 SGD, Quantity: 33, : TIN)
Total: 121.36 SGD</t>
  </si>
  <si>
    <t>6295777214912630228</t>
  </si>
  <si>
    <t>Grated Peanut Tai Sun 1kg- DFTSPEG1000 (Amount: 6.00 SGD, Quantity: 4, : Kg)
Sesame Oil EastSun 4x5ltr- ESOISESBA5000 (Amount: 22.00 SGD, Quantity: 2, : TUB)
Black Pepper Coarse LSH 500g- PECRBLS0500 (Amount: 8.30 SGD, Quantity: 1, : PKT)
Corn Flakes Gold Econo Pack Nestle 14x500g- CEN12432552 (Amount: 4.82 SGD, Quantity: 4, : EAC)
NESTLE Pink Lychee Lemonade Exp 12x200g- XN12508061 (Amount: 48.00 SGD, Quantity: 1, : CT)
Potato Starch Johnnyson 10x1kg- JOFLPOTSTA1KG (Amount: 3.60 SGD, Quantity: 4, : PKT)
Peanut Butter Creamy Best Food 4x3ltr- ZBPEBBF3000 (Amount: 114.23 SGD, Quantity: 1, : CT)
Evaporated Creamer Royal Miller 48x390g- RMMIMECRM0390 (Amount: 52.80 SGD, Quantity: 1, : CT)
Total: 325.01 SGD</t>
  </si>
  <si>
    <t>6296496994914230851</t>
  </si>
  <si>
    <t>Black Pepper Powder LSH 500g- PEPBPLS0500 (Amount: 4.00 SGD, Quantity: 2, : PKT)
Fine Salt East Sun 48x500g- ESSSSAFES500 (Amount: 0.45 SGD, Quantity: 3, : PKT)
Pork Luncheon Meat Mili 24x397g- CMPLUMI0397 (Amount: 2.40 SGD, Quantity: 3, : TIN)
Sesame Oil EastSun 4x5ltr- ESOISESBA5000 (Amount: 22.00 SGD, Quantity: 1, : TUB)
Black Pepper Coarse LSH 500g- PECRBLS0500 (Amount: 8.30 SGD, Quantity: 1, : PKT)
NESCAFE White Coffee 16x1kg- XN12550094 (Amount: 12.85 SGD, Quantity: 4, : PKT)
COFFEE MATE Coffee Creamer 12x1kg- XN12496028 (Amount: 4.50 SGD, Quantity: 4, : PKT)
NESTLE Pink Lychee Lemonade Exp 12x200g- XN12508061 (Amount: 48.00 SGD, Quantity: 1, : CT)
Potato Starch Johnnyson 10x1kg- JOFLPOTSTA1KG (Amount: 3.60 SGD, Quantity: 3, : PKT)
NESTEA Peach Tea 16x680g- XN12556883 (Amount: 5.11 SGD, Quantity: 6, : PKT)
MSG / Ajinomoto 20x1kg- SSMSGAJM01000 (Amount: 5.50 SGD, Quantity: 1, : PKT)
Sesame Seed/Fried 1kg- MLSERLS1000 (Amount: 8.50 SGD, Quantity: 2, : PKT)
Evaporated Creamer Royal Miller 48x390g- RMMIMECRM0390 (Amount: 1.20 SGD, Quantity: 30, : TIN)
Total: 264.21 SGD</t>
  </si>
  <si>
    <t>6296645244911431073</t>
  </si>
  <si>
    <t>Fish Gravy Thai Tiparus 12x700ml- SAFISTI750 (Amount: 1.75 SGD, Quantity: 2, : BTL)
Grated Peanut Tai Sun 1kg- DFTSPEG1000 (Amount: 6.00 SGD, Quantity: 4, : Kg)
Sesame Oil EastSun 4x5ltr- ESOISESBA5000 (Amount: 22.00 SGD, Quantity: 2, : TUB)
Panda Oyster Sauce LKK 6x2.20kg- XL1300660798 (Amount: 8.50 SGD, Quantity: 1, : TIN)
NESTLE Pink Lychee Lemonade Exp 12x200g- XN12508061 (Amount: 48.00 SGD, Quantity: 2, : CT)
NESTEA Peach Tea 16x680g- XN12556883 (Amount: 81.76 SGD, Quantity: 2, : CT)
MSG / Ajinomoto 20x1kg- SSMSGAJM01000 (Amount: 5.50 SGD, Quantity: 1, : PKT)
Whole Young Corn In Brine Royal Miller 6x2.9kg- RMCVCYSRM3000 (Amount: 46.85 SGD, Quantity: 1, : CT)
Bee Hoon TaiSun 3kgpkt- NVBEETAI3000 (Amount: 7.10 SGD, Quantity: 1, : PKT)
Evaporated Creamer Royal Miller 48x390g- RMMIMECRM0390 (Amount: 52.80 SGD, Quantity: 1, : CT)
Total: 451.77 SGD</t>
  </si>
  <si>
    <t>6297427024919850659</t>
  </si>
  <si>
    <t>Fine Salt East Sun 48x500g- ESSSSAFES500 (Amount: 0.45 SGD, Quantity: 2, : PKT)
Fish Gravy Thai Tiparus 12x700ml- SAFISTI750 (Amount: 1.75 SGD, Quantity: 1, : BTL)
NESTEA Teh Tarik 16x960g- XN12550095 (Amount: 13.71 SGD, Quantity: 2, : PKT)
NESTLE Pink Lychee Lemonade Exp 12x200g- XN12508061 (Amount: 48.00 SGD, Quantity: 3, : CT)
NESTEA Peach Tea 16x680g- XN12556883 (Amount: 81.76 SGD, Quantity: 2, : CT)
Peanut Butter Creamy Best Food 4x3ltr- ZBPEBBF3000 (Amount: 114.23 SGD, Quantity: 1, : CT)
Evaporated Creamer Royal Miller 48x390g- RMMIMECRM0390 (Amount: 1.20 SGD, Quantity: 6, : TIN)
Total: 459.02 SGD</t>
  </si>
  <si>
    <t>6297501494916399784</t>
  </si>
  <si>
    <t>Black Pepper Powder LSH 500g- PEPBPLS0500 (Amount: 4.00 SGD, Quantity: 2, : PKT)
Chocolate Syrup Hershey 24x680g- SCSCHHE0680 (Amount: 4.35 SGD, Quantity: 1, : BTL)
Fine Salt East Sun 48x500g- ESSSSAFES500 (Amount: 0.45 SGD, Quantity: 5, : PKT)
Fish Gravy Thai Tiparus 12x700ml- SAFISTI750 (Amount: 1.75 SGD, Quantity: 1, : BTL)
Grated Peanut Tai Sun 1kg- DFTSPEG1000 (Amount: 6.00 SGD, Quantity: 1, : Kg)
Corn Flakes Gold Econo Pack Nestle 14x500g- CEN12432552 (Amount: 4.82 SGD, Quantity: 5, : EAC)
NESCAFE White Coffee 16x1kg- XN12550094 (Amount: 12.85 SGD, Quantity: 6, : PKT)
COFFEE MATE Coffee Creamer 12x1kg- XN12496028 (Amount: 4.50 SGD, Quantity: 2, : PKT)
NESTEA Teh Tarik 16x960g- XN12550095 (Amount: 13.71 SGD, Quantity: 4, : PKT)
NESTLE Pink Lychee Lemonade Exp 12x200g- XN12508061 (Amount: 48.00 SGD, Quantity: 1, : CT)
Potato Starch Johnnyson 10x1kg- JOFLPOTSTA1KG (Amount: 3.60 SGD, Quantity: 3, : PKT)
MILO ACTIV GO Hot Mix Vending 12x1kg- XN12258140 (Amount: 12.24 SGD, Quantity: 6, : PKT)
MSG / Ajinomoto 20x1kg- SSMSGAJM01000 (Amount: 5.50 SGD, Quantity: 1, : PKT)
Sesame Seed/Fried 1kg- MLSERLS1000 (Amount: 8.50 SGD, Quantity: 4, : PKT)
Whole Young Corn In Brine Royal Miller 6x2.9kg- RMCVCYSRM3000 (Amount: 46.85 SGD, Quantity: 2, : CT)
Total: 452.83 SGD</t>
  </si>
  <si>
    <t>6297518014911311381</t>
  </si>
  <si>
    <t>Wednesday</t>
  </si>
  <si>
    <t>Potato Flour Windmill  25kg- FLPOTWI25KG (Amount: 72.00 SGD, Quantity: 8, : BAG)
Total: 576.00 SGD</t>
  </si>
  <si>
    <t>6276838302254112193</t>
  </si>
  <si>
    <t>6278297144917033544</t>
  </si>
  <si>
    <t>242105-326330-- Everich Market Place, 6A Senoko South</t>
  </si>
  <si>
    <t>Cheese Paneer 10x1kg- FRPANAM1000 (Amount: 122.00 SGD, Quantity: 2, : CT)
Anchor Mozzarella Shredded Cheese IQF 6x2kg- ZF123066 (Amount: 126.00 SGD, Quantity: 2, : CT)
Total: 496.00 SGD</t>
  </si>
  <si>
    <t>6278499974919210622</t>
  </si>
  <si>
    <t>6284362204918560918</t>
  </si>
  <si>
    <t>Perfect Italiano Parmesan Grated 4x1.5kg- ZF104120 (Amount: 134.20 SGD, Quantity: 15, : CT)
Anchor Prof Unsalted Butter 20x454g- ZF120642 (Amount: 128.79 SGD, Quantity: 2, : CT)
Total: 2,270.58 SGD</t>
  </si>
  <si>
    <t>6284473614313852862</t>
  </si>
  <si>
    <t>6288854885519186050</t>
  </si>
  <si>
    <t>Anchor Mozzarella Shredded Cheese IQF 6x2kg- ZF123066 2 (Amount: 126.00 SGD, Quantity: 1, : CT)
Cheese Paneer 10x1kg- FRPANAM1000 (Amount: 122.00 SGD, Quantity: 2, : CT)
Anchor Mozzarella Shredded Cheese IQF 6x2kg- ZF123066 (Amount: 126.00 SGD, Quantity: 1, : CT)
Total: 496.00 SGD</t>
  </si>
  <si>
    <t>6289683939219887348</t>
  </si>
  <si>
    <t>6290393004914137544</t>
  </si>
  <si>
    <t>51255-57869-- Go Asia Trading, 2 Joo Koon Circle</t>
  </si>
  <si>
    <t>Cling Wrap 300m North Star 6x300mx45cm- NSNFCLIW300M (Amount: 126.00 SGD, Quantity: 2, : CT)
Peanut Butter Creamy Skippy 4x3kg- MIPBCRS3000 (Amount: 108.20 SGD, Quantity: 3, : CT)
Aluminium Foil 300m North Star 3x300mx45cm- NSNFALF300M (Amount: 114.00 SGD, Quantity: 1, : CT)
Real Mayonnaise Best Food 4x3ltr- ZBMAYBF3000 (Amount: 63.00 SGD, Quantity: 1, : CT)
Soya Sauce/Dark East Sun 12x640ml- ESSASSDES0640 (Amount: 18.00 SGD, Quantity: 1, : CT)
Total: 771.60 SGD</t>
  </si>
  <si>
    <t>6294841824916809858</t>
  </si>
  <si>
    <t>s/c (later write So and put to tray)</t>
  </si>
  <si>
    <t>UHT Full Cream Milk Royal Miller 12x1ltr- RMMIMUHRM1000 (Amount: 19.50 SGD, Quantity: 10, : CT)
Total: 195.00 SGD</t>
  </si>
  <si>
    <t>6294937714915376220</t>
  </si>
  <si>
    <t>158157-327408-- Ah Hong Tagore, 421 Tagore Industrial Ave</t>
  </si>
  <si>
    <t>Chicken Powder Knorr 6x2.25kg- EXZBCPOKN2250 (Amount: 152.77 SGD, Quantity: 20, : CT)
Total: 3,055.40 SGD</t>
  </si>
  <si>
    <t>6295792994911760790</t>
  </si>
  <si>
    <t>Chicken Powder Knorr 6x2.25kg- EXZBCPOKN2250 (Amount: 152.75 SGD, Quantity: 20, : CT)
Total: 3,055.00 SGD</t>
  </si>
  <si>
    <t>6295801624917792226</t>
  </si>
  <si>
    <t>6296501984911943443</t>
  </si>
  <si>
    <t>109419-329348-- French Food Factory, 61 Jln Hitam Manis</t>
  </si>
  <si>
    <t>Fries Straight Cut 10mm Farm Frites  6x2000g- FF118001 (Amount: 34.30 SGD, Quantity: 2, : CT)
Total: 68.60 SGD</t>
  </si>
  <si>
    <t>6276863864912638832</t>
  </si>
  <si>
    <t>6279407574918939986</t>
  </si>
  <si>
    <t>109419-350594-- French Food Factory, 20 Bukit Batok</t>
  </si>
  <si>
    <t>Anchor UHT CHG Extra Yield Cream Latam 12x1ltr- ZF122338 (Amount: 64.83 SGD, Quantity: 2, : CT)
Total: 129.66 SGD</t>
  </si>
  <si>
    <t>6279972594914782577</t>
  </si>
  <si>
    <t>218264-288858-- King Coffee House, Sembawang Road</t>
  </si>
  <si>
    <t>Dressing Thousand Island BF 6x2.5L- ZBDTIBF2500 (Amount: 92.55 SGD, Quantity: 1, : CT)
Anchor Prof Unsalted Butter 20x454g- ZF120642 (Amount: 128.79 SGD, Quantity: 1, : CT)
Cheddar 12's Chesdale 24x250g- ZF107957 (Amount: 59.85 SGD, Quantity: 1, : CT)
Total: 281.19 SGD</t>
  </si>
  <si>
    <t>6282854654918317740</t>
  </si>
  <si>
    <t>6283622974917929386</t>
  </si>
  <si>
    <t>Fries Straight Cut 10mm Farm Frites  6x2000g- FF118001 (Amount: 34.30 SGD, Quantity: 3, : CT)
Total: 102.90 SGD</t>
  </si>
  <si>
    <t>6286208924918919775</t>
  </si>
  <si>
    <t>218264-364881-- King Coffee House, 226A Ang Mo Kio Ave 1</t>
  </si>
  <si>
    <t>Anchor Mozzarella Shredded Cheese IQF 6x2kg- ZF123066 (Amount: 126.00 SGD, Quantity: 1, : CT)
Cheddar 12's Chesdale 24x250g- ZF107957 (Amount: 59.85 SGD, Quantity: 1, : CT)
Total: 185.85 SGD</t>
  </si>
  <si>
    <t>6288637054916282498</t>
  </si>
  <si>
    <t>Cheddar 12's Chesdale 24x250g- ZF107957 (Amount: 59.85 SGD, Quantity: 2, : CT)
Total: 119.70 SGD</t>
  </si>
  <si>
    <t>6288637234913276056</t>
  </si>
  <si>
    <t>NESTEA Teh Tarik 16x960g- XN12550095 (Amount: 14.45 SGD, Quantity: 4, : PKT)
NESTEA Peach Tea 16x680g- XN12556883 (Amount: 5.30 SGD, Quantity: 34, : PKT)
NESTEA Pro House Blend Exp 12x200g- XN12555622 (Amount: 48.00 SGD, Quantity: 2, : CT)
NESTLE Pink Lychee Lemonade Exp 12x200g- XN12508061 (Amount: 48.00 SGD, Quantity: 3, : CT)
NESTLE Pro Cucumber Lemonade Exp 12x200g- XN12555619 (Amount: 62.40 SGD, Quantity: 1, : CT)
Total: 540.40 SGD</t>
  </si>
  <si>
    <t>6288769544914151852</t>
  </si>
  <si>
    <t>952497-355347-- Haedam, Jeju Sanghie 74 Tras St</t>
  </si>
  <si>
    <t>Corn Starch Johnnyson's 10kg- JOFLCORN1OKG (Amount: 20.00 SGD, Quantity: 2, : TIN)
KGO General Purpose Flour Orange KG 25kg- KGFL46025 (Amount: 29.00 SGD, Quantity: 1, : BAG)
Sesame Seed White East Sun 1kg-ESMLSSWLS25KG (Amount: 6.00 SGD, Quantity: 6, : PKT)
Tuna Flakes in Oil Royal Miller 6x1.88kg- RMCSTUFRM1880 (Amount: 63.00 SGD, Quantity: 2, : CT)
Washing Up Liquid Lemon North Star 4x5ltr- NSNFWASNS5000 (Amount: 19.00 SGD, Quantity: 2, : CT)
Total: 269.00 SGD</t>
  </si>
  <si>
    <t>6288956144915804026</t>
  </si>
  <si>
    <t>Anchor UHT CHG Extra Yield Cream Latam 12x1ltr- ZF122338 (Amount: 64.83 SGD, Quantity: 1, : CT)
Anchor Salted Butter AMX K AFP 25kg- ZF121215 (Amount: 290.00 SGD, Quantity: 1, : CT)
Total: 354.83 SGD</t>
  </si>
  <si>
    <t>6290660354912393433</t>
  </si>
  <si>
    <t>6292219334919921128</t>
  </si>
  <si>
    <t>NESTEA Teh Tarik 16x960g- XN12550095 (Amount: 14.45 SGD, Quantity: 2, : PKT)
NESTEA Peach Tea 16x680g- XN12556883 (Amount: 5.30 SGD, Quantity: 10, : PKT)
NESTLE Pro Cucumber Lemonade Exp 12x200g- XN12555619 (Amount: 62.40 SGD, Quantity: 1, : CT)
COFFEE MATE Coffee Creamer 12x1kg- XN12496028 (Amount: 54.00 SGD, Quantity: 1, : CT)
Total: 198.30 SGD</t>
  </si>
  <si>
    <t>6294838284919843721</t>
  </si>
  <si>
    <t>93999-353975-- Fun Toast, 171 Kampong Ampat</t>
  </si>
  <si>
    <t>Mayo Magic Best Food 4x3L- ZBMAMGBF3000 (Amount: 38.47 SGD, Quantity: 9, : CT)
Total: 346.23 SGD</t>
  </si>
  <si>
    <t>6295599454919004414</t>
  </si>
  <si>
    <t>218264-288858-- King Coffee House, 1024 Sembawang Road</t>
  </si>
  <si>
    <t>Anchor Prof Unsalted Butter 20x454g- ZF120642 (Amount: 128.79 SGD, Quantity: 1, : CT)
Cheddar 12's Chesdale 24x250g- ZF107957 (Amount: 59.85 SGD, Quantity: 1, : CT)
Total: 188.64 SGD</t>
  </si>
  <si>
    <t>6296555324916747313</t>
  </si>
  <si>
    <t>996501-356785-- Cafe Jubilant, Millenia Walk</t>
  </si>
  <si>
    <t>Ikan Bilis Fried 1kg- MLIKAGO1000 (Amount: 25.00 SGD, Quantity: 3, : PKT)
Tomato Sachet Longson 1000x9gm- SATOMSCTLS9G (Amount: 37.00 SGD, Quantity: 1, : CT)
Chilli Sachet Longson 1000x9g- SACHISCTLS9G (Amount: 37.00 SGD, Quantity: 1, : CT)
Spring Roll Pastry 8.5" KG 20x(40'sx500gm) 春卷皮- ZKF111KGM0309 (Amount: 2.25 SGD, Quantity: 1, : PKT)
Ah Cha (Vegetarian) 1Kg- CHMLAHCHA1KG (Amount: 8.50 SGD, Quantity: 8, : PKT)
Conquest Delivery+ Coated Fries 1/4" ShoeString Simplot 6 x 2.04kg- FSIMSS043416 (Amount: 49.00 SGD, Quantity: 2, : CT)
Anchor Mozzarella Shredded Cheese IQF 6x2kg- ZF123066 (Amount: 19.60 SGD, Quantity: 6, : PKT)
Total: 434.85 SGD</t>
  </si>
  <si>
    <t>6276731074912996502</t>
  </si>
  <si>
    <t>Tomato Paste Royal Miller 6x2.2kg- RMCVTPARM2500 (Amount: 10.45 SGD, Quantity: 2, : TIN)
Tomato Pronto Knorr 6x2kg- ZBTPRKN2000 (Amount: 8.96 SGD, Quantity: 6, : TIN)
Total: 74.66 SGD</t>
  </si>
  <si>
    <t>6276802994914287686</t>
  </si>
  <si>
    <t>RMCUMPSL850-1ctn,DFPEAWC1000-1pkt,XN12354430-1tin</t>
  </si>
  <si>
    <t>Tomato Paste Royal Miller 6x2.2kg- RMCVTPARM2500 (Amount: 10.45 SGD, Quantity: 2, : TIN)
Chilli Powder Baba's 10x1kg- GSCHIBA1000 (Amount: 11.00 SGD, Quantity: 1, : PKT)
MSG / Ajinomoto 20x1kg- SSMSGAJM01000 (Amount: 5.50 SGD, Quantity: 5, : PKT)
UHT Coconut Cream Kara 12x1ltr- MICOCKA1000 (Amount: 4.85 SGD, Quantity: 7, : PKT)
Ikan Bilis Fried 1kg- MLIKAGO1000 (Amount: 25.00 SGD, Quantity: 1, : PKT)
Tomato Pronto Knorr 6x2kg- ZBTPRKN2000 (Amount: 8.96 SGD, Quantity: 6, : TIN)
Ah Cha (Vegetarian) 1Kg- CHMLAHCHA1KG (Amount: 8.50 SGD, Quantity: 4, : PKT)
Conquest Delivery+ Coated Fries 1/4" ShoeString Simplot 6 x 2.04kg- FSIMSS043416 (Amount: 49.00 SGD, Quantity: 1, : CT)
Anchor Mozzarella Shredded Cheese IQF 6x2kg- ZF123066 (Amount: 19.60 SGD, Quantity: 12, : PKT)
Total: 490.31 SGD</t>
  </si>
  <si>
    <t>6278510984917894589</t>
  </si>
  <si>
    <t>MSG / Ajinomoto 20x1kg- SSMSGAJM01000 (Amount: 5.50 SGD, Quantity: 5, : PKT)
Potato Starch Johnnyson's 10kg- JOFLPOTLS10KG (Amount: 35.00 SGD, Quantity: 1, : TIN)
UHT Coconut Cream Kara 12x1ltr- MICOCKA1000 (Amount: 4.85 SGD, Quantity: 7, : PKT)
Tomato Pronto Knorr 6x2kg- ZBTPRKN2000 (Amount: 8.96 SGD, Quantity: 6, : TIN)
Poku Mushroom Slice Royal Miller 12x850g- RMCUMPSL850 (Amount: 2.00 SGD, Quantity: 12, : TIN)
Tomato Paste Classico 6x2.2kg-CVTPAFI3100 (Amount: 10.45 SGD, Quantity: 2, : TIN)
Curry Powder Meat Baba's 10x1kg- GSCUMBA1000 (Amount: 9.25 SGD, Quantity: 2, : PKT)
Spring Roll Pastry 8.5" KG 20x(40'sx500gm) 春卷皮- ZKF111KGM0309 (Amount: 2.25 SGD, Quantity: 2, : PKT)
Ah Cha (Vegetarian) 1Kg- CHMLAHCHA1KG (Amount: 8.50 SGD, Quantity: 4, : PKT)
Conquest Delivery+ Coated Fries 1/4" ShoeString Simplot 6 x 2.04kg- FSIMSS043416 (Amount: 49.00 SGD, Quantity: 1, : CT)
Total: 301.11 SGD</t>
  </si>
  <si>
    <t>6282737474913898667</t>
  </si>
  <si>
    <t>Luo Han Guo LSH 10's- HEALOHAG01 (Amount: 0.65 SGD, Quantity: 10, : PC)
Ikan Bilis Fried 1kg- MLIKAGO1000 (Amount: 25.00 SGD, Quantity: 1, : PKT)
Tomato Pronto Knorr 6x2kg- ZBTPRKN2000 (Amount: 8.96 SGD, Quantity: 6, : TIN)
Poku Mushroom Slice Royal Miller 12x850g- RMCUMPSL850 (Amount: 2.00 SGD, Quantity: 12, : TIN)
Tomato Paste Classico 6x2.2kg-CVTPAFI3100 (Amount: 10.45 SGD, Quantity: 2, : TIN)
Spring Roll Pastry 8.5" KG 20x(40'sx500gm) 春卷皮- ZKF111KGM0309 (Amount: 2.25 SGD, Quantity: 2, : PKT)
Ah Cha (Vegetarian) 1Kg- CHMLAHCHA1KG (Amount: 8.50 SGD, Quantity: 3, : PKT)
Conquest Delivery+ Coated Fries 1/4" ShoeString Simplot 6 x 2.04kg- FSIMSS043416 (Amount: 49.00 SGD, Quantity: 1, : CT)
Anchor Mozzarella Shredded Cheese IQF 6x2kg- ZF123066 (Amount: 19.60 SGD, Quantity: 6, : PKT)
Total: 326.76 SGD</t>
  </si>
  <si>
    <t>6285456164911381356</t>
  </si>
  <si>
    <t>ZW1506300040-1tub</t>
  </si>
  <si>
    <t>MSG / Ajinomoto 20x1kg- SSMSGAJM01000 (Amount: 5.50 SGD, Quantity: 2, : PKT)
Brown Sugar Slice 50x400g- SUBROC400 (Amount: 1.00 SGD, Quantity: 8, : PKT)
UHT Coconut Cream Kara 12x1ltr- MICOCKA1000 (Amount: 4.85 SGD, Quantity: 6, : PKT)
Ikan Bilis Fried 1kg- MLIKAGO1000 (Amount: 25.00 SGD, Quantity: 1, : PKT)
Tomato Pronto Knorr 6x2kg- ZBTPRKN2000 (Amount: 8.96 SGD, Quantity: 6, : TIN)
MAGGI Tomato Ketchup Can 6x3.3kg- XN12354430 (Amount: 8.32 SGD, Quantity: 2, : TIN)
Peanut Fried with Skin 1kg- DFPEAWC1000 (Amount: 7.50 SGD, Quantity: 2, : PKT)
Tomato Paste Classico 6x2.2kg-CVTPAFI3100 (Amount: 10.45 SGD, Quantity: 2, : TIN)
Ah Cha (Vegetarian) 1Kg- CHMLAHCHA1KG (Amount: 8.50 SGD, Quantity: 5, : PKT)
Anchor Mozzarella Shredded Cheese IQF 6x2kg- ZF123066 (Amount: 19.60 SGD, Quantity: 6, : PKT)
Total: 339.50 SGD</t>
  </si>
  <si>
    <t>6288950234914673462</t>
  </si>
  <si>
    <t>Anchor Mozzarella Shredded Cheese IQF 6x2kg- ZF123066 (Amount: 19.60 SGD, Quantity: 12, : PKT)
Total: 235.20 SGD</t>
  </si>
  <si>
    <t>6289797304913190498</t>
  </si>
  <si>
    <t>MSG / Ajinomoto 20x1kg- SSMSGAJM01000 (Amount: 5.50 SGD, Quantity: 2, : PKT)
Potato Starch Johnnyson's 10kg- JOFLPOTLS10KG (Amount: 35.00 SGD, Quantity: 1, : TIN)
UHT Coconut Cream Kara 12x1ltr- MICOCKA1000 (Amount: 4.85 SGD, Quantity: 2, : PKT)
Ikan Bilis Fried 1kg- MLIKAGO1000 (Amount: 25.00 SGD, Quantity: 2, : PKT)
Peanut Fried with Skin 1kg- DFPEAWC1000 (Amount: 7.50 SGD, Quantity: 1, : PKT)
White Pepper Corn 500gpkt- PECOWLS0500 (Amount: 12.50 SGD, Quantity: 1, : PKT)
Ikan Bilis Powder Knorr 6x1kg- ZBIBPKT1000 (Amount: 11.67 SGD, Quantity: 3, : PKT)
Rice Flour 3 Eagles 20x600g- FLRICTH0600 (Amount: 1.15 SGD, Quantity: 3, : PKT)
GFC Flour Mix TDF 20x1kg- FLCHITD1000 (Amount: 4.70 SGD, Quantity: 5, : PKT)
MAGGI Chili Sauce 6x3.3kg- XN12354448 (Amount: 10.25 SGD, Quantity: 2, : TIN)
Ah Cha (Vegetarian) 1Kg- CHMLAHCHA1KG (Amount: 8.50 SGD, Quantity: 6, : PKT)
Conquest Delivery+ Coated Fries 1/4" ShoeString Simplot 6 x 2.04kg- FSIMSS043416 (Amount: 49.00 SGD, Quantity: 1, : CT)
Total: 308.16 SGD</t>
  </si>
  <si>
    <t>6290454494916364918</t>
  </si>
  <si>
    <t>ESMLSASLS30KG-1pkt</t>
  </si>
  <si>
    <t>MSG / Ajinomoto 20x1kg- SSMSGAJM01000 (Amount: 5.50 SGD, Quantity: 4, : PKT)
Potato Starch Johnnyson's 10kg- JOFLPOTLS10KG (Amount: 35.00 SGD, Quantity: 1, : TIN)
Ikan Bilis Fried 1kg- MLIKAGO1000 (Amount: 25.00 SGD, Quantity: 2, : PKT)
Tomato Pronto Knorr 6x2kg- ZBTPRKN2000 (Amount: 8.96 SGD, Quantity: 6, : TIN)
MAGGI Tomato Ketchup Can 6x3.3kg- XN12354430 (Amount: 8.32 SGD, Quantity: 2, : TIN)
Peanut Fried with Skin 1kg- DFPEAWC1000 (Amount: 7.50 SGD, Quantity: 1, : PKT)
White Pepper Corn 500gpkt- PECOWLS0500 (Amount: 12.50 SGD, Quantity: 1, : PKT)
Rice Flour 3 Eagles 20x600g- FLRICTH0600 (Amount: 1.15 SGD, Quantity: 1, : PKT)
GFC Flour Mix TDF 20x1kg- FLCHITD1000 (Amount: 4.70 SGD, Quantity: 3, : PKT)
Baked Beans In Tomato Sauce Royal Miller 6x2.6kg- RMCVBBERM2700 (Amount: 6.80 SGD, Quantity: 2, : TIN)
Spring Roll Pastry 8.5" KG 20x(40'sx500gm) 春卷皮- ZKF111KGM0309 (Amount: 2.25 SGD, Quantity: 4, : PKT)
Ah Cha (Vegetarian) 1Kg- CHMLAHCHA1KG (Amount: 8.50 SGD, Quantity: 5, : PKT)
Total: 277.75 SGD</t>
  </si>
  <si>
    <t>6295674074911520372</t>
  </si>
  <si>
    <t>35244-51117-- East Point, 3 Simei St #01-02</t>
  </si>
  <si>
    <t>NESTLE Pink Lychee Lemonade Exp 12x200g- XN12508061 (Amount: 48.00 SGD, Quantity: 3, : CT)
Total: 144.00 SGD</t>
  </si>
  <si>
    <t>6280287564917243808</t>
  </si>
  <si>
    <t>118383-143754-- 1983 F&amp;B, Changi General Hospital (CGH)</t>
  </si>
  <si>
    <t>Macaroni FTO 132 Royal Miller 24x500gm- RMPARMMAC500 (Amount: 42.50 SGD, Quantity: 3, : CT)
Vegetarian Seasoning Knorr 6x1kg- ZBVEGKN1000 (Amount: 55.08 SGD, Quantity: 2, : CT)
Peanut Butter Creamy Best Food 4x3ltr- ZBPEBBF3000 (Amount: 114.23 SGD, Quantity: 1, : CT)
Total: 351.89 SGD</t>
  </si>
  <si>
    <t>6283543474914712931</t>
  </si>
  <si>
    <t>195059-263090-- Food Yo, 14 Senoko South</t>
  </si>
  <si>
    <t>Anchor Salted Butter 40x250g- ZF110580 (Amount: 142.00 SGD, Quantity: 1, : CT)
Total: 142.00 SGD</t>
  </si>
  <si>
    <t>6283559424915770952</t>
  </si>
  <si>
    <t>81213-91837-- Hilltop Garden Restaurant, 91 Bukit Batok West</t>
  </si>
  <si>
    <t>Aluminium Foil 300m North Star 3x300mx45cm- NSNFALF300M (Amount: 40.00 SGD, Quantity: 3, : ROL)
Total: 120.00 SGD</t>
  </si>
  <si>
    <t>6286217144917678641</t>
  </si>
  <si>
    <t>6288736094912599740</t>
  </si>
  <si>
    <t>195059-260870-- Food Yo, 228A Sims Ave</t>
  </si>
  <si>
    <t>6290503474913761071</t>
  </si>
  <si>
    <t>675455-346535-- Thai Baang, Singpost Centre</t>
  </si>
  <si>
    <t>Anchor Salted Butter 40x250g- ZF110580 (Amount: 146.51 SGD, Quantity: 2, : CT)
Total: 293.02 SGD</t>
  </si>
  <si>
    <t>6294688374919417578</t>
  </si>
  <si>
    <t>171842-219346-- Yew Hwa Food, 15 Woodlands Loop #03-50</t>
  </si>
  <si>
    <t>Mackerel in Tomato Sauce Statue 24x425g- CSMKRLTS425 (Amount: 36.00 SGD, Quantity: 6, : CT)
Total: 216.00 SGD</t>
  </si>
  <si>
    <t>6295656174915246060</t>
  </si>
  <si>
    <t>83422-94943-- Chef Hats, Hougang Green Shopping</t>
  </si>
  <si>
    <t>Anchor Prof Unsalted Butter 20x454g- ZF120642 (Amount: 121.28 SGD, Quantity: 1, : CT)
Total: 121.28 SGD</t>
  </si>
  <si>
    <t>6295762524912947280</t>
  </si>
  <si>
    <t>69219-76777-- Summer Garden Restaurant, 2 Telok Blangah Way</t>
  </si>
  <si>
    <t>6296393294918636109</t>
  </si>
  <si>
    <t>Macaroni FTO 132 Royal Miller 24x500gm- RMPARMMAC500 (Amount: 42.50 SGD, Quantity: 3, : CT)
Vegetarian Seasoning Knorr 6x1kg- ZBVEGKN1000 (Amount: 55.08 SGD, Quantity: 2, : CT)
Total: 237.66 SGD</t>
  </si>
  <si>
    <t>6296485274918223176</t>
  </si>
  <si>
    <t>50331-56523-- Qian Xi, Farrer Park 60 Tessensohn Rd</t>
  </si>
  <si>
    <t>6296489004913625546</t>
  </si>
  <si>
    <t>Peanut Butter Creamy Best Food 4x3ltr- ZBPEBBF3000 (Amount: 114.23 SGD, Quantity: 2, : CT)
Total: 228.46 SGD</t>
  </si>
  <si>
    <t>6296489224916448494</t>
  </si>
  <si>
    <t>1107495-359683-- Thai Baang, AMK Hub</t>
  </si>
  <si>
    <t>Peanut Butter Creamy Best Food 4x3ltr- ZBPEBBF3000 (Amount: 114.23 SGD, Quantity: 1, : CT)
Bread Crumb Johnnyson's 10x1kg- JOMIBRCR1000 (Amount: 4.20 SGD, Quantity: 1, : PKT)
Total: 118.43 SGD</t>
  </si>
  <si>
    <t>6296489434914948162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</si>
</sst>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dd-mm-yyyy hh:mm:ss"/>
    <numFmt numFmtId="166" formatCode="am/pmhh: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5.75"/>
    <col customWidth="1" min="3" max="3" width="8.38"/>
    <col customWidth="1" min="4" max="4" width="72.88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45787.0</v>
      </c>
      <c r="B2" s="1" t="s">
        <v>5</v>
      </c>
      <c r="C2" s="1"/>
      <c r="D2" s="1" t="s">
        <v>6</v>
      </c>
      <c r="E2" s="1" t="s">
        <v>7</v>
      </c>
    </row>
    <row r="3">
      <c r="A3" s="2">
        <v>45790.0</v>
      </c>
      <c r="B3" s="1" t="s">
        <v>5</v>
      </c>
      <c r="C3" s="1"/>
      <c r="D3" s="1" t="s">
        <v>8</v>
      </c>
      <c r="E3" s="1" t="s">
        <v>9</v>
      </c>
    </row>
    <row r="4">
      <c r="A4" s="2">
        <v>45791.0</v>
      </c>
      <c r="B4" s="1" t="s">
        <v>5</v>
      </c>
      <c r="C4" s="1"/>
      <c r="D4" s="1" t="s">
        <v>10</v>
      </c>
      <c r="E4" s="3" t="s">
        <v>11</v>
      </c>
    </row>
    <row r="5">
      <c r="A5" s="2">
        <v>45799.0</v>
      </c>
      <c r="B5" s="1" t="s">
        <v>5</v>
      </c>
      <c r="C5" s="1"/>
      <c r="D5" s="1" t="s">
        <v>12</v>
      </c>
      <c r="E5" s="1" t="s">
        <v>13</v>
      </c>
    </row>
    <row r="6">
      <c r="A6" s="2">
        <v>45810.0</v>
      </c>
      <c r="B6" s="1" t="s">
        <v>5</v>
      </c>
      <c r="C6" s="1"/>
      <c r="D6" s="1" t="s">
        <v>14</v>
      </c>
      <c r="E6" s="1" t="s">
        <v>15</v>
      </c>
    </row>
    <row r="7">
      <c r="A7" s="2">
        <v>45817.0</v>
      </c>
      <c r="B7" s="1" t="s">
        <v>5</v>
      </c>
      <c r="C7" s="1"/>
      <c r="D7" s="1" t="s">
        <v>16</v>
      </c>
      <c r="E7" s="1" t="s">
        <v>17</v>
      </c>
    </row>
    <row r="8">
      <c r="A8" s="2">
        <v>45821.0</v>
      </c>
      <c r="B8" s="1" t="s">
        <v>5</v>
      </c>
      <c r="C8" s="1"/>
      <c r="D8" s="1" t="s">
        <v>18</v>
      </c>
      <c r="E8" s="1" t="s">
        <v>19</v>
      </c>
    </row>
    <row r="9">
      <c r="A9" s="2">
        <v>45839.0</v>
      </c>
      <c r="B9" s="1" t="s">
        <v>5</v>
      </c>
      <c r="C9" s="1"/>
      <c r="D9" s="1" t="s">
        <v>20</v>
      </c>
      <c r="E9" s="1" t="s">
        <v>21</v>
      </c>
    </row>
    <row r="10">
      <c r="A10" s="2">
        <v>45845.0</v>
      </c>
      <c r="B10" s="1" t="s">
        <v>5</v>
      </c>
      <c r="C10" s="1"/>
      <c r="D10" s="1" t="s">
        <v>22</v>
      </c>
      <c r="E10" s="1" t="s">
        <v>23</v>
      </c>
    </row>
    <row r="11">
      <c r="A11" s="2">
        <v>45845.0</v>
      </c>
      <c r="B11" s="1" t="s">
        <v>5</v>
      </c>
      <c r="C11" s="1"/>
      <c r="D11" s="1" t="s">
        <v>24</v>
      </c>
      <c r="E11" s="1" t="s">
        <v>25</v>
      </c>
    </row>
    <row r="12">
      <c r="A12" s="2">
        <v>45859.0</v>
      </c>
      <c r="B12" s="1" t="s">
        <v>5</v>
      </c>
      <c r="C12" s="1"/>
      <c r="D12" s="1" t="s">
        <v>26</v>
      </c>
      <c r="E12" s="1" t="s">
        <v>27</v>
      </c>
    </row>
    <row r="13">
      <c r="A13" s="2">
        <v>45863.0</v>
      </c>
      <c r="B13" s="1" t="s">
        <v>5</v>
      </c>
      <c r="C13" s="1"/>
      <c r="D13" s="1" t="s">
        <v>28</v>
      </c>
      <c r="E13" s="1" t="s">
        <v>29</v>
      </c>
    </row>
    <row r="14">
      <c r="A14" s="2">
        <v>45871.0</v>
      </c>
      <c r="B14" s="1" t="s">
        <v>5</v>
      </c>
      <c r="C14" s="1"/>
      <c r="D14" s="1" t="s">
        <v>30</v>
      </c>
      <c r="E14" s="1" t="s">
        <v>31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45842.0</v>
      </c>
      <c r="B2" s="1" t="s">
        <v>250</v>
      </c>
      <c r="C2" s="1"/>
      <c r="D2" s="1" t="s">
        <v>251</v>
      </c>
      <c r="E2" s="1" t="s">
        <v>252</v>
      </c>
    </row>
    <row r="3">
      <c r="A3" s="2">
        <v>45847.0</v>
      </c>
      <c r="B3" s="1" t="s">
        <v>250</v>
      </c>
      <c r="C3" s="1"/>
      <c r="D3" s="1" t="s">
        <v>253</v>
      </c>
      <c r="E3" s="1" t="s">
        <v>254</v>
      </c>
    </row>
    <row r="4">
      <c r="A4" s="2">
        <v>45856.0</v>
      </c>
      <c r="B4" s="1" t="s">
        <v>250</v>
      </c>
      <c r="C4" s="1"/>
      <c r="D4" s="1" t="s">
        <v>255</v>
      </c>
      <c r="E4" s="1" t="s">
        <v>256</v>
      </c>
    </row>
    <row r="5">
      <c r="A5" s="2">
        <v>45856.0</v>
      </c>
      <c r="B5" s="1" t="s">
        <v>250</v>
      </c>
      <c r="C5" s="1"/>
      <c r="D5" s="1" t="s">
        <v>257</v>
      </c>
      <c r="E5" s="1" t="s">
        <v>258</v>
      </c>
    </row>
    <row r="6">
      <c r="A6" s="2">
        <v>45862.0</v>
      </c>
      <c r="B6" s="1" t="s">
        <v>250</v>
      </c>
      <c r="C6" s="1"/>
      <c r="D6" s="1" t="s">
        <v>259</v>
      </c>
      <c r="E6" s="1" t="s">
        <v>260</v>
      </c>
    </row>
    <row r="7">
      <c r="A7" s="2">
        <v>45866.0</v>
      </c>
      <c r="B7" s="1" t="s">
        <v>250</v>
      </c>
      <c r="C7" s="1"/>
      <c r="D7" s="1" t="s">
        <v>261</v>
      </c>
      <c r="E7" s="1" t="s">
        <v>262</v>
      </c>
    </row>
    <row r="8">
      <c r="A8" s="2">
        <v>45867.0</v>
      </c>
      <c r="B8" s="1" t="s">
        <v>250</v>
      </c>
      <c r="C8" s="1"/>
      <c r="D8" s="1" t="s">
        <v>263</v>
      </c>
      <c r="E8" s="1" t="s">
        <v>264</v>
      </c>
    </row>
    <row r="9">
      <c r="A9" s="2">
        <v>45867.0</v>
      </c>
      <c r="B9" s="1" t="s">
        <v>250</v>
      </c>
      <c r="C9" s="1"/>
      <c r="D9" s="1" t="s">
        <v>265</v>
      </c>
      <c r="E9" s="1" t="s">
        <v>266</v>
      </c>
    </row>
    <row r="10">
      <c r="A10" s="2">
        <v>45869.0</v>
      </c>
      <c r="B10" s="1" t="s">
        <v>250</v>
      </c>
      <c r="C10" s="1"/>
      <c r="D10" s="1" t="s">
        <v>267</v>
      </c>
      <c r="E10" s="1" t="s">
        <v>268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45826.0</v>
      </c>
      <c r="B2" s="1" t="s">
        <v>269</v>
      </c>
      <c r="C2" s="1"/>
      <c r="D2" s="1" t="s">
        <v>270</v>
      </c>
      <c r="E2" s="1" t="s">
        <v>271</v>
      </c>
    </row>
    <row r="3">
      <c r="A3" s="2">
        <v>45833.0</v>
      </c>
      <c r="B3" s="1" t="s">
        <v>272</v>
      </c>
      <c r="C3" s="1"/>
      <c r="D3" s="1" t="s">
        <v>273</v>
      </c>
      <c r="E3" s="1" t="s">
        <v>274</v>
      </c>
    </row>
    <row r="4">
      <c r="A4" s="2">
        <v>45843.0</v>
      </c>
      <c r="B4" s="1" t="s">
        <v>272</v>
      </c>
      <c r="C4" s="1"/>
      <c r="D4" s="1" t="s">
        <v>275</v>
      </c>
      <c r="E4" s="1" t="s">
        <v>276</v>
      </c>
    </row>
    <row r="5">
      <c r="A5" s="2">
        <v>45846.0</v>
      </c>
      <c r="B5" s="1" t="s">
        <v>277</v>
      </c>
      <c r="C5" s="1"/>
      <c r="D5" s="1" t="s">
        <v>278</v>
      </c>
      <c r="E5" s="1" t="s">
        <v>279</v>
      </c>
    </row>
    <row r="6">
      <c r="A6" s="2">
        <v>45847.0</v>
      </c>
      <c r="B6" s="1" t="s">
        <v>280</v>
      </c>
      <c r="C6" s="1" t="s">
        <v>281</v>
      </c>
      <c r="D6" s="1" t="s">
        <v>282</v>
      </c>
      <c r="E6" s="1" t="s">
        <v>283</v>
      </c>
    </row>
    <row r="7">
      <c r="A7" s="2">
        <v>45848.0</v>
      </c>
      <c r="B7" s="1" t="s">
        <v>284</v>
      </c>
      <c r="C7" s="1" t="s">
        <v>285</v>
      </c>
      <c r="D7" s="1" t="s">
        <v>286</v>
      </c>
      <c r="E7" s="1" t="s">
        <v>287</v>
      </c>
    </row>
    <row r="8">
      <c r="A8" s="2">
        <v>45849.0</v>
      </c>
      <c r="B8" s="1" t="s">
        <v>280</v>
      </c>
      <c r="C8" s="1"/>
      <c r="D8" s="1" t="s">
        <v>288</v>
      </c>
      <c r="E8" s="1" t="s">
        <v>289</v>
      </c>
    </row>
    <row r="9">
      <c r="A9" s="2">
        <v>45853.0</v>
      </c>
      <c r="B9" s="1" t="s">
        <v>290</v>
      </c>
      <c r="C9" s="1"/>
      <c r="D9" s="1" t="s">
        <v>291</v>
      </c>
      <c r="E9" s="1" t="s">
        <v>292</v>
      </c>
    </row>
    <row r="10">
      <c r="A10" s="2">
        <v>45853.0</v>
      </c>
      <c r="B10" s="1" t="s">
        <v>277</v>
      </c>
      <c r="C10" s="1"/>
      <c r="D10" s="1" t="s">
        <v>293</v>
      </c>
      <c r="E10" s="1" t="s">
        <v>294</v>
      </c>
    </row>
    <row r="11">
      <c r="A11" s="2">
        <v>45860.0</v>
      </c>
      <c r="B11" s="1" t="s">
        <v>272</v>
      </c>
      <c r="C11" s="1"/>
      <c r="D11" s="1" t="s">
        <v>295</v>
      </c>
      <c r="E11" s="1" t="s">
        <v>296</v>
      </c>
    </row>
    <row r="12">
      <c r="A12" s="2">
        <v>45860.0</v>
      </c>
      <c r="B12" s="1" t="s">
        <v>284</v>
      </c>
      <c r="C12" s="1" t="s">
        <v>297</v>
      </c>
      <c r="D12" s="1" t="s">
        <v>298</v>
      </c>
      <c r="E12" s="1" t="s">
        <v>299</v>
      </c>
    </row>
    <row r="13">
      <c r="A13" s="2">
        <v>45860.0</v>
      </c>
      <c r="B13" s="1" t="s">
        <v>290</v>
      </c>
      <c r="C13" s="1"/>
      <c r="D13" s="1" t="s">
        <v>300</v>
      </c>
      <c r="E13" s="1" t="s">
        <v>301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45805.0</v>
      </c>
      <c r="B2" s="1" t="s">
        <v>302</v>
      </c>
      <c r="C2" s="1"/>
      <c r="D2" s="1" t="s">
        <v>303</v>
      </c>
      <c r="E2" s="1" t="s">
        <v>304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45818.0</v>
      </c>
      <c r="B2" s="1" t="s">
        <v>305</v>
      </c>
      <c r="C2" s="1"/>
      <c r="D2" s="1" t="s">
        <v>306</v>
      </c>
      <c r="E2" s="1" t="s">
        <v>307</v>
      </c>
    </row>
    <row r="3">
      <c r="A3" s="2">
        <v>45838.0</v>
      </c>
      <c r="B3" s="1" t="s">
        <v>308</v>
      </c>
      <c r="C3" s="1"/>
      <c r="D3" s="1" t="s">
        <v>309</v>
      </c>
      <c r="E3" s="1" t="s">
        <v>310</v>
      </c>
    </row>
    <row r="4">
      <c r="A4" s="2">
        <v>45839.0</v>
      </c>
      <c r="B4" s="1" t="s">
        <v>305</v>
      </c>
      <c r="C4" s="1"/>
      <c r="D4" s="1" t="s">
        <v>311</v>
      </c>
      <c r="E4" s="1" t="s">
        <v>312</v>
      </c>
    </row>
    <row r="5">
      <c r="A5" s="2">
        <v>45840.0</v>
      </c>
      <c r="B5" s="1" t="s">
        <v>305</v>
      </c>
      <c r="C5" s="1" t="s">
        <v>313</v>
      </c>
      <c r="D5" s="1" t="s">
        <v>314</v>
      </c>
      <c r="E5" s="1" t="s">
        <v>315</v>
      </c>
    </row>
    <row r="6">
      <c r="A6" s="2">
        <v>45842.0</v>
      </c>
      <c r="B6" s="1" t="s">
        <v>316</v>
      </c>
      <c r="C6" s="1" t="s">
        <v>317</v>
      </c>
      <c r="D6" s="1" t="s">
        <v>318</v>
      </c>
      <c r="E6" s="1" t="s">
        <v>319</v>
      </c>
    </row>
    <row r="7">
      <c r="A7" s="2">
        <v>45848.0</v>
      </c>
      <c r="B7" s="1" t="s">
        <v>305</v>
      </c>
      <c r="C7" s="1"/>
      <c r="D7" s="1" t="s">
        <v>320</v>
      </c>
      <c r="E7" s="1" t="s">
        <v>321</v>
      </c>
    </row>
    <row r="8">
      <c r="A8" s="2">
        <v>45852.0</v>
      </c>
      <c r="B8" s="1" t="s">
        <v>305</v>
      </c>
      <c r="C8" s="1"/>
      <c r="D8" s="1" t="s">
        <v>322</v>
      </c>
      <c r="E8" s="1" t="s">
        <v>323</v>
      </c>
    </row>
    <row r="9">
      <c r="A9" s="2">
        <v>45857.0</v>
      </c>
      <c r="B9" s="1" t="s">
        <v>305</v>
      </c>
      <c r="C9" s="1"/>
      <c r="D9" s="1" t="s">
        <v>324</v>
      </c>
      <c r="E9" s="1" t="s">
        <v>325</v>
      </c>
    </row>
    <row r="10">
      <c r="A10" s="2">
        <v>45867.0</v>
      </c>
      <c r="B10" s="1" t="s">
        <v>305</v>
      </c>
      <c r="C10" s="1"/>
      <c r="D10" s="1" t="s">
        <v>326</v>
      </c>
      <c r="E10" s="1" t="s">
        <v>327</v>
      </c>
    </row>
    <row r="11">
      <c r="A11" s="2">
        <v>45870.0</v>
      </c>
      <c r="B11" s="1" t="s">
        <v>308</v>
      </c>
      <c r="C11" s="1"/>
      <c r="D11" s="1" t="s">
        <v>328</v>
      </c>
      <c r="E11" s="1" t="s">
        <v>329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330</v>
      </c>
      <c r="C2" s="1" t="s">
        <v>331</v>
      </c>
      <c r="D2" s="1" t="s">
        <v>332</v>
      </c>
      <c r="E2" s="1" t="s">
        <v>333</v>
      </c>
    </row>
    <row r="3">
      <c r="A3" s="2">
        <v>45839.0</v>
      </c>
      <c r="B3" s="1" t="s">
        <v>330</v>
      </c>
      <c r="C3" s="1" t="s">
        <v>334</v>
      </c>
      <c r="D3" s="1" t="s">
        <v>335</v>
      </c>
      <c r="E3" s="1" t="s">
        <v>336</v>
      </c>
    </row>
    <row r="4">
      <c r="A4" s="2">
        <v>45839.0</v>
      </c>
      <c r="B4" s="1" t="s">
        <v>330</v>
      </c>
      <c r="C4" s="1"/>
      <c r="D4" s="1" t="s">
        <v>337</v>
      </c>
      <c r="E4" s="1" t="s">
        <v>338</v>
      </c>
    </row>
    <row r="5">
      <c r="A5" s="2">
        <v>45842.0</v>
      </c>
      <c r="B5" s="1" t="s">
        <v>330</v>
      </c>
      <c r="C5" s="1"/>
      <c r="D5" s="1" t="s">
        <v>339</v>
      </c>
      <c r="E5" s="1" t="s">
        <v>340</v>
      </c>
    </row>
    <row r="6">
      <c r="A6" s="2">
        <v>45846.0</v>
      </c>
      <c r="B6" s="1" t="s">
        <v>330</v>
      </c>
      <c r="C6" s="1" t="s">
        <v>341</v>
      </c>
      <c r="D6" s="1" t="s">
        <v>342</v>
      </c>
      <c r="E6" s="1" t="s">
        <v>343</v>
      </c>
    </row>
    <row r="7">
      <c r="A7" s="2">
        <v>45846.0</v>
      </c>
      <c r="B7" s="1" t="s">
        <v>330</v>
      </c>
      <c r="C7" s="1" t="s">
        <v>344</v>
      </c>
      <c r="D7" s="1" t="s">
        <v>345</v>
      </c>
      <c r="E7" s="1" t="s">
        <v>346</v>
      </c>
    </row>
    <row r="8">
      <c r="A8" s="2">
        <v>45849.0</v>
      </c>
      <c r="B8" s="1" t="s">
        <v>330</v>
      </c>
      <c r="C8" s="1" t="s">
        <v>344</v>
      </c>
      <c r="D8" s="1" t="s">
        <v>347</v>
      </c>
      <c r="E8" s="1" t="s">
        <v>348</v>
      </c>
    </row>
    <row r="9">
      <c r="A9" s="2">
        <v>45850.0</v>
      </c>
      <c r="B9" s="1" t="s">
        <v>330</v>
      </c>
      <c r="C9" s="1" t="s">
        <v>344</v>
      </c>
      <c r="D9" s="1" t="s">
        <v>349</v>
      </c>
      <c r="E9" s="1" t="s">
        <v>350</v>
      </c>
    </row>
    <row r="10">
      <c r="A10" s="2">
        <v>45855.0</v>
      </c>
      <c r="B10" s="1" t="s">
        <v>330</v>
      </c>
      <c r="C10" s="1"/>
      <c r="D10" s="1" t="s">
        <v>351</v>
      </c>
      <c r="E10" s="1" t="s">
        <v>352</v>
      </c>
    </row>
    <row r="11">
      <c r="A11" s="2">
        <v>45860.0</v>
      </c>
      <c r="B11" s="1" t="s">
        <v>330</v>
      </c>
      <c r="C11" s="1"/>
      <c r="D11" s="1" t="s">
        <v>342</v>
      </c>
      <c r="E11" s="1" t="s">
        <v>353</v>
      </c>
    </row>
    <row r="12">
      <c r="A12" s="2">
        <v>45862.0</v>
      </c>
      <c r="B12" s="1" t="s">
        <v>330</v>
      </c>
      <c r="C12" s="1"/>
      <c r="D12" s="1" t="s">
        <v>335</v>
      </c>
      <c r="E12" s="1" t="s">
        <v>354</v>
      </c>
    </row>
    <row r="13">
      <c r="A13" s="2">
        <v>45869.0</v>
      </c>
      <c r="B13" s="1" t="s">
        <v>330</v>
      </c>
      <c r="C13" s="1"/>
      <c r="D13" s="1" t="s">
        <v>355</v>
      </c>
      <c r="E13" s="1" t="s">
        <v>356</v>
      </c>
    </row>
    <row r="14">
      <c r="A14" s="2">
        <v>45869.0</v>
      </c>
      <c r="B14" s="1" t="s">
        <v>357</v>
      </c>
      <c r="C14" s="1" t="s">
        <v>358</v>
      </c>
      <c r="D14" s="1" t="s">
        <v>359</v>
      </c>
      <c r="E14" s="1" t="s">
        <v>360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361</v>
      </c>
      <c r="C2" s="1"/>
      <c r="D2" s="1" t="s">
        <v>362</v>
      </c>
      <c r="E2" s="1" t="s">
        <v>363</v>
      </c>
    </row>
    <row r="3">
      <c r="A3" s="2">
        <v>45833.0</v>
      </c>
      <c r="B3" s="1" t="s">
        <v>361</v>
      </c>
      <c r="C3" s="1"/>
      <c r="D3" s="1" t="s">
        <v>364</v>
      </c>
      <c r="E3" s="1" t="s">
        <v>365</v>
      </c>
    </row>
    <row r="4">
      <c r="A4" s="2">
        <v>45833.0</v>
      </c>
      <c r="B4" s="1" t="s">
        <v>361</v>
      </c>
      <c r="C4" s="1"/>
      <c r="D4" s="1" t="s">
        <v>366</v>
      </c>
      <c r="E4" s="1" t="s">
        <v>367</v>
      </c>
    </row>
    <row r="5">
      <c r="A5" s="2">
        <v>45847.0</v>
      </c>
      <c r="B5" s="1" t="s">
        <v>361</v>
      </c>
      <c r="C5" s="1"/>
      <c r="D5" s="1" t="s">
        <v>368</v>
      </c>
      <c r="E5" s="1" t="s">
        <v>369</v>
      </c>
    </row>
    <row r="6">
      <c r="A6" s="2">
        <v>45855.0</v>
      </c>
      <c r="B6" s="1" t="s">
        <v>361</v>
      </c>
      <c r="C6" s="1"/>
      <c r="D6" s="1" t="s">
        <v>370</v>
      </c>
      <c r="E6" s="1" t="s">
        <v>371</v>
      </c>
    </row>
    <row r="7">
      <c r="A7" s="2">
        <v>45862.0</v>
      </c>
      <c r="B7" s="1" t="s">
        <v>361</v>
      </c>
      <c r="C7" s="1"/>
      <c r="D7" s="1" t="s">
        <v>372</v>
      </c>
      <c r="E7" s="1" t="s">
        <v>373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32.5"/>
    <col customWidth="1" min="3" max="3" width="15.13"/>
    <col customWidth="1" min="4" max="4" width="78.5"/>
    <col customWidth="1" min="5" max="5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>
      <c r="A2" s="5">
        <v>45834.30306712963</v>
      </c>
      <c r="B2" s="1" t="s">
        <v>374</v>
      </c>
      <c r="C2" s="2">
        <v>45835.0</v>
      </c>
      <c r="D2" s="1" t="s">
        <v>375</v>
      </c>
      <c r="E2" s="6" t="str">
        <f>TEXT("6267025854912010287","0")</f>
        <v>6267025854912010287</v>
      </c>
    </row>
    <row r="3">
      <c r="A3" s="5">
        <v>45841.564097222225</v>
      </c>
      <c r="B3" s="1" t="s">
        <v>374</v>
      </c>
      <c r="C3" s="2">
        <v>45842.0</v>
      </c>
      <c r="D3" s="1" t="s">
        <v>376</v>
      </c>
      <c r="E3" s="6" t="str">
        <f>TEXT("6273299384919405496","0")</f>
        <v>6273299384919405496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2.0"/>
    <col customWidth="1" min="3" max="3" width="8.38"/>
    <col customWidth="1" min="4" max="4" width="75.2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32</v>
      </c>
      <c r="C2" s="1" t="s">
        <v>33</v>
      </c>
      <c r="D2" s="1" t="s">
        <v>34</v>
      </c>
      <c r="E2" s="1" t="s">
        <v>35</v>
      </c>
    </row>
    <row r="3">
      <c r="A3" s="2">
        <v>45833.0</v>
      </c>
      <c r="B3" s="1" t="s">
        <v>32</v>
      </c>
      <c r="C3" s="1"/>
      <c r="D3" s="1" t="s">
        <v>36</v>
      </c>
      <c r="E3" s="1" t="s">
        <v>37</v>
      </c>
    </row>
    <row r="4">
      <c r="A4" s="2">
        <v>45838.0</v>
      </c>
      <c r="B4" s="1" t="s">
        <v>32</v>
      </c>
      <c r="C4" s="1"/>
      <c r="D4" s="1" t="s">
        <v>38</v>
      </c>
      <c r="E4" s="1" t="s">
        <v>39</v>
      </c>
    </row>
    <row r="5">
      <c r="A5" s="2">
        <v>45839.0</v>
      </c>
      <c r="B5" s="1" t="s">
        <v>32</v>
      </c>
      <c r="C5" s="1"/>
      <c r="D5" s="1" t="s">
        <v>40</v>
      </c>
      <c r="E5" s="1" t="s">
        <v>41</v>
      </c>
    </row>
    <row r="6">
      <c r="A6" s="2">
        <v>45842.0</v>
      </c>
      <c r="B6" s="1" t="s">
        <v>32</v>
      </c>
      <c r="C6" s="1"/>
      <c r="D6" s="1" t="s">
        <v>42</v>
      </c>
      <c r="E6" s="1" t="s">
        <v>43</v>
      </c>
    </row>
    <row r="7">
      <c r="A7" s="2">
        <v>45846.0</v>
      </c>
      <c r="B7" s="1" t="s">
        <v>32</v>
      </c>
      <c r="C7" s="1"/>
      <c r="D7" s="1" t="s">
        <v>44</v>
      </c>
      <c r="E7" s="1" t="s">
        <v>45</v>
      </c>
    </row>
    <row r="8">
      <c r="A8" s="2">
        <v>45846.0</v>
      </c>
      <c r="B8" s="1" t="s">
        <v>32</v>
      </c>
      <c r="C8" s="1"/>
      <c r="D8" s="1" t="s">
        <v>46</v>
      </c>
      <c r="E8" s="1" t="s">
        <v>47</v>
      </c>
    </row>
    <row r="9">
      <c r="A9" s="2">
        <v>45846.0</v>
      </c>
      <c r="B9" s="1" t="s">
        <v>32</v>
      </c>
      <c r="C9" s="1"/>
      <c r="D9" s="1" t="s">
        <v>48</v>
      </c>
      <c r="E9" s="1" t="s">
        <v>49</v>
      </c>
    </row>
    <row r="10">
      <c r="A10" s="2">
        <v>45847.0</v>
      </c>
      <c r="B10" s="1" t="s">
        <v>32</v>
      </c>
      <c r="C10" s="1"/>
      <c r="D10" s="1" t="s">
        <v>50</v>
      </c>
      <c r="E10" s="1" t="s">
        <v>51</v>
      </c>
    </row>
    <row r="11">
      <c r="A11" s="2">
        <v>45849.0</v>
      </c>
      <c r="B11" s="1" t="s">
        <v>32</v>
      </c>
      <c r="C11" s="1"/>
      <c r="D11" s="1" t="s">
        <v>52</v>
      </c>
      <c r="E11" s="1" t="s">
        <v>53</v>
      </c>
    </row>
    <row r="12">
      <c r="A12" s="2">
        <v>45849.0</v>
      </c>
      <c r="B12" s="1" t="s">
        <v>32</v>
      </c>
      <c r="C12" s="1"/>
      <c r="D12" s="1" t="s">
        <v>54</v>
      </c>
      <c r="E12" s="1" t="s">
        <v>55</v>
      </c>
    </row>
    <row r="13">
      <c r="A13" s="2">
        <v>45854.0</v>
      </c>
      <c r="B13" s="1" t="s">
        <v>32</v>
      </c>
      <c r="C13" s="1"/>
      <c r="D13" s="1" t="s">
        <v>56</v>
      </c>
      <c r="E13" s="1" t="s">
        <v>57</v>
      </c>
    </row>
    <row r="14">
      <c r="A14" s="2">
        <v>45854.0</v>
      </c>
      <c r="B14" s="1" t="s">
        <v>32</v>
      </c>
      <c r="C14" s="1"/>
      <c r="D14" s="1" t="s">
        <v>58</v>
      </c>
      <c r="E14" s="1" t="s">
        <v>59</v>
      </c>
    </row>
    <row r="15">
      <c r="A15" s="2">
        <v>45856.0</v>
      </c>
      <c r="B15" s="1" t="s">
        <v>32</v>
      </c>
      <c r="C15" s="1"/>
      <c r="D15" s="1" t="s">
        <v>60</v>
      </c>
      <c r="E15" s="1" t="s">
        <v>61</v>
      </c>
    </row>
    <row r="16">
      <c r="A16" s="2">
        <v>45856.0</v>
      </c>
      <c r="B16" s="1" t="s">
        <v>32</v>
      </c>
      <c r="C16" s="1"/>
      <c r="D16" s="1" t="s">
        <v>62</v>
      </c>
      <c r="E16" s="1" t="s">
        <v>63</v>
      </c>
    </row>
    <row r="17">
      <c r="A17" s="2">
        <v>45860.0</v>
      </c>
      <c r="B17" s="1" t="s">
        <v>32</v>
      </c>
      <c r="C17" s="1"/>
      <c r="D17" s="1" t="s">
        <v>64</v>
      </c>
      <c r="E17" s="1" t="s">
        <v>65</v>
      </c>
    </row>
    <row r="18">
      <c r="A18" s="2">
        <v>45860.0</v>
      </c>
      <c r="B18" s="1" t="s">
        <v>32</v>
      </c>
      <c r="C18" s="1"/>
      <c r="D18" s="1" t="s">
        <v>66</v>
      </c>
      <c r="E18" s="1" t="s">
        <v>67</v>
      </c>
    </row>
    <row r="19">
      <c r="A19" s="2">
        <v>45861.0</v>
      </c>
      <c r="B19" s="1" t="s">
        <v>32</v>
      </c>
      <c r="C19" s="1"/>
      <c r="D19" s="1" t="s">
        <v>68</v>
      </c>
      <c r="E19" s="1" t="s">
        <v>69</v>
      </c>
    </row>
    <row r="20">
      <c r="A20" s="2">
        <v>45866.0</v>
      </c>
      <c r="B20" s="1" t="s">
        <v>32</v>
      </c>
      <c r="C20" s="1"/>
      <c r="D20" s="1" t="s">
        <v>70</v>
      </c>
      <c r="E20" s="1" t="s">
        <v>71</v>
      </c>
    </row>
    <row r="21">
      <c r="A21" s="2">
        <v>45867.0</v>
      </c>
      <c r="B21" s="1" t="s">
        <v>32</v>
      </c>
      <c r="C21" s="1"/>
      <c r="D21" s="1" t="s">
        <v>72</v>
      </c>
      <c r="E21" s="1" t="s">
        <v>73</v>
      </c>
    </row>
    <row r="22">
      <c r="A22" s="2">
        <v>45867.0</v>
      </c>
      <c r="B22" s="1" t="s">
        <v>32</v>
      </c>
      <c r="C22" s="1"/>
      <c r="D22" s="1" t="s">
        <v>74</v>
      </c>
      <c r="E22" s="1" t="s">
        <v>75</v>
      </c>
    </row>
    <row r="23">
      <c r="A23" s="2">
        <v>45867.0</v>
      </c>
      <c r="B23" s="1" t="s">
        <v>32</v>
      </c>
      <c r="C23" s="1"/>
      <c r="D23" s="1" t="s">
        <v>76</v>
      </c>
      <c r="E23" s="1" t="s">
        <v>77</v>
      </c>
    </row>
    <row r="24">
      <c r="A24" s="2">
        <v>45867.0</v>
      </c>
      <c r="B24" s="1" t="s">
        <v>32</v>
      </c>
      <c r="C24" s="1"/>
      <c r="D24" s="1" t="s">
        <v>78</v>
      </c>
      <c r="E24" s="1" t="s">
        <v>79</v>
      </c>
    </row>
    <row r="25">
      <c r="A25" s="2">
        <v>45868.0</v>
      </c>
      <c r="B25" s="1" t="s">
        <v>32</v>
      </c>
      <c r="C25" s="1"/>
      <c r="D25" s="1" t="s">
        <v>80</v>
      </c>
      <c r="E25" s="1" t="s">
        <v>81</v>
      </c>
    </row>
    <row r="26">
      <c r="A26" s="2">
        <v>45870.0</v>
      </c>
      <c r="B26" s="1" t="s">
        <v>32</v>
      </c>
      <c r="C26" s="1"/>
      <c r="D26" s="1" t="s">
        <v>82</v>
      </c>
      <c r="E26" s="1" t="s">
        <v>83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45834.0</v>
      </c>
      <c r="B2" s="1" t="s">
        <v>377</v>
      </c>
      <c r="C2" s="1"/>
      <c r="D2" s="1" t="s">
        <v>378</v>
      </c>
      <c r="E2" s="1" t="s">
        <v>379</v>
      </c>
    </row>
    <row r="3">
      <c r="A3" s="2">
        <v>45833.0</v>
      </c>
      <c r="B3" s="1" t="s">
        <v>377</v>
      </c>
      <c r="C3" s="1"/>
      <c r="D3" s="1" t="s">
        <v>380</v>
      </c>
      <c r="E3" s="1" t="s">
        <v>381</v>
      </c>
    </row>
    <row r="4">
      <c r="A4" s="2">
        <v>45834.0</v>
      </c>
      <c r="B4" s="1" t="s">
        <v>377</v>
      </c>
      <c r="C4" s="1"/>
      <c r="D4" s="1" t="s">
        <v>382</v>
      </c>
      <c r="E4" s="1" t="s">
        <v>383</v>
      </c>
    </row>
    <row r="5">
      <c r="A5" s="2">
        <v>45854.0</v>
      </c>
      <c r="B5" s="1" t="s">
        <v>377</v>
      </c>
      <c r="C5" s="1"/>
      <c r="D5" s="1" t="s">
        <v>384</v>
      </c>
      <c r="E5" s="1" t="s">
        <v>385</v>
      </c>
    </row>
    <row r="6">
      <c r="A6" s="2">
        <v>45855.0</v>
      </c>
      <c r="B6" s="1" t="s">
        <v>377</v>
      </c>
      <c r="C6" s="1"/>
      <c r="D6" s="1" t="s">
        <v>386</v>
      </c>
      <c r="E6" s="1" t="s">
        <v>387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17.38"/>
    <col customWidth="1" min="4" max="4" width="8.38"/>
    <col customWidth="1" min="5" max="5" width="11.38"/>
  </cols>
  <sheetData>
    <row r="1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31.63"/>
    <col customWidth="1" min="3" max="3" width="16.75"/>
    <col customWidth="1" min="4" max="4" width="83.5"/>
    <col customWidth="1" hidden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45831.0</v>
      </c>
      <c r="B2" s="1" t="s">
        <v>388</v>
      </c>
      <c r="D2" s="1" t="s">
        <v>389</v>
      </c>
      <c r="E2" s="6" t="str">
        <f>TEXT("6260205724918606268","0")</f>
        <v>6260205724918606268</v>
      </c>
    </row>
    <row r="3">
      <c r="A3" s="2">
        <v>45827.0</v>
      </c>
      <c r="B3" s="1" t="s">
        <v>388</v>
      </c>
      <c r="D3" s="1" t="s">
        <v>390</v>
      </c>
      <c r="E3" s="6" t="str">
        <f>TEXT("6260378844911170657","0")</f>
        <v>6260378844911170657</v>
      </c>
    </row>
    <row r="4">
      <c r="A4" s="2">
        <v>45832.0</v>
      </c>
      <c r="B4" s="1" t="s">
        <v>391</v>
      </c>
      <c r="D4" s="1" t="s">
        <v>392</v>
      </c>
      <c r="E4" s="6" t="str">
        <f>TEXT("6264514794911271898","0")</f>
        <v>6264514794911271898</v>
      </c>
    </row>
    <row r="5">
      <c r="A5" s="2">
        <v>45834.0</v>
      </c>
      <c r="B5" s="1" t="s">
        <v>388</v>
      </c>
      <c r="D5" s="1" t="s">
        <v>393</v>
      </c>
      <c r="E5" s="6" t="str">
        <f>TEXT("6266170424912575832","0")</f>
        <v>6266170424912575832</v>
      </c>
    </row>
    <row r="6">
      <c r="A6" s="2">
        <v>45838.0</v>
      </c>
      <c r="B6" s="1" t="s">
        <v>388</v>
      </c>
      <c r="D6" s="1" t="s">
        <v>394</v>
      </c>
      <c r="E6" s="6" t="str">
        <f>TEXT("6266182504918399294","0")</f>
        <v>6266182504918399294</v>
      </c>
    </row>
    <row r="7">
      <c r="A7" s="2">
        <v>45836.0</v>
      </c>
      <c r="B7" s="1" t="s">
        <v>391</v>
      </c>
      <c r="D7" s="1" t="s">
        <v>395</v>
      </c>
      <c r="E7" s="6" t="str">
        <f>TEXT("6268133924913176147","0")</f>
        <v>6268133924913176147</v>
      </c>
    </row>
    <row r="8">
      <c r="A8" s="2">
        <v>45839.0</v>
      </c>
      <c r="B8" s="1" t="s">
        <v>388</v>
      </c>
      <c r="D8" s="1" t="s">
        <v>396</v>
      </c>
      <c r="E8" s="6" t="str">
        <f>TEXT("6270558634913701235","0")</f>
        <v>6270558634913701235</v>
      </c>
    </row>
    <row r="9">
      <c r="A9" s="2">
        <v>45839.0</v>
      </c>
      <c r="B9" s="1" t="s">
        <v>388</v>
      </c>
      <c r="D9" s="1" t="s">
        <v>397</v>
      </c>
      <c r="E9" s="6" t="str">
        <f>TEXT("6270801934914482578","0")</f>
        <v>6270801934914482578</v>
      </c>
    </row>
    <row r="10">
      <c r="A10" s="2">
        <v>45841.0</v>
      </c>
      <c r="B10" s="1" t="s">
        <v>388</v>
      </c>
      <c r="D10" s="1" t="s">
        <v>398</v>
      </c>
      <c r="E10" s="6" t="str">
        <f>TEXT("6272322224914693108","0")</f>
        <v>6272322224914693108</v>
      </c>
    </row>
    <row r="11">
      <c r="A11" s="2">
        <v>45845.0</v>
      </c>
      <c r="B11" s="1" t="s">
        <v>388</v>
      </c>
      <c r="D11" s="1" t="s">
        <v>399</v>
      </c>
      <c r="E11" s="6" t="str">
        <f>TEXT("6272331634914806740","0")</f>
        <v>6272331634914806740</v>
      </c>
    </row>
    <row r="12">
      <c r="A12" s="2">
        <v>45842.0</v>
      </c>
      <c r="B12" s="1" t="s">
        <v>391</v>
      </c>
      <c r="D12" s="1" t="s">
        <v>400</v>
      </c>
      <c r="E12" s="6" t="str">
        <f>TEXT("6273297714912845123","0")</f>
        <v>6273297714912845123</v>
      </c>
    </row>
    <row r="13">
      <c r="A13" s="2">
        <v>45846.0</v>
      </c>
      <c r="B13" s="1" t="s">
        <v>391</v>
      </c>
      <c r="D13" s="1" t="s">
        <v>401</v>
      </c>
      <c r="E13" s="6" t="str">
        <f>TEXT("6276708284919779706","0")</f>
        <v>6276708284919779706</v>
      </c>
    </row>
    <row r="14">
      <c r="A14" s="2">
        <v>45848.0</v>
      </c>
      <c r="B14" s="1" t="s">
        <v>388</v>
      </c>
      <c r="D14" s="1" t="s">
        <v>402</v>
      </c>
      <c r="E14" s="6" t="str">
        <f>TEXT("6278422464916657377","0")</f>
        <v>6278422464916657377</v>
      </c>
    </row>
    <row r="15">
      <c r="A15" s="2">
        <v>45848.0</v>
      </c>
      <c r="B15" s="1" t="s">
        <v>388</v>
      </c>
      <c r="D15" s="1" t="s">
        <v>403</v>
      </c>
      <c r="E15" s="6" t="str">
        <f>TEXT("6278425824917068860","0")</f>
        <v>6278425824917068860</v>
      </c>
    </row>
    <row r="16">
      <c r="A16" s="2">
        <v>45848.0</v>
      </c>
      <c r="B16" s="1" t="s">
        <v>391</v>
      </c>
      <c r="D16" s="1" t="s">
        <v>404</v>
      </c>
      <c r="E16" s="6" t="str">
        <f>TEXT("6278610734917881474","0")</f>
        <v>6278610734917881474</v>
      </c>
    </row>
    <row r="17">
      <c r="A17" s="2">
        <v>45852.0</v>
      </c>
      <c r="B17" s="1" t="s">
        <v>388</v>
      </c>
      <c r="D17" s="1" t="s">
        <v>405</v>
      </c>
      <c r="E17" s="6" t="str">
        <f>TEXT("6280327524918435171","0")</f>
        <v>6280327524918435171</v>
      </c>
    </row>
    <row r="18">
      <c r="A18" s="2">
        <v>45853.0</v>
      </c>
      <c r="B18" s="1" t="s">
        <v>388</v>
      </c>
      <c r="C18" s="1" t="s">
        <v>406</v>
      </c>
      <c r="D18" s="1" t="s">
        <v>407</v>
      </c>
      <c r="E18" s="6" t="str">
        <f>TEXT("6282801664914942119","0")</f>
        <v>6282801664914942119</v>
      </c>
    </row>
    <row r="19">
      <c r="A19" s="2">
        <v>45855.0</v>
      </c>
      <c r="B19" s="1" t="s">
        <v>388</v>
      </c>
      <c r="D19" s="1" t="s">
        <v>408</v>
      </c>
      <c r="E19" s="6" t="str">
        <f>TEXT("6284353704915578357","0")</f>
        <v>6284353704915578357</v>
      </c>
    </row>
    <row r="20">
      <c r="A20" s="2">
        <v>45855.0</v>
      </c>
      <c r="B20" s="1" t="s">
        <v>388</v>
      </c>
      <c r="D20" s="1" t="s">
        <v>409</v>
      </c>
      <c r="E20" s="6" t="str">
        <f>TEXT("6284355114917619530","0")</f>
        <v>6284355114917619530</v>
      </c>
    </row>
    <row r="21">
      <c r="A21" s="2">
        <v>45859.0</v>
      </c>
      <c r="B21" s="1" t="s">
        <v>388</v>
      </c>
      <c r="D21" s="1" t="s">
        <v>410</v>
      </c>
      <c r="E21" s="6" t="str">
        <f>TEXT("6284366084914217488","0")</f>
        <v>6284366084914217488</v>
      </c>
    </row>
    <row r="22">
      <c r="A22" s="2">
        <v>45855.0</v>
      </c>
      <c r="B22" s="1" t="s">
        <v>391</v>
      </c>
      <c r="D22" s="1" t="s">
        <v>411</v>
      </c>
      <c r="E22" s="6" t="str">
        <f>TEXT("6284595034911189387","0")</f>
        <v>6284595034911189387</v>
      </c>
    </row>
    <row r="23">
      <c r="A23" s="2">
        <v>45859.0</v>
      </c>
      <c r="B23" s="1" t="s">
        <v>388</v>
      </c>
      <c r="D23" s="1" t="s">
        <v>412</v>
      </c>
      <c r="E23" s="6" t="str">
        <f>TEXT("6285439584915253471","0")</f>
        <v>6285439584915253471</v>
      </c>
    </row>
    <row r="24">
      <c r="A24" s="2">
        <v>45859.0</v>
      </c>
      <c r="B24" s="1" t="s">
        <v>388</v>
      </c>
      <c r="D24" s="1" t="s">
        <v>413</v>
      </c>
      <c r="E24" s="6" t="str">
        <f>TEXT("6286285624915462469","0")</f>
        <v>6286285624915462469</v>
      </c>
    </row>
    <row r="25">
      <c r="A25" s="2">
        <v>45860.0</v>
      </c>
      <c r="B25" s="1" t="s">
        <v>391</v>
      </c>
      <c r="D25" s="1" t="s">
        <v>414</v>
      </c>
      <c r="E25" s="6" t="str">
        <f>TEXT("6288804844918919163","0")</f>
        <v>6288804844918919163</v>
      </c>
    </row>
    <row r="26">
      <c r="A26" s="2">
        <v>45862.0</v>
      </c>
      <c r="B26" s="1" t="s">
        <v>388</v>
      </c>
      <c r="D26" s="1" t="s">
        <v>415</v>
      </c>
      <c r="E26" s="6" t="str">
        <f>TEXT("6290519294915552670","0")</f>
        <v>6290519294915552670</v>
      </c>
    </row>
    <row r="27">
      <c r="A27" s="2">
        <v>45866.0</v>
      </c>
      <c r="B27" s="1" t="s">
        <v>388</v>
      </c>
      <c r="D27" s="1" t="s">
        <v>416</v>
      </c>
      <c r="E27" s="6" t="str">
        <f>TEXT("6292329074918078805","0")</f>
        <v>6292329074918078805</v>
      </c>
    </row>
    <row r="28">
      <c r="A28" s="2">
        <v>45864.0</v>
      </c>
      <c r="B28" s="1" t="s">
        <v>391</v>
      </c>
      <c r="D28" s="1" t="s">
        <v>417</v>
      </c>
      <c r="E28" s="6" t="str">
        <f>TEXT("6292334364913064485","0")</f>
        <v>6292334364913064485</v>
      </c>
    </row>
    <row r="29">
      <c r="A29" s="2">
        <v>45869.0</v>
      </c>
      <c r="B29" s="1" t="s">
        <v>388</v>
      </c>
      <c r="D29" s="1" t="s">
        <v>418</v>
      </c>
      <c r="E29" s="6" t="str">
        <f>TEXT("6296531724913140089","0")</f>
        <v>6296531724913140089</v>
      </c>
    </row>
    <row r="30">
      <c r="A30" s="2">
        <v>45869.0</v>
      </c>
      <c r="B30" s="1" t="s">
        <v>388</v>
      </c>
      <c r="C30" s="1" t="s">
        <v>419</v>
      </c>
      <c r="D30" s="1" t="s">
        <v>420</v>
      </c>
      <c r="E30" s="6" t="str">
        <f>TEXT("6296677234912329464","0")</f>
        <v>6296677234912329464</v>
      </c>
    </row>
    <row r="31">
      <c r="A31" s="2">
        <v>45870.0</v>
      </c>
      <c r="B31" s="1" t="s">
        <v>391</v>
      </c>
      <c r="D31" s="1" t="s">
        <v>421</v>
      </c>
      <c r="E31" s="6" t="str">
        <f>TEXT("6297534664911564263","0")</f>
        <v>6297534664911564263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45834.0</v>
      </c>
      <c r="B2" s="1" t="s">
        <v>422</v>
      </c>
      <c r="C2" s="1"/>
      <c r="D2" s="1" t="s">
        <v>423</v>
      </c>
      <c r="E2" s="1" t="s">
        <v>424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8.75"/>
    <col customWidth="1" min="3" max="3" width="17.25"/>
    <col customWidth="1" min="4" max="4" width="93.8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425</v>
      </c>
      <c r="C2" s="1"/>
      <c r="D2" s="1" t="s">
        <v>426</v>
      </c>
      <c r="E2" s="1" t="s">
        <v>427</v>
      </c>
    </row>
    <row r="3">
      <c r="A3" s="2">
        <v>45835.0</v>
      </c>
      <c r="B3" s="1" t="s">
        <v>428</v>
      </c>
      <c r="C3" s="1"/>
      <c r="D3" s="1" t="s">
        <v>429</v>
      </c>
      <c r="E3" s="1" t="s">
        <v>430</v>
      </c>
    </row>
    <row r="4">
      <c r="A4" s="2">
        <v>45835.0</v>
      </c>
      <c r="B4" s="1" t="s">
        <v>425</v>
      </c>
      <c r="C4" s="1" t="s">
        <v>431</v>
      </c>
      <c r="D4" s="1" t="s">
        <v>432</v>
      </c>
      <c r="E4" s="1" t="s">
        <v>433</v>
      </c>
    </row>
    <row r="5">
      <c r="A5" s="2">
        <v>45836.0</v>
      </c>
      <c r="B5" s="1" t="s">
        <v>428</v>
      </c>
      <c r="C5" s="1"/>
      <c r="D5" s="1" t="s">
        <v>434</v>
      </c>
      <c r="E5" s="1" t="s">
        <v>435</v>
      </c>
    </row>
    <row r="6">
      <c r="A6" s="2">
        <v>45839.0</v>
      </c>
      <c r="B6" s="1" t="s">
        <v>436</v>
      </c>
      <c r="C6" s="1"/>
      <c r="D6" s="1" t="s">
        <v>437</v>
      </c>
      <c r="E6" s="1" t="s">
        <v>438</v>
      </c>
    </row>
    <row r="7">
      <c r="A7" s="2">
        <v>45839.0</v>
      </c>
      <c r="B7" s="1" t="s">
        <v>425</v>
      </c>
      <c r="C7" s="1"/>
      <c r="D7" s="1" t="s">
        <v>439</v>
      </c>
      <c r="E7" s="1" t="s">
        <v>440</v>
      </c>
    </row>
    <row r="8">
      <c r="A8" s="2">
        <v>45841.0</v>
      </c>
      <c r="B8" s="1" t="s">
        <v>436</v>
      </c>
      <c r="C8" s="1"/>
      <c r="D8" s="1" t="s">
        <v>441</v>
      </c>
      <c r="E8" s="1" t="s">
        <v>442</v>
      </c>
    </row>
    <row r="9">
      <c r="A9" s="2">
        <v>45841.0</v>
      </c>
      <c r="B9" s="1" t="s">
        <v>425</v>
      </c>
      <c r="C9" s="1"/>
      <c r="D9" s="1" t="s">
        <v>443</v>
      </c>
      <c r="E9" s="1" t="s">
        <v>444</v>
      </c>
    </row>
    <row r="10">
      <c r="A10" s="2">
        <v>45842.0</v>
      </c>
      <c r="B10" s="1" t="s">
        <v>428</v>
      </c>
      <c r="C10" s="1"/>
      <c r="D10" s="1" t="s">
        <v>445</v>
      </c>
      <c r="E10" s="1" t="s">
        <v>446</v>
      </c>
    </row>
    <row r="11">
      <c r="A11" s="2">
        <v>45842.0</v>
      </c>
      <c r="B11" s="1" t="s">
        <v>447</v>
      </c>
      <c r="C11" s="1"/>
      <c r="D11" s="1" t="s">
        <v>448</v>
      </c>
      <c r="E11" s="1" t="s">
        <v>449</v>
      </c>
    </row>
    <row r="12">
      <c r="A12" s="2">
        <v>45843.0</v>
      </c>
      <c r="B12" s="1" t="s">
        <v>425</v>
      </c>
      <c r="C12" s="1"/>
      <c r="D12" s="1" t="s">
        <v>450</v>
      </c>
      <c r="E12" s="1" t="s">
        <v>451</v>
      </c>
    </row>
    <row r="13">
      <c r="A13" s="2">
        <v>45843.0</v>
      </c>
      <c r="B13" s="1" t="s">
        <v>425</v>
      </c>
      <c r="C13" s="1"/>
      <c r="D13" s="1" t="s">
        <v>452</v>
      </c>
      <c r="E13" s="1" t="s">
        <v>453</v>
      </c>
    </row>
    <row r="14">
      <c r="A14" s="2">
        <v>45846.0</v>
      </c>
      <c r="B14" s="1" t="s">
        <v>454</v>
      </c>
      <c r="C14" s="1"/>
      <c r="D14" s="1" t="s">
        <v>455</v>
      </c>
      <c r="E14" s="1" t="s">
        <v>456</v>
      </c>
    </row>
    <row r="15">
      <c r="A15" s="2">
        <v>45847.0</v>
      </c>
      <c r="B15" s="1" t="s">
        <v>425</v>
      </c>
      <c r="C15" s="1"/>
      <c r="D15" s="1" t="s">
        <v>457</v>
      </c>
      <c r="E15" s="1" t="s">
        <v>458</v>
      </c>
    </row>
    <row r="16">
      <c r="A16" s="2">
        <v>45847.0</v>
      </c>
      <c r="B16" s="1" t="s">
        <v>428</v>
      </c>
      <c r="C16" s="1"/>
      <c r="D16" s="1" t="s">
        <v>459</v>
      </c>
      <c r="E16" s="1" t="s">
        <v>460</v>
      </c>
    </row>
    <row r="17">
      <c r="A17" s="2">
        <v>45848.0</v>
      </c>
      <c r="B17" s="1" t="s">
        <v>428</v>
      </c>
      <c r="C17" s="1"/>
      <c r="D17" s="1" t="s">
        <v>461</v>
      </c>
      <c r="E17" s="1" t="s">
        <v>462</v>
      </c>
    </row>
    <row r="18">
      <c r="A18" s="2">
        <v>45849.0</v>
      </c>
      <c r="B18" s="1" t="s">
        <v>425</v>
      </c>
      <c r="C18" s="1" t="s">
        <v>463</v>
      </c>
      <c r="D18" s="1" t="s">
        <v>464</v>
      </c>
      <c r="E18" s="1" t="s">
        <v>465</v>
      </c>
    </row>
    <row r="19">
      <c r="A19" s="2">
        <v>45850.0</v>
      </c>
      <c r="B19" s="1" t="s">
        <v>428</v>
      </c>
      <c r="C19" s="1"/>
      <c r="D19" s="1" t="s">
        <v>445</v>
      </c>
      <c r="E19" s="1" t="s">
        <v>466</v>
      </c>
    </row>
    <row r="20">
      <c r="A20" s="2">
        <v>45852.0</v>
      </c>
      <c r="B20" s="1" t="s">
        <v>425</v>
      </c>
      <c r="C20" s="1"/>
      <c r="D20" s="1" t="s">
        <v>467</v>
      </c>
      <c r="E20" s="1" t="s">
        <v>468</v>
      </c>
    </row>
    <row r="21">
      <c r="A21" s="2">
        <v>45850.0</v>
      </c>
      <c r="B21" s="1" t="s">
        <v>428</v>
      </c>
      <c r="C21" s="1"/>
      <c r="D21" s="1" t="s">
        <v>469</v>
      </c>
      <c r="E21" s="1" t="s">
        <v>470</v>
      </c>
    </row>
    <row r="22">
      <c r="A22" s="2">
        <v>45853.0</v>
      </c>
      <c r="B22" s="1" t="s">
        <v>425</v>
      </c>
      <c r="C22" s="1"/>
      <c r="D22" s="1" t="s">
        <v>471</v>
      </c>
      <c r="E22" s="1" t="s">
        <v>472</v>
      </c>
    </row>
    <row r="23">
      <c r="A23" s="2">
        <v>45853.0</v>
      </c>
      <c r="B23" s="1" t="s">
        <v>428</v>
      </c>
      <c r="C23" s="1"/>
      <c r="D23" s="1" t="s">
        <v>473</v>
      </c>
      <c r="E23" s="1" t="s">
        <v>474</v>
      </c>
    </row>
    <row r="24">
      <c r="A24" s="2">
        <v>45854.0</v>
      </c>
      <c r="B24" s="1" t="s">
        <v>425</v>
      </c>
      <c r="C24" s="1" t="s">
        <v>475</v>
      </c>
      <c r="D24" s="1" t="s">
        <v>476</v>
      </c>
      <c r="E24" s="1" t="s">
        <v>477</v>
      </c>
    </row>
    <row r="25">
      <c r="A25" s="2">
        <v>45854.0</v>
      </c>
      <c r="B25" s="1" t="s">
        <v>425</v>
      </c>
      <c r="C25" s="1"/>
      <c r="D25" s="1" t="s">
        <v>478</v>
      </c>
      <c r="E25" s="1" t="s">
        <v>479</v>
      </c>
    </row>
    <row r="26">
      <c r="A26" s="2">
        <v>45855.0</v>
      </c>
      <c r="B26" s="1" t="s">
        <v>436</v>
      </c>
      <c r="C26" s="1"/>
      <c r="D26" s="1" t="s">
        <v>480</v>
      </c>
      <c r="E26" s="1" t="s">
        <v>481</v>
      </c>
    </row>
    <row r="27">
      <c r="A27" s="2">
        <v>45855.0</v>
      </c>
      <c r="B27" s="1" t="s">
        <v>425</v>
      </c>
      <c r="C27" s="1"/>
      <c r="D27" s="1" t="s">
        <v>482</v>
      </c>
      <c r="E27" s="1" t="s">
        <v>483</v>
      </c>
    </row>
    <row r="28">
      <c r="A28" s="2">
        <v>45860.0</v>
      </c>
      <c r="B28" s="1" t="s">
        <v>425</v>
      </c>
      <c r="C28" s="1"/>
      <c r="D28" s="1" t="s">
        <v>484</v>
      </c>
      <c r="E28" s="1" t="s">
        <v>485</v>
      </c>
    </row>
    <row r="29">
      <c r="A29" s="2">
        <v>45860.0</v>
      </c>
      <c r="B29" s="1" t="s">
        <v>425</v>
      </c>
      <c r="C29" s="1"/>
      <c r="D29" s="1" t="s">
        <v>486</v>
      </c>
      <c r="E29" s="1" t="s">
        <v>487</v>
      </c>
    </row>
    <row r="30">
      <c r="A30" s="2">
        <v>45860.0</v>
      </c>
      <c r="B30" s="1" t="s">
        <v>428</v>
      </c>
      <c r="C30" s="1"/>
      <c r="D30" s="1" t="s">
        <v>488</v>
      </c>
      <c r="E30" s="1" t="s">
        <v>489</v>
      </c>
    </row>
    <row r="31">
      <c r="A31" s="2">
        <v>45860.0</v>
      </c>
      <c r="B31" s="1" t="s">
        <v>428</v>
      </c>
      <c r="C31" s="1"/>
      <c r="D31" s="1" t="s">
        <v>490</v>
      </c>
      <c r="E31" s="1" t="s">
        <v>491</v>
      </c>
    </row>
    <row r="32">
      <c r="A32" s="2">
        <v>45861.0</v>
      </c>
      <c r="B32" s="1" t="s">
        <v>454</v>
      </c>
      <c r="C32" s="1"/>
      <c r="D32" s="1" t="s">
        <v>492</v>
      </c>
      <c r="E32" s="1" t="s">
        <v>493</v>
      </c>
    </row>
    <row r="33">
      <c r="A33" s="2">
        <v>45863.0</v>
      </c>
      <c r="B33" s="1" t="s">
        <v>425</v>
      </c>
      <c r="C33" s="1"/>
      <c r="D33" s="1" t="s">
        <v>494</v>
      </c>
      <c r="E33" s="1" t="s">
        <v>495</v>
      </c>
    </row>
    <row r="34">
      <c r="A34" s="2">
        <v>45866.0</v>
      </c>
      <c r="B34" s="1" t="s">
        <v>428</v>
      </c>
      <c r="C34" s="1"/>
      <c r="D34" s="1" t="s">
        <v>496</v>
      </c>
      <c r="E34" s="1" t="s">
        <v>497</v>
      </c>
    </row>
    <row r="35">
      <c r="A35" s="2">
        <v>45864.0</v>
      </c>
      <c r="B35" s="1" t="s">
        <v>425</v>
      </c>
      <c r="C35" s="1"/>
      <c r="D35" s="1" t="s">
        <v>498</v>
      </c>
      <c r="E35" s="1" t="s">
        <v>499</v>
      </c>
    </row>
    <row r="36">
      <c r="A36" s="2">
        <v>45867.0</v>
      </c>
      <c r="B36" s="1" t="s">
        <v>425</v>
      </c>
      <c r="C36" s="1"/>
      <c r="D36" s="1" t="s">
        <v>500</v>
      </c>
      <c r="E36" s="1" t="s">
        <v>501</v>
      </c>
    </row>
    <row r="37">
      <c r="A37" s="2">
        <v>45867.0</v>
      </c>
      <c r="B37" s="1" t="s">
        <v>436</v>
      </c>
      <c r="C37" s="1"/>
      <c r="D37" s="1" t="s">
        <v>502</v>
      </c>
      <c r="E37" s="1" t="s">
        <v>503</v>
      </c>
    </row>
    <row r="38">
      <c r="A38" s="2">
        <v>45868.0</v>
      </c>
      <c r="B38" s="1" t="s">
        <v>428</v>
      </c>
      <c r="C38" s="1" t="s">
        <v>504</v>
      </c>
      <c r="D38" s="1" t="s">
        <v>505</v>
      </c>
      <c r="E38" s="1" t="s">
        <v>506</v>
      </c>
    </row>
    <row r="39">
      <c r="A39" s="2">
        <v>45869.0</v>
      </c>
      <c r="B39" s="1" t="s">
        <v>425</v>
      </c>
      <c r="C39" s="1"/>
      <c r="D39" s="1" t="s">
        <v>507</v>
      </c>
      <c r="E39" s="1" t="s">
        <v>508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45828.0</v>
      </c>
      <c r="B2" s="1" t="s">
        <v>509</v>
      </c>
      <c r="C2" s="1"/>
      <c r="D2" s="1" t="s">
        <v>510</v>
      </c>
      <c r="E2" s="1" t="s">
        <v>511</v>
      </c>
    </row>
    <row r="3">
      <c r="A3" s="2">
        <v>45833.0</v>
      </c>
      <c r="B3" s="1" t="s">
        <v>509</v>
      </c>
      <c r="C3" s="1"/>
      <c r="D3" s="1" t="s">
        <v>512</v>
      </c>
      <c r="E3" s="1" t="s">
        <v>513</v>
      </c>
    </row>
    <row r="4">
      <c r="A4" s="2">
        <v>45840.0</v>
      </c>
      <c r="B4" s="1" t="s">
        <v>509</v>
      </c>
      <c r="C4" s="1"/>
      <c r="D4" s="1" t="s">
        <v>514</v>
      </c>
      <c r="E4" s="1" t="s">
        <v>515</v>
      </c>
    </row>
    <row r="5">
      <c r="A5" s="2">
        <v>45841.0</v>
      </c>
      <c r="B5" s="1" t="s">
        <v>509</v>
      </c>
      <c r="C5" s="1"/>
      <c r="D5" s="1" t="s">
        <v>516</v>
      </c>
      <c r="E5" s="1" t="s">
        <v>517</v>
      </c>
    </row>
    <row r="6">
      <c r="A6" s="2">
        <v>45845.0</v>
      </c>
      <c r="B6" s="1" t="s">
        <v>509</v>
      </c>
      <c r="C6" s="1" t="s">
        <v>518</v>
      </c>
      <c r="D6" s="1" t="s">
        <v>519</v>
      </c>
      <c r="E6" s="1" t="s">
        <v>520</v>
      </c>
    </row>
    <row r="7">
      <c r="A7" s="2">
        <v>45848.0</v>
      </c>
      <c r="B7" s="1" t="s">
        <v>509</v>
      </c>
      <c r="C7" s="1"/>
      <c r="D7" s="1" t="s">
        <v>521</v>
      </c>
      <c r="E7" s="1" t="s">
        <v>522</v>
      </c>
    </row>
    <row r="8">
      <c r="A8" s="2">
        <v>45849.0</v>
      </c>
      <c r="B8" s="1" t="s">
        <v>509</v>
      </c>
      <c r="C8" s="1"/>
      <c r="D8" s="1" t="s">
        <v>523</v>
      </c>
      <c r="E8" s="1" t="s">
        <v>524</v>
      </c>
    </row>
    <row r="9">
      <c r="A9" s="2">
        <v>45853.0</v>
      </c>
      <c r="B9" s="1" t="s">
        <v>509</v>
      </c>
      <c r="C9" s="1"/>
      <c r="D9" s="1" t="s">
        <v>525</v>
      </c>
      <c r="E9" s="1" t="s">
        <v>526</v>
      </c>
    </row>
    <row r="10">
      <c r="A10" s="2">
        <v>45853.0</v>
      </c>
      <c r="B10" s="1" t="s">
        <v>509</v>
      </c>
      <c r="C10" s="1"/>
      <c r="D10" s="1" t="s">
        <v>527</v>
      </c>
      <c r="E10" s="1" t="s">
        <v>528</v>
      </c>
    </row>
    <row r="11">
      <c r="A11" s="2">
        <v>45853.0</v>
      </c>
      <c r="B11" s="1" t="s">
        <v>509</v>
      </c>
      <c r="C11" s="1" t="s">
        <v>529</v>
      </c>
      <c r="D11" s="1" t="s">
        <v>530</v>
      </c>
      <c r="E11" s="1" t="s">
        <v>531</v>
      </c>
    </row>
    <row r="12">
      <c r="A12" s="2">
        <v>45856.0</v>
      </c>
      <c r="B12" s="1" t="s">
        <v>509</v>
      </c>
      <c r="C12" s="1" t="s">
        <v>532</v>
      </c>
      <c r="D12" s="1" t="s">
        <v>533</v>
      </c>
      <c r="E12" s="1" t="s">
        <v>534</v>
      </c>
    </row>
    <row r="13">
      <c r="A13" s="2">
        <v>45860.0</v>
      </c>
      <c r="B13" s="1" t="s">
        <v>509</v>
      </c>
      <c r="C13" s="1"/>
      <c r="D13" s="1" t="s">
        <v>535</v>
      </c>
      <c r="E13" s="1" t="s">
        <v>536</v>
      </c>
    </row>
    <row r="14">
      <c r="A14" s="2">
        <v>45866.0</v>
      </c>
      <c r="B14" s="1" t="s">
        <v>509</v>
      </c>
      <c r="C14" s="1"/>
      <c r="D14" s="1" t="s">
        <v>537</v>
      </c>
      <c r="E14" s="1" t="s">
        <v>538</v>
      </c>
    </row>
    <row r="15">
      <c r="A15" s="2">
        <v>45868.0</v>
      </c>
      <c r="B15" s="1" t="s">
        <v>509</v>
      </c>
      <c r="C15" s="1"/>
      <c r="D15" s="1" t="s">
        <v>539</v>
      </c>
      <c r="E15" s="1" t="s">
        <v>540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9.5"/>
    <col customWidth="1" min="3" max="3" width="10.63"/>
    <col customWidth="1" min="4" max="4" width="82.5"/>
    <col customWidth="1" min="5" max="5" width="18.63"/>
    <col customWidth="1" min="6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45834.0</v>
      </c>
      <c r="B2" s="1" t="s">
        <v>541</v>
      </c>
      <c r="C2" s="1"/>
      <c r="D2" s="1" t="s">
        <v>542</v>
      </c>
      <c r="E2" s="1" t="s">
        <v>543</v>
      </c>
    </row>
    <row r="3">
      <c r="A3" s="2">
        <v>45836.0</v>
      </c>
      <c r="B3" s="1" t="s">
        <v>541</v>
      </c>
      <c r="C3" s="1"/>
      <c r="D3" s="1" t="s">
        <v>542</v>
      </c>
      <c r="E3" s="1" t="s">
        <v>544</v>
      </c>
    </row>
    <row r="4">
      <c r="A4" s="2">
        <v>45838.0</v>
      </c>
      <c r="B4" s="1" t="s">
        <v>541</v>
      </c>
      <c r="C4" s="1"/>
      <c r="D4" s="1" t="s">
        <v>542</v>
      </c>
      <c r="E4" s="1" t="s">
        <v>545</v>
      </c>
    </row>
    <row r="5">
      <c r="A5" s="2">
        <v>45835.0</v>
      </c>
      <c r="B5" s="1" t="s">
        <v>541</v>
      </c>
      <c r="C5" s="1" t="s">
        <v>546</v>
      </c>
      <c r="D5" s="1" t="s">
        <v>547</v>
      </c>
      <c r="E5" s="1" t="s">
        <v>548</v>
      </c>
    </row>
    <row r="6">
      <c r="A6" s="2">
        <v>45836.0</v>
      </c>
      <c r="B6" s="1" t="s">
        <v>541</v>
      </c>
      <c r="C6" s="1"/>
      <c r="D6" s="1" t="s">
        <v>549</v>
      </c>
      <c r="E6" s="1" t="s">
        <v>550</v>
      </c>
    </row>
    <row r="7">
      <c r="A7" s="2">
        <v>45839.0</v>
      </c>
      <c r="B7" s="1" t="s">
        <v>551</v>
      </c>
      <c r="C7" s="1"/>
      <c r="D7" s="1" t="s">
        <v>552</v>
      </c>
      <c r="E7" s="1" t="s">
        <v>553</v>
      </c>
    </row>
    <row r="8">
      <c r="A8" s="2">
        <v>45839.0</v>
      </c>
      <c r="B8" s="1" t="s">
        <v>551</v>
      </c>
      <c r="C8" s="1"/>
      <c r="D8" s="1" t="s">
        <v>554</v>
      </c>
      <c r="E8" s="1" t="s">
        <v>555</v>
      </c>
    </row>
    <row r="9">
      <c r="A9" s="2">
        <v>45839.0</v>
      </c>
      <c r="B9" s="1" t="s">
        <v>541</v>
      </c>
      <c r="C9" s="1"/>
      <c r="D9" s="1" t="s">
        <v>556</v>
      </c>
      <c r="E9" s="1" t="s">
        <v>557</v>
      </c>
    </row>
    <row r="10">
      <c r="A10" s="2">
        <v>45841.0</v>
      </c>
      <c r="B10" s="1" t="s">
        <v>541</v>
      </c>
      <c r="C10" s="1"/>
      <c r="D10" s="1" t="s">
        <v>558</v>
      </c>
      <c r="E10" s="1" t="s">
        <v>559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30.38"/>
    <col customWidth="1" min="3" max="3" width="14.13"/>
    <col customWidth="1" min="4" max="4" width="74.2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84</v>
      </c>
      <c r="C2" s="1"/>
      <c r="D2" s="1" t="s">
        <v>85</v>
      </c>
      <c r="E2" s="1" t="s">
        <v>86</v>
      </c>
    </row>
    <row r="3">
      <c r="A3" s="2">
        <v>45836.0</v>
      </c>
      <c r="B3" s="1" t="s">
        <v>84</v>
      </c>
      <c r="C3" s="1"/>
      <c r="D3" s="1" t="s">
        <v>87</v>
      </c>
      <c r="E3" s="1" t="s">
        <v>88</v>
      </c>
    </row>
    <row r="4">
      <c r="A4" s="2">
        <v>45839.0</v>
      </c>
      <c r="B4" s="1" t="s">
        <v>84</v>
      </c>
      <c r="C4" s="1"/>
      <c r="D4" s="1" t="s">
        <v>89</v>
      </c>
      <c r="E4" s="1" t="s">
        <v>90</v>
      </c>
    </row>
    <row r="5">
      <c r="A5" s="2">
        <v>45839.0</v>
      </c>
      <c r="B5" s="1" t="s">
        <v>84</v>
      </c>
      <c r="C5" s="1"/>
      <c r="D5" s="1" t="s">
        <v>91</v>
      </c>
      <c r="E5" s="1" t="s">
        <v>92</v>
      </c>
    </row>
    <row r="6">
      <c r="A6" s="2">
        <v>45843.0</v>
      </c>
      <c r="B6" s="1" t="s">
        <v>84</v>
      </c>
      <c r="C6" s="1"/>
      <c r="D6" s="1" t="s">
        <v>93</v>
      </c>
      <c r="E6" s="1" t="s">
        <v>94</v>
      </c>
    </row>
    <row r="7">
      <c r="A7" s="2">
        <v>45846.0</v>
      </c>
      <c r="B7" s="1" t="s">
        <v>84</v>
      </c>
      <c r="C7" s="1"/>
      <c r="D7" s="1" t="s">
        <v>95</v>
      </c>
      <c r="E7" s="1" t="s">
        <v>96</v>
      </c>
    </row>
    <row r="8">
      <c r="A8" s="2">
        <v>45847.0</v>
      </c>
      <c r="B8" s="1" t="s">
        <v>84</v>
      </c>
      <c r="C8" s="1"/>
      <c r="D8" s="1" t="s">
        <v>97</v>
      </c>
      <c r="E8" s="1" t="s">
        <v>98</v>
      </c>
    </row>
    <row r="9">
      <c r="A9" s="2">
        <v>45849.0</v>
      </c>
      <c r="B9" s="1" t="s">
        <v>84</v>
      </c>
      <c r="C9" s="1"/>
      <c r="D9" s="1" t="s">
        <v>99</v>
      </c>
      <c r="E9" s="1" t="s">
        <v>100</v>
      </c>
    </row>
    <row r="10">
      <c r="A10" s="2">
        <v>45854.0</v>
      </c>
      <c r="B10" s="1" t="s">
        <v>84</v>
      </c>
      <c r="C10" s="1"/>
      <c r="D10" s="1" t="s">
        <v>101</v>
      </c>
      <c r="E10" s="1" t="s">
        <v>102</v>
      </c>
    </row>
    <row r="11">
      <c r="A11" s="2">
        <v>45856.0</v>
      </c>
      <c r="B11" s="1" t="s">
        <v>84</v>
      </c>
      <c r="C11" s="1"/>
      <c r="D11" s="1" t="s">
        <v>103</v>
      </c>
      <c r="E11" s="1" t="s">
        <v>104</v>
      </c>
    </row>
    <row r="12">
      <c r="A12" s="2">
        <v>45860.0</v>
      </c>
      <c r="B12" s="1" t="s">
        <v>84</v>
      </c>
      <c r="C12" s="1"/>
      <c r="D12" s="1" t="s">
        <v>105</v>
      </c>
      <c r="E12" s="1" t="s">
        <v>106</v>
      </c>
    </row>
    <row r="13">
      <c r="A13" s="2">
        <v>45860.0</v>
      </c>
      <c r="B13" s="1" t="s">
        <v>84</v>
      </c>
      <c r="C13" s="1"/>
      <c r="D13" s="1" t="s">
        <v>107</v>
      </c>
      <c r="E13" s="1" t="s">
        <v>108</v>
      </c>
    </row>
    <row r="14">
      <c r="A14" s="2">
        <v>45863.0</v>
      </c>
      <c r="B14" s="1" t="s">
        <v>84</v>
      </c>
      <c r="C14" s="1"/>
      <c r="D14" s="1" t="s">
        <v>109</v>
      </c>
      <c r="E14" s="1" t="s">
        <v>110</v>
      </c>
    </row>
    <row r="15">
      <c r="A15" s="2">
        <v>45864.0</v>
      </c>
      <c r="B15" s="1" t="s">
        <v>84</v>
      </c>
      <c r="C15" s="1"/>
      <c r="D15" s="1" t="s">
        <v>111</v>
      </c>
      <c r="E15" s="1" t="s">
        <v>112</v>
      </c>
    </row>
    <row r="16">
      <c r="A16" s="2">
        <v>45869.0</v>
      </c>
      <c r="B16" s="1" t="s">
        <v>84</v>
      </c>
      <c r="C16" s="1"/>
      <c r="D16" s="1" t="s">
        <v>113</v>
      </c>
      <c r="E16" s="1" t="s">
        <v>114</v>
      </c>
    </row>
    <row r="17">
      <c r="A17" s="2">
        <v>45869.0</v>
      </c>
      <c r="B17" s="1" t="s">
        <v>84</v>
      </c>
      <c r="C17" s="1"/>
      <c r="D17" s="1" t="s">
        <v>115</v>
      </c>
      <c r="E17" s="1" t="s">
        <v>116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2.13"/>
    <col customWidth="1" min="3" max="3" width="10.63"/>
    <col customWidth="1" min="4" max="4" width="84.13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560</v>
      </c>
      <c r="C2" s="1"/>
      <c r="D2" s="1" t="s">
        <v>561</v>
      </c>
      <c r="E2" s="1" t="s">
        <v>562</v>
      </c>
    </row>
    <row r="3">
      <c r="A3" s="2">
        <v>45842.0</v>
      </c>
      <c r="B3" s="1" t="s">
        <v>560</v>
      </c>
      <c r="C3" s="1"/>
      <c r="D3" s="1" t="s">
        <v>563</v>
      </c>
      <c r="E3" s="1" t="s">
        <v>564</v>
      </c>
    </row>
    <row r="4">
      <c r="A4" s="2">
        <v>45847.0</v>
      </c>
      <c r="B4" s="1" t="s">
        <v>560</v>
      </c>
      <c r="C4" s="1"/>
      <c r="D4" s="1" t="s">
        <v>565</v>
      </c>
      <c r="E4" s="1" t="s">
        <v>566</v>
      </c>
    </row>
    <row r="5">
      <c r="A5" s="2">
        <v>45859.0</v>
      </c>
      <c r="B5" s="1" t="s">
        <v>560</v>
      </c>
      <c r="C5" s="1"/>
      <c r="D5" s="1" t="s">
        <v>567</v>
      </c>
      <c r="E5" s="1" t="s">
        <v>568</v>
      </c>
    </row>
    <row r="6">
      <c r="A6" s="2">
        <v>45870.0</v>
      </c>
      <c r="B6" s="1" t="s">
        <v>560</v>
      </c>
      <c r="C6" s="1"/>
      <c r="D6" s="1" t="s">
        <v>569</v>
      </c>
      <c r="E6" s="1" t="s">
        <v>570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5.75"/>
    <col customWidth="1" min="3" max="3" width="8.38"/>
    <col customWidth="1" min="4" max="4" width="17.3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45831.0</v>
      </c>
      <c r="B2" s="1" t="s">
        <v>571</v>
      </c>
      <c r="C2" s="1"/>
      <c r="D2" s="1" t="s">
        <v>572</v>
      </c>
      <c r="E2" s="1" t="s">
        <v>573</v>
      </c>
    </row>
    <row r="3">
      <c r="A3" s="2">
        <v>45831.0</v>
      </c>
      <c r="B3" s="1" t="s">
        <v>571</v>
      </c>
      <c r="C3" s="1"/>
      <c r="D3" s="1" t="s">
        <v>574</v>
      </c>
      <c r="E3" s="1" t="s">
        <v>575</v>
      </c>
    </row>
    <row r="4">
      <c r="A4" s="2">
        <v>45832.0</v>
      </c>
      <c r="B4" s="1" t="s">
        <v>571</v>
      </c>
      <c r="C4" s="1"/>
      <c r="D4" s="1" t="s">
        <v>576</v>
      </c>
      <c r="E4" s="1" t="s">
        <v>577</v>
      </c>
    </row>
    <row r="5">
      <c r="A5" s="2">
        <v>45832.0</v>
      </c>
      <c r="B5" s="1" t="s">
        <v>571</v>
      </c>
      <c r="C5" s="1"/>
      <c r="D5" s="1" t="s">
        <v>578</v>
      </c>
      <c r="E5" s="1" t="s">
        <v>579</v>
      </c>
    </row>
    <row r="6">
      <c r="A6" s="2">
        <v>45834.0</v>
      </c>
      <c r="B6" s="1" t="s">
        <v>571</v>
      </c>
      <c r="C6" s="1"/>
      <c r="D6" s="1" t="s">
        <v>580</v>
      </c>
      <c r="E6" s="1" t="s">
        <v>581</v>
      </c>
    </row>
    <row r="7">
      <c r="A7" s="2">
        <v>45852.0</v>
      </c>
      <c r="B7" s="1" t="s">
        <v>571</v>
      </c>
      <c r="C7" s="1"/>
      <c r="D7" s="1" t="s">
        <v>582</v>
      </c>
      <c r="E7" s="1" t="s">
        <v>583</v>
      </c>
    </row>
    <row r="8">
      <c r="A8" s="2">
        <v>45852.0</v>
      </c>
      <c r="B8" s="1" t="s">
        <v>584</v>
      </c>
      <c r="C8" s="1"/>
      <c r="D8" s="1" t="s">
        <v>582</v>
      </c>
      <c r="E8" s="1" t="s">
        <v>585</v>
      </c>
    </row>
    <row r="9">
      <c r="A9" s="2">
        <v>45862.0</v>
      </c>
      <c r="B9" s="1" t="s">
        <v>584</v>
      </c>
      <c r="C9" s="1"/>
      <c r="D9" s="1" t="s">
        <v>586</v>
      </c>
      <c r="E9" s="1" t="s">
        <v>587</v>
      </c>
    </row>
    <row r="10">
      <c r="A10" s="2">
        <v>45864.0</v>
      </c>
      <c r="B10" s="1" t="s">
        <v>571</v>
      </c>
      <c r="C10" s="1"/>
      <c r="D10" s="1" t="s">
        <v>588</v>
      </c>
      <c r="E10" s="1" t="s">
        <v>589</v>
      </c>
    </row>
    <row r="11">
      <c r="A11" s="2">
        <v>45869.0</v>
      </c>
      <c r="B11" s="1" t="s">
        <v>571</v>
      </c>
      <c r="C11" s="1"/>
      <c r="D11" s="1" t="s">
        <v>590</v>
      </c>
      <c r="E11" s="1" t="s">
        <v>591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3.0"/>
    <col customWidth="1" min="3" max="3" width="28.0"/>
    <col customWidth="1" min="4" max="4" width="82.25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58.0"/>
    <col customWidth="1" min="3" max="3" width="24.0"/>
    <col customWidth="1" min="4" max="4" width="77.0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45826.0</v>
      </c>
      <c r="B2" s="1" t="s">
        <v>592</v>
      </c>
      <c r="C2" s="1"/>
      <c r="D2" s="1" t="s">
        <v>593</v>
      </c>
      <c r="E2" s="1" t="s">
        <v>594</v>
      </c>
    </row>
    <row r="3">
      <c r="A3" s="2">
        <v>45827.0</v>
      </c>
      <c r="B3" s="1" t="s">
        <v>595</v>
      </c>
      <c r="C3" s="1"/>
      <c r="D3" s="1" t="s">
        <v>596</v>
      </c>
      <c r="E3" s="1" t="s">
        <v>597</v>
      </c>
    </row>
    <row r="4">
      <c r="A4" s="2">
        <v>45827.0</v>
      </c>
      <c r="B4" s="1" t="s">
        <v>598</v>
      </c>
      <c r="C4" s="1"/>
      <c r="D4" s="1" t="s">
        <v>599</v>
      </c>
      <c r="E4" s="1" t="s">
        <v>600</v>
      </c>
    </row>
    <row r="5">
      <c r="A5" s="2">
        <v>45827.0</v>
      </c>
      <c r="B5" s="1" t="s">
        <v>601</v>
      </c>
      <c r="C5" s="1"/>
      <c r="D5" s="1" t="s">
        <v>602</v>
      </c>
      <c r="E5" s="1" t="s">
        <v>603</v>
      </c>
    </row>
    <row r="6">
      <c r="A6" s="2">
        <v>45827.0</v>
      </c>
      <c r="B6" s="1" t="s">
        <v>604</v>
      </c>
      <c r="C6" s="1"/>
      <c r="D6" s="1" t="s">
        <v>605</v>
      </c>
      <c r="E6" s="1" t="s">
        <v>606</v>
      </c>
    </row>
    <row r="7">
      <c r="A7" s="2">
        <v>45828.0</v>
      </c>
      <c r="B7" s="1" t="s">
        <v>607</v>
      </c>
      <c r="C7" s="1"/>
      <c r="D7" s="1" t="s">
        <v>608</v>
      </c>
      <c r="E7" s="1" t="s">
        <v>609</v>
      </c>
    </row>
    <row r="8">
      <c r="A8" s="2">
        <v>45827.0</v>
      </c>
      <c r="B8" s="1" t="s">
        <v>610</v>
      </c>
      <c r="C8" s="1"/>
      <c r="D8" s="1" t="s">
        <v>611</v>
      </c>
      <c r="E8" s="1" t="s">
        <v>612</v>
      </c>
    </row>
    <row r="9">
      <c r="A9" s="2">
        <v>45828.0</v>
      </c>
      <c r="B9" s="1" t="s">
        <v>613</v>
      </c>
      <c r="C9" s="1"/>
      <c r="D9" s="1" t="s">
        <v>614</v>
      </c>
      <c r="E9" s="1" t="s">
        <v>615</v>
      </c>
    </row>
    <row r="10">
      <c r="A10" s="2">
        <v>45828.0</v>
      </c>
      <c r="B10" s="1" t="s">
        <v>616</v>
      </c>
      <c r="C10" s="1"/>
      <c r="D10" s="1" t="s">
        <v>617</v>
      </c>
      <c r="E10" s="1" t="s">
        <v>618</v>
      </c>
    </row>
    <row r="11">
      <c r="A11" s="2">
        <v>45828.0</v>
      </c>
      <c r="B11" s="1" t="s">
        <v>619</v>
      </c>
      <c r="C11" s="1"/>
      <c r="D11" s="1" t="s">
        <v>620</v>
      </c>
      <c r="E11" s="1" t="s">
        <v>621</v>
      </c>
    </row>
    <row r="12">
      <c r="A12" s="2">
        <v>45829.0</v>
      </c>
      <c r="B12" s="1" t="s">
        <v>622</v>
      </c>
      <c r="C12" s="1"/>
      <c r="D12" s="1" t="s">
        <v>623</v>
      </c>
      <c r="E12" s="1" t="s">
        <v>624</v>
      </c>
    </row>
    <row r="13">
      <c r="A13" s="2">
        <v>45829.0</v>
      </c>
      <c r="B13" s="1" t="s">
        <v>625</v>
      </c>
      <c r="C13" s="1"/>
      <c r="D13" s="1" t="s">
        <v>626</v>
      </c>
      <c r="E13" s="1" t="s">
        <v>627</v>
      </c>
    </row>
    <row r="14">
      <c r="A14" s="2">
        <v>45833.0</v>
      </c>
      <c r="B14" s="1" t="s">
        <v>628</v>
      </c>
      <c r="C14" s="1"/>
      <c r="D14" s="1" t="s">
        <v>629</v>
      </c>
      <c r="E14" s="1" t="s">
        <v>630</v>
      </c>
    </row>
    <row r="15">
      <c r="A15" s="2">
        <v>45829.0</v>
      </c>
      <c r="B15" s="1" t="s">
        <v>631</v>
      </c>
      <c r="C15" s="1"/>
      <c r="D15" s="1" t="s">
        <v>632</v>
      </c>
      <c r="E15" s="1" t="s">
        <v>633</v>
      </c>
    </row>
    <row r="16">
      <c r="A16" s="2">
        <v>45829.0</v>
      </c>
      <c r="B16" s="1" t="s">
        <v>634</v>
      </c>
      <c r="C16" s="1"/>
      <c r="D16" s="1" t="s">
        <v>635</v>
      </c>
      <c r="E16" s="1" t="s">
        <v>636</v>
      </c>
    </row>
    <row r="17">
      <c r="A17" s="2">
        <v>45829.0</v>
      </c>
      <c r="B17" s="1" t="s">
        <v>625</v>
      </c>
      <c r="C17" s="1"/>
      <c r="D17" s="1" t="s">
        <v>637</v>
      </c>
      <c r="E17" s="1" t="s">
        <v>638</v>
      </c>
    </row>
    <row r="18">
      <c r="A18" s="2">
        <v>45831.0</v>
      </c>
      <c r="B18" s="1" t="s">
        <v>639</v>
      </c>
      <c r="C18" s="1"/>
      <c r="D18" s="1" t="s">
        <v>640</v>
      </c>
      <c r="E18" s="1" t="s">
        <v>641</v>
      </c>
    </row>
    <row r="19">
      <c r="A19" s="2">
        <v>45829.0</v>
      </c>
      <c r="B19" s="1" t="s">
        <v>642</v>
      </c>
      <c r="C19" s="1"/>
      <c r="D19" s="1" t="s">
        <v>643</v>
      </c>
      <c r="E19" s="1" t="s">
        <v>644</v>
      </c>
    </row>
    <row r="20">
      <c r="A20" s="2">
        <v>45829.0</v>
      </c>
      <c r="B20" s="1" t="s">
        <v>645</v>
      </c>
      <c r="C20" s="1"/>
      <c r="D20" s="1" t="s">
        <v>646</v>
      </c>
      <c r="E20" s="1" t="s">
        <v>647</v>
      </c>
    </row>
    <row r="21">
      <c r="A21" s="2">
        <v>45829.0</v>
      </c>
      <c r="B21" s="1" t="s">
        <v>648</v>
      </c>
      <c r="C21" s="1" t="s">
        <v>649</v>
      </c>
      <c r="D21" s="1" t="s">
        <v>650</v>
      </c>
      <c r="E21" s="1" t="s">
        <v>651</v>
      </c>
    </row>
    <row r="22">
      <c r="A22" s="2">
        <v>45829.0</v>
      </c>
      <c r="B22" s="1" t="s">
        <v>601</v>
      </c>
      <c r="C22" s="1"/>
      <c r="D22" s="1" t="s">
        <v>643</v>
      </c>
      <c r="E22" s="1" t="s">
        <v>652</v>
      </c>
    </row>
    <row r="23">
      <c r="A23" s="2">
        <v>45832.0</v>
      </c>
      <c r="B23" s="1" t="s">
        <v>653</v>
      </c>
      <c r="C23" s="1"/>
      <c r="D23" s="1" t="s">
        <v>654</v>
      </c>
      <c r="E23" s="1" t="s">
        <v>655</v>
      </c>
    </row>
    <row r="24">
      <c r="A24" s="2">
        <v>45833.0</v>
      </c>
      <c r="B24" s="1" t="s">
        <v>598</v>
      </c>
      <c r="C24" s="1"/>
      <c r="D24" s="1" t="s">
        <v>656</v>
      </c>
      <c r="E24" s="1" t="s">
        <v>657</v>
      </c>
    </row>
    <row r="25">
      <c r="A25" s="2">
        <v>45832.0</v>
      </c>
      <c r="B25" s="1" t="s">
        <v>658</v>
      </c>
      <c r="C25" s="1"/>
      <c r="D25" s="1" t="s">
        <v>659</v>
      </c>
      <c r="E25" s="1" t="s">
        <v>660</v>
      </c>
    </row>
    <row r="26">
      <c r="A26" s="2">
        <v>45832.0</v>
      </c>
      <c r="B26" s="1" t="s">
        <v>658</v>
      </c>
      <c r="C26" s="1"/>
      <c r="D26" s="1" t="s">
        <v>661</v>
      </c>
      <c r="E26" s="1" t="s">
        <v>662</v>
      </c>
    </row>
    <row r="27">
      <c r="A27" s="2">
        <v>45833.0</v>
      </c>
      <c r="B27" s="1" t="s">
        <v>663</v>
      </c>
      <c r="C27" s="1"/>
      <c r="D27" s="1" t="s">
        <v>664</v>
      </c>
      <c r="E27" s="1" t="s">
        <v>665</v>
      </c>
    </row>
    <row r="28">
      <c r="A28" s="2">
        <v>45832.0</v>
      </c>
      <c r="B28" s="1" t="s">
        <v>592</v>
      </c>
      <c r="C28" s="1"/>
      <c r="D28" s="1" t="s">
        <v>666</v>
      </c>
      <c r="E28" s="1" t="s">
        <v>667</v>
      </c>
    </row>
    <row r="29">
      <c r="A29" s="2">
        <v>45832.0</v>
      </c>
      <c r="B29" s="1" t="s">
        <v>668</v>
      </c>
      <c r="C29" s="1"/>
      <c r="D29" s="1" t="s">
        <v>669</v>
      </c>
      <c r="E29" s="1" t="s">
        <v>670</v>
      </c>
    </row>
    <row r="30">
      <c r="A30" s="2">
        <v>45832.0</v>
      </c>
      <c r="B30" s="1" t="s">
        <v>671</v>
      </c>
      <c r="C30" s="1"/>
      <c r="D30" s="1" t="s">
        <v>672</v>
      </c>
      <c r="E30" s="1" t="s">
        <v>673</v>
      </c>
    </row>
    <row r="31">
      <c r="A31" s="2">
        <v>45832.0</v>
      </c>
      <c r="B31" s="1" t="s">
        <v>674</v>
      </c>
      <c r="C31" s="1"/>
      <c r="D31" s="1" t="s">
        <v>675</v>
      </c>
      <c r="E31" s="1" t="s">
        <v>676</v>
      </c>
    </row>
    <row r="32">
      <c r="A32" s="2">
        <v>45832.0</v>
      </c>
      <c r="B32" s="1" t="s">
        <v>677</v>
      </c>
      <c r="C32" s="1"/>
      <c r="D32" s="1" t="s">
        <v>678</v>
      </c>
      <c r="E32" s="1" t="s">
        <v>679</v>
      </c>
    </row>
    <row r="33">
      <c r="A33" s="2">
        <v>45833.0</v>
      </c>
      <c r="B33" s="1" t="s">
        <v>680</v>
      </c>
      <c r="C33" s="1"/>
      <c r="D33" s="1" t="s">
        <v>681</v>
      </c>
      <c r="E33" s="1" t="s">
        <v>682</v>
      </c>
    </row>
    <row r="34">
      <c r="A34" s="2">
        <v>45832.0</v>
      </c>
      <c r="B34" s="1" t="s">
        <v>683</v>
      </c>
      <c r="C34" s="1"/>
      <c r="D34" s="1" t="s">
        <v>684</v>
      </c>
      <c r="E34" s="1" t="s">
        <v>685</v>
      </c>
    </row>
    <row r="35">
      <c r="A35" s="2">
        <v>45832.0</v>
      </c>
      <c r="B35" s="1" t="s">
        <v>686</v>
      </c>
      <c r="C35" s="1"/>
      <c r="D35" s="1" t="s">
        <v>687</v>
      </c>
      <c r="E35" s="1" t="s">
        <v>688</v>
      </c>
    </row>
    <row r="36">
      <c r="A36" s="2">
        <v>45832.0</v>
      </c>
      <c r="B36" s="1" t="s">
        <v>689</v>
      </c>
      <c r="C36" s="1"/>
      <c r="D36" s="1" t="s">
        <v>690</v>
      </c>
      <c r="E36" s="1" t="s">
        <v>691</v>
      </c>
    </row>
    <row r="37">
      <c r="A37" s="2">
        <v>45832.0</v>
      </c>
      <c r="B37" s="1" t="s">
        <v>601</v>
      </c>
      <c r="C37" s="1"/>
      <c r="D37" s="1" t="s">
        <v>643</v>
      </c>
      <c r="E37" s="1" t="s">
        <v>692</v>
      </c>
    </row>
    <row r="38">
      <c r="A38" s="2">
        <v>45832.0</v>
      </c>
      <c r="B38" s="1" t="s">
        <v>619</v>
      </c>
      <c r="C38" s="1"/>
      <c r="D38" s="1" t="s">
        <v>693</v>
      </c>
      <c r="E38" s="1" t="s">
        <v>694</v>
      </c>
    </row>
    <row r="39">
      <c r="A39" s="2">
        <v>45832.0</v>
      </c>
      <c r="B39" s="1" t="s">
        <v>695</v>
      </c>
      <c r="C39" s="1"/>
      <c r="D39" s="1" t="s">
        <v>696</v>
      </c>
      <c r="E39" s="1" t="s">
        <v>697</v>
      </c>
    </row>
    <row r="40">
      <c r="A40" s="2">
        <v>45832.0</v>
      </c>
      <c r="B40" s="1" t="s">
        <v>698</v>
      </c>
      <c r="C40" s="1" t="s">
        <v>699</v>
      </c>
      <c r="D40" s="1" t="s">
        <v>700</v>
      </c>
      <c r="E40" s="1" t="s">
        <v>701</v>
      </c>
    </row>
    <row r="41">
      <c r="A41" s="2">
        <v>45832.0</v>
      </c>
      <c r="B41" s="1" t="s">
        <v>702</v>
      </c>
      <c r="C41" s="1"/>
      <c r="D41" s="1" t="s">
        <v>703</v>
      </c>
      <c r="E41" s="1" t="s">
        <v>704</v>
      </c>
    </row>
    <row r="42">
      <c r="A42" s="2">
        <v>45832.0</v>
      </c>
      <c r="B42" s="1" t="s">
        <v>705</v>
      </c>
      <c r="C42" s="1"/>
      <c r="D42" s="1" t="s">
        <v>706</v>
      </c>
      <c r="E42" s="1" t="s">
        <v>707</v>
      </c>
    </row>
    <row r="43">
      <c r="A43" s="2">
        <v>45832.0</v>
      </c>
      <c r="B43" s="1" t="s">
        <v>708</v>
      </c>
      <c r="C43" s="1"/>
      <c r="D43" s="1" t="s">
        <v>709</v>
      </c>
      <c r="E43" s="1" t="s">
        <v>710</v>
      </c>
    </row>
    <row r="44">
      <c r="A44" s="2">
        <v>45833.0</v>
      </c>
      <c r="B44" s="1" t="s">
        <v>711</v>
      </c>
      <c r="C44" s="1"/>
      <c r="D44" s="1" t="s">
        <v>712</v>
      </c>
      <c r="E44" s="1" t="s">
        <v>713</v>
      </c>
    </row>
    <row r="45">
      <c r="A45" s="2">
        <v>45832.0</v>
      </c>
      <c r="B45" s="1" t="s">
        <v>645</v>
      </c>
      <c r="C45" s="1"/>
      <c r="D45" s="1" t="s">
        <v>714</v>
      </c>
      <c r="E45" s="1" t="s">
        <v>715</v>
      </c>
    </row>
    <row r="46">
      <c r="A46" s="2">
        <v>45833.0</v>
      </c>
      <c r="B46" s="1" t="s">
        <v>716</v>
      </c>
      <c r="C46" s="1"/>
      <c r="D46" s="1" t="s">
        <v>717</v>
      </c>
      <c r="E46" s="1" t="s">
        <v>718</v>
      </c>
    </row>
    <row r="47">
      <c r="A47" s="2">
        <v>45833.0</v>
      </c>
      <c r="B47" s="1" t="s">
        <v>716</v>
      </c>
      <c r="C47" s="1"/>
      <c r="D47" s="1" t="s">
        <v>719</v>
      </c>
      <c r="E47" s="1" t="s">
        <v>720</v>
      </c>
    </row>
    <row r="48">
      <c r="A48" s="2">
        <v>45833.0</v>
      </c>
      <c r="B48" s="1" t="s">
        <v>721</v>
      </c>
      <c r="C48" s="1"/>
      <c r="D48" s="1" t="s">
        <v>722</v>
      </c>
      <c r="E48" s="1" t="s">
        <v>723</v>
      </c>
    </row>
    <row r="49">
      <c r="A49" s="2">
        <v>45833.0</v>
      </c>
      <c r="B49" s="1" t="s">
        <v>724</v>
      </c>
      <c r="C49" s="1"/>
      <c r="D49" s="1" t="s">
        <v>725</v>
      </c>
      <c r="E49" s="1" t="s">
        <v>726</v>
      </c>
    </row>
    <row r="50">
      <c r="A50" s="2">
        <v>45833.0</v>
      </c>
      <c r="B50" s="1" t="s">
        <v>727</v>
      </c>
      <c r="C50" s="1"/>
      <c r="D50" s="1" t="s">
        <v>728</v>
      </c>
      <c r="E50" s="1" t="s">
        <v>729</v>
      </c>
    </row>
    <row r="51">
      <c r="A51" s="2">
        <v>45833.0</v>
      </c>
      <c r="B51" s="1" t="s">
        <v>730</v>
      </c>
      <c r="C51" s="1" t="s">
        <v>731</v>
      </c>
      <c r="D51" s="1" t="s">
        <v>732</v>
      </c>
      <c r="E51" s="1" t="s">
        <v>733</v>
      </c>
    </row>
    <row r="52">
      <c r="A52" s="2">
        <v>45833.0</v>
      </c>
      <c r="B52" s="1" t="s">
        <v>734</v>
      </c>
      <c r="C52" s="1"/>
      <c r="D52" s="1" t="s">
        <v>735</v>
      </c>
      <c r="E52" s="1" t="s">
        <v>736</v>
      </c>
    </row>
    <row r="53">
      <c r="A53" s="2">
        <v>45833.0</v>
      </c>
      <c r="B53" s="1" t="s">
        <v>737</v>
      </c>
      <c r="C53" s="1"/>
      <c r="D53" s="1" t="s">
        <v>738</v>
      </c>
      <c r="E53" s="1" t="s">
        <v>739</v>
      </c>
    </row>
    <row r="54">
      <c r="A54" s="2">
        <v>45833.0</v>
      </c>
      <c r="B54" s="1" t="s">
        <v>740</v>
      </c>
      <c r="C54" s="1"/>
      <c r="D54" s="1" t="s">
        <v>741</v>
      </c>
      <c r="E54" s="1" t="s">
        <v>742</v>
      </c>
    </row>
    <row r="55">
      <c r="A55" s="2">
        <v>45833.0</v>
      </c>
      <c r="B55" s="1" t="s">
        <v>705</v>
      </c>
      <c r="C55" s="1"/>
      <c r="D55" s="1" t="s">
        <v>743</v>
      </c>
      <c r="E55" s="1" t="s">
        <v>744</v>
      </c>
    </row>
    <row r="56">
      <c r="A56" s="2">
        <v>45833.0</v>
      </c>
      <c r="B56" s="1" t="s">
        <v>745</v>
      </c>
      <c r="C56" s="1"/>
      <c r="D56" s="1" t="s">
        <v>746</v>
      </c>
      <c r="E56" s="1" t="s">
        <v>747</v>
      </c>
    </row>
    <row r="57">
      <c r="A57" s="2">
        <v>45833.0</v>
      </c>
      <c r="B57" s="1" t="s">
        <v>748</v>
      </c>
      <c r="C57" s="1" t="s">
        <v>749</v>
      </c>
      <c r="D57" s="1" t="s">
        <v>750</v>
      </c>
      <c r="E57" s="1" t="s">
        <v>751</v>
      </c>
    </row>
    <row r="58">
      <c r="A58" s="2">
        <v>45833.0</v>
      </c>
      <c r="B58" s="1" t="s">
        <v>752</v>
      </c>
      <c r="C58" s="1"/>
      <c r="D58" s="1" t="s">
        <v>753</v>
      </c>
      <c r="E58" s="1" t="s">
        <v>754</v>
      </c>
    </row>
    <row r="59">
      <c r="A59" s="2">
        <v>45834.0</v>
      </c>
      <c r="B59" s="1" t="s">
        <v>755</v>
      </c>
      <c r="C59" s="1"/>
      <c r="D59" s="1" t="s">
        <v>756</v>
      </c>
      <c r="E59" s="1" t="s">
        <v>757</v>
      </c>
    </row>
    <row r="60">
      <c r="A60" s="2">
        <v>45833.0</v>
      </c>
      <c r="B60" s="1" t="s">
        <v>758</v>
      </c>
      <c r="C60" s="1"/>
      <c r="D60" s="1" t="s">
        <v>759</v>
      </c>
      <c r="E60" s="1" t="s">
        <v>760</v>
      </c>
    </row>
    <row r="61">
      <c r="A61" s="2">
        <v>45834.0</v>
      </c>
      <c r="B61" s="1" t="s">
        <v>727</v>
      </c>
      <c r="C61" s="1"/>
      <c r="D61" s="1" t="s">
        <v>640</v>
      </c>
      <c r="E61" s="1" t="s">
        <v>761</v>
      </c>
    </row>
    <row r="62">
      <c r="A62" s="2">
        <v>45834.0</v>
      </c>
      <c r="B62" s="1" t="s">
        <v>758</v>
      </c>
      <c r="C62" s="1"/>
      <c r="D62" s="1" t="s">
        <v>762</v>
      </c>
      <c r="E62" s="1" t="s">
        <v>763</v>
      </c>
    </row>
    <row r="63">
      <c r="A63" s="2">
        <v>45834.0</v>
      </c>
      <c r="B63" s="1" t="s">
        <v>764</v>
      </c>
      <c r="C63" s="1"/>
      <c r="D63" s="1" t="s">
        <v>765</v>
      </c>
      <c r="E63" s="1" t="s">
        <v>766</v>
      </c>
    </row>
    <row r="64">
      <c r="A64" s="2">
        <v>45834.0</v>
      </c>
      <c r="B64" s="1" t="s">
        <v>698</v>
      </c>
      <c r="C64" s="1"/>
      <c r="D64" s="1" t="s">
        <v>767</v>
      </c>
      <c r="E64" s="1" t="s">
        <v>768</v>
      </c>
    </row>
    <row r="65">
      <c r="A65" s="2">
        <v>45834.0</v>
      </c>
      <c r="B65" s="1" t="s">
        <v>769</v>
      </c>
      <c r="C65" s="1"/>
      <c r="D65" s="1" t="s">
        <v>770</v>
      </c>
      <c r="E65" s="1" t="s">
        <v>771</v>
      </c>
    </row>
    <row r="66">
      <c r="A66" s="2">
        <v>45835.0</v>
      </c>
      <c r="B66" s="1" t="s">
        <v>772</v>
      </c>
      <c r="C66" s="1"/>
      <c r="D66" s="1" t="s">
        <v>773</v>
      </c>
      <c r="E66" s="1" t="s">
        <v>774</v>
      </c>
    </row>
    <row r="67">
      <c r="A67" s="2">
        <v>45835.0</v>
      </c>
      <c r="B67" s="1" t="s">
        <v>775</v>
      </c>
      <c r="C67" s="1"/>
      <c r="D67" s="1" t="s">
        <v>776</v>
      </c>
      <c r="E67" s="1" t="s">
        <v>777</v>
      </c>
    </row>
    <row r="68">
      <c r="A68" s="2">
        <v>45835.0</v>
      </c>
      <c r="B68" s="1" t="s">
        <v>778</v>
      </c>
      <c r="C68" s="1"/>
      <c r="D68" s="1" t="s">
        <v>779</v>
      </c>
      <c r="E68" s="1" t="s">
        <v>780</v>
      </c>
    </row>
    <row r="69">
      <c r="A69" s="2">
        <v>45835.0</v>
      </c>
      <c r="B69" s="1" t="s">
        <v>698</v>
      </c>
      <c r="C69" s="1"/>
      <c r="D69" s="1" t="s">
        <v>781</v>
      </c>
      <c r="E69" s="1" t="s">
        <v>782</v>
      </c>
    </row>
    <row r="70">
      <c r="A70" s="2">
        <v>45835.0</v>
      </c>
      <c r="B70" s="1" t="s">
        <v>778</v>
      </c>
      <c r="C70" s="1"/>
      <c r="D70" s="1" t="s">
        <v>783</v>
      </c>
      <c r="E70" s="1" t="s">
        <v>784</v>
      </c>
    </row>
    <row r="71">
      <c r="A71" s="2">
        <v>45835.0</v>
      </c>
      <c r="B71" s="1" t="s">
        <v>619</v>
      </c>
      <c r="C71" s="1"/>
      <c r="D71" s="1" t="s">
        <v>785</v>
      </c>
      <c r="E71" s="1" t="s">
        <v>786</v>
      </c>
    </row>
    <row r="72">
      <c r="A72" s="2">
        <v>45835.0</v>
      </c>
      <c r="B72" s="1" t="s">
        <v>787</v>
      </c>
      <c r="C72" s="1"/>
      <c r="D72" s="1" t="s">
        <v>788</v>
      </c>
      <c r="E72" s="1" t="s">
        <v>789</v>
      </c>
    </row>
    <row r="73">
      <c r="A73" s="2">
        <v>45835.0</v>
      </c>
      <c r="B73" s="1" t="s">
        <v>790</v>
      </c>
      <c r="C73" s="1"/>
      <c r="D73" s="1" t="s">
        <v>791</v>
      </c>
      <c r="E73" s="1" t="s">
        <v>792</v>
      </c>
    </row>
    <row r="74">
      <c r="A74" s="2">
        <v>45835.0</v>
      </c>
      <c r="B74" s="1" t="s">
        <v>607</v>
      </c>
      <c r="C74" s="1"/>
      <c r="D74" s="1" t="s">
        <v>793</v>
      </c>
      <c r="E74" s="1" t="s">
        <v>794</v>
      </c>
    </row>
    <row r="75">
      <c r="A75" s="2">
        <v>45835.0</v>
      </c>
      <c r="B75" s="1" t="s">
        <v>674</v>
      </c>
      <c r="C75" s="1"/>
      <c r="D75" s="1" t="s">
        <v>795</v>
      </c>
      <c r="E75" s="1" t="s">
        <v>796</v>
      </c>
    </row>
    <row r="76">
      <c r="A76" s="2">
        <v>45835.0</v>
      </c>
      <c r="B76" s="1" t="s">
        <v>601</v>
      </c>
      <c r="C76" s="1"/>
      <c r="D76" s="1" t="s">
        <v>797</v>
      </c>
      <c r="E76" s="1" t="s">
        <v>798</v>
      </c>
    </row>
    <row r="77">
      <c r="A77" s="2">
        <v>45836.0</v>
      </c>
      <c r="B77" s="1" t="s">
        <v>799</v>
      </c>
      <c r="C77" s="1"/>
      <c r="D77" s="1" t="s">
        <v>800</v>
      </c>
      <c r="E77" s="1" t="s">
        <v>801</v>
      </c>
    </row>
    <row r="78">
      <c r="A78" s="2">
        <v>45835.0</v>
      </c>
      <c r="B78" s="1" t="s">
        <v>802</v>
      </c>
      <c r="C78" s="1"/>
      <c r="D78" s="1" t="s">
        <v>803</v>
      </c>
      <c r="E78" s="1" t="s">
        <v>804</v>
      </c>
    </row>
    <row r="79">
      <c r="A79" s="2">
        <v>45835.0</v>
      </c>
      <c r="B79" s="1" t="s">
        <v>698</v>
      </c>
      <c r="C79" s="1"/>
      <c r="D79" s="1" t="s">
        <v>805</v>
      </c>
      <c r="E79" s="1" t="s">
        <v>806</v>
      </c>
    </row>
    <row r="80">
      <c r="A80" s="2">
        <v>45838.0</v>
      </c>
      <c r="B80" s="1" t="s">
        <v>807</v>
      </c>
      <c r="C80" s="1"/>
      <c r="D80" s="1" t="s">
        <v>808</v>
      </c>
      <c r="E80" s="1" t="s">
        <v>809</v>
      </c>
    </row>
    <row r="81">
      <c r="A81" s="2">
        <v>45836.0</v>
      </c>
      <c r="B81" s="1" t="s">
        <v>810</v>
      </c>
      <c r="C81" s="1"/>
      <c r="D81" s="1" t="s">
        <v>811</v>
      </c>
      <c r="E81" s="1" t="s">
        <v>812</v>
      </c>
    </row>
    <row r="82">
      <c r="A82" s="2">
        <v>45836.0</v>
      </c>
      <c r="B82" s="1" t="s">
        <v>813</v>
      </c>
      <c r="C82" s="1"/>
      <c r="D82" s="1" t="s">
        <v>814</v>
      </c>
      <c r="E82" s="1" t="s">
        <v>815</v>
      </c>
    </row>
    <row r="83">
      <c r="A83" s="2">
        <v>45836.0</v>
      </c>
      <c r="B83" s="1" t="s">
        <v>711</v>
      </c>
      <c r="C83" s="1"/>
      <c r="D83" s="1" t="s">
        <v>816</v>
      </c>
      <c r="E83" s="1" t="s">
        <v>817</v>
      </c>
    </row>
    <row r="84">
      <c r="A84" s="2">
        <v>45836.0</v>
      </c>
      <c r="B84" s="1" t="s">
        <v>634</v>
      </c>
      <c r="C84" s="1"/>
      <c r="D84" s="1" t="s">
        <v>818</v>
      </c>
      <c r="E84" s="1" t="s">
        <v>819</v>
      </c>
    </row>
    <row r="85">
      <c r="A85" s="2">
        <v>45838.0</v>
      </c>
      <c r="B85" s="1" t="s">
        <v>645</v>
      </c>
      <c r="C85" s="1"/>
      <c r="D85" s="1" t="s">
        <v>820</v>
      </c>
      <c r="E85" s="1" t="s">
        <v>821</v>
      </c>
    </row>
    <row r="86">
      <c r="A86" s="2">
        <v>45836.0</v>
      </c>
      <c r="B86" s="1" t="s">
        <v>822</v>
      </c>
      <c r="C86" s="1"/>
      <c r="D86" s="1" t="s">
        <v>823</v>
      </c>
      <c r="E86" s="1" t="s">
        <v>824</v>
      </c>
    </row>
    <row r="87">
      <c r="A87" s="2">
        <v>45840.0</v>
      </c>
      <c r="B87" s="1" t="s">
        <v>663</v>
      </c>
      <c r="C87" s="1"/>
      <c r="D87" s="1" t="s">
        <v>825</v>
      </c>
      <c r="E87" s="1" t="s">
        <v>826</v>
      </c>
    </row>
    <row r="88">
      <c r="A88" s="2">
        <v>45838.0</v>
      </c>
      <c r="B88" s="1" t="s">
        <v>827</v>
      </c>
      <c r="C88" s="1"/>
      <c r="D88" s="1" t="s">
        <v>828</v>
      </c>
      <c r="E88" s="1" t="s">
        <v>829</v>
      </c>
    </row>
    <row r="89">
      <c r="A89" s="2">
        <v>45839.0</v>
      </c>
      <c r="B89" s="1" t="s">
        <v>830</v>
      </c>
      <c r="C89" s="1"/>
      <c r="D89" s="1" t="s">
        <v>831</v>
      </c>
      <c r="E89" s="1" t="s">
        <v>832</v>
      </c>
    </row>
    <row r="90">
      <c r="A90" s="2">
        <v>45839.0</v>
      </c>
      <c r="B90" s="1" t="s">
        <v>610</v>
      </c>
      <c r="C90" s="1"/>
      <c r="D90" s="1" t="s">
        <v>833</v>
      </c>
      <c r="E90" s="1" t="s">
        <v>834</v>
      </c>
    </row>
    <row r="91">
      <c r="A91" s="2">
        <v>45839.0</v>
      </c>
      <c r="B91" s="1" t="s">
        <v>835</v>
      </c>
      <c r="C91" s="1"/>
      <c r="D91" s="1" t="s">
        <v>836</v>
      </c>
      <c r="E91" s="1" t="s">
        <v>837</v>
      </c>
    </row>
    <row r="92">
      <c r="A92" s="2">
        <v>45840.0</v>
      </c>
      <c r="B92" s="1" t="s">
        <v>663</v>
      </c>
      <c r="C92" s="1"/>
      <c r="D92" s="1" t="s">
        <v>838</v>
      </c>
      <c r="E92" s="1" t="s">
        <v>839</v>
      </c>
    </row>
    <row r="93">
      <c r="A93" s="2">
        <v>45840.0</v>
      </c>
      <c r="B93" s="1" t="s">
        <v>663</v>
      </c>
      <c r="C93" s="1"/>
      <c r="D93" s="1" t="s">
        <v>840</v>
      </c>
      <c r="E93" s="1" t="s">
        <v>841</v>
      </c>
    </row>
    <row r="94">
      <c r="A94" s="2">
        <v>45839.0</v>
      </c>
      <c r="B94" s="1" t="s">
        <v>758</v>
      </c>
      <c r="C94" s="1"/>
      <c r="D94" s="1" t="s">
        <v>842</v>
      </c>
      <c r="E94" s="1" t="s">
        <v>843</v>
      </c>
    </row>
    <row r="95">
      <c r="A95" s="2">
        <v>45839.0</v>
      </c>
      <c r="B95" s="1" t="s">
        <v>658</v>
      </c>
      <c r="C95" s="1"/>
      <c r="D95" s="1" t="s">
        <v>844</v>
      </c>
      <c r="E95" s="1" t="s">
        <v>845</v>
      </c>
    </row>
    <row r="96">
      <c r="A96" s="2">
        <v>45839.0</v>
      </c>
      <c r="B96" s="1" t="s">
        <v>846</v>
      </c>
      <c r="C96" s="1"/>
      <c r="D96" s="1" t="s">
        <v>847</v>
      </c>
      <c r="E96" s="1" t="s">
        <v>848</v>
      </c>
    </row>
    <row r="97">
      <c r="A97" s="2">
        <v>45839.0</v>
      </c>
      <c r="B97" s="1" t="s">
        <v>849</v>
      </c>
      <c r="C97" s="1"/>
      <c r="D97" s="1" t="s">
        <v>850</v>
      </c>
      <c r="E97" s="1" t="s">
        <v>851</v>
      </c>
    </row>
    <row r="98">
      <c r="A98" s="2">
        <v>45839.0</v>
      </c>
      <c r="B98" s="1" t="s">
        <v>668</v>
      </c>
      <c r="C98" s="1"/>
      <c r="D98" s="1" t="s">
        <v>852</v>
      </c>
      <c r="E98" s="1" t="s">
        <v>853</v>
      </c>
    </row>
    <row r="99">
      <c r="A99" s="2">
        <v>45839.0</v>
      </c>
      <c r="B99" s="1" t="s">
        <v>854</v>
      </c>
      <c r="C99" s="1"/>
      <c r="D99" s="1" t="s">
        <v>855</v>
      </c>
      <c r="E99" s="1" t="s">
        <v>856</v>
      </c>
    </row>
    <row r="100">
      <c r="A100" s="2">
        <v>45839.0</v>
      </c>
      <c r="B100" s="1" t="s">
        <v>857</v>
      </c>
      <c r="C100" s="1" t="s">
        <v>858</v>
      </c>
      <c r="D100" s="1" t="s">
        <v>859</v>
      </c>
      <c r="E100" s="1" t="s">
        <v>860</v>
      </c>
    </row>
    <row r="101">
      <c r="A101" s="2">
        <v>45839.0</v>
      </c>
      <c r="B101" s="1" t="s">
        <v>861</v>
      </c>
      <c r="C101" s="1"/>
      <c r="D101" s="1" t="s">
        <v>862</v>
      </c>
      <c r="E101" s="1" t="s">
        <v>863</v>
      </c>
    </row>
    <row r="102">
      <c r="A102" s="2">
        <v>45839.0</v>
      </c>
      <c r="B102" s="1" t="s">
        <v>689</v>
      </c>
      <c r="C102" s="1"/>
      <c r="D102" s="1" t="s">
        <v>864</v>
      </c>
      <c r="E102" s="1" t="s">
        <v>865</v>
      </c>
    </row>
    <row r="103">
      <c r="A103" s="2">
        <v>45840.0</v>
      </c>
      <c r="B103" s="1" t="s">
        <v>866</v>
      </c>
      <c r="C103" s="1"/>
      <c r="D103" s="1" t="s">
        <v>867</v>
      </c>
      <c r="E103" s="1" t="s">
        <v>868</v>
      </c>
    </row>
    <row r="104">
      <c r="A104" s="2">
        <v>45842.0</v>
      </c>
      <c r="B104" s="1" t="s">
        <v>869</v>
      </c>
      <c r="C104" s="1"/>
      <c r="D104" s="1" t="s">
        <v>870</v>
      </c>
      <c r="E104" s="1" t="s">
        <v>871</v>
      </c>
    </row>
    <row r="105">
      <c r="A105" s="2">
        <v>45839.0</v>
      </c>
      <c r="B105" s="1" t="s">
        <v>872</v>
      </c>
      <c r="C105" s="1"/>
      <c r="D105" s="1" t="s">
        <v>873</v>
      </c>
      <c r="E105" s="1" t="s">
        <v>874</v>
      </c>
    </row>
    <row r="106">
      <c r="A106" s="2">
        <v>45839.0</v>
      </c>
      <c r="B106" s="1" t="s">
        <v>619</v>
      </c>
      <c r="C106" s="1"/>
      <c r="D106" s="1" t="s">
        <v>620</v>
      </c>
      <c r="E106" s="1" t="s">
        <v>875</v>
      </c>
    </row>
    <row r="107">
      <c r="A107" s="2">
        <v>45839.0</v>
      </c>
      <c r="B107" s="1" t="s">
        <v>876</v>
      </c>
      <c r="C107" s="1"/>
      <c r="D107" s="1" t="s">
        <v>877</v>
      </c>
      <c r="E107" s="1" t="s">
        <v>878</v>
      </c>
    </row>
    <row r="108">
      <c r="A108" s="2">
        <v>45842.0</v>
      </c>
      <c r="B108" s="1" t="s">
        <v>879</v>
      </c>
      <c r="C108" s="1"/>
      <c r="D108" s="1" t="s">
        <v>880</v>
      </c>
      <c r="E108" s="1" t="s">
        <v>881</v>
      </c>
    </row>
    <row r="109">
      <c r="A109" s="2">
        <v>45839.0</v>
      </c>
      <c r="B109" s="1" t="s">
        <v>601</v>
      </c>
      <c r="C109" s="1"/>
      <c r="D109" s="1" t="s">
        <v>882</v>
      </c>
      <c r="E109" s="1" t="s">
        <v>883</v>
      </c>
    </row>
    <row r="110">
      <c r="A110" s="2">
        <v>45839.0</v>
      </c>
      <c r="B110" s="1" t="s">
        <v>639</v>
      </c>
      <c r="C110" s="1"/>
      <c r="D110" s="1" t="s">
        <v>884</v>
      </c>
      <c r="E110" s="1" t="s">
        <v>885</v>
      </c>
    </row>
    <row r="111">
      <c r="A111" s="2">
        <v>45839.0</v>
      </c>
      <c r="B111" s="1" t="s">
        <v>604</v>
      </c>
      <c r="C111" s="1"/>
      <c r="D111" s="1" t="s">
        <v>886</v>
      </c>
      <c r="E111" s="1" t="s">
        <v>887</v>
      </c>
    </row>
    <row r="112">
      <c r="A112" s="2">
        <v>45840.0</v>
      </c>
      <c r="B112" s="1" t="s">
        <v>705</v>
      </c>
      <c r="C112" s="1"/>
      <c r="D112" s="1" t="s">
        <v>888</v>
      </c>
      <c r="E112" s="1" t="s">
        <v>889</v>
      </c>
    </row>
    <row r="113">
      <c r="A113" s="2">
        <v>45840.0</v>
      </c>
      <c r="B113" s="1" t="s">
        <v>890</v>
      </c>
      <c r="C113" s="1"/>
      <c r="D113" s="1" t="s">
        <v>891</v>
      </c>
      <c r="E113" s="1" t="s">
        <v>892</v>
      </c>
    </row>
    <row r="114">
      <c r="A114" s="2">
        <v>45840.0</v>
      </c>
      <c r="B114" s="1" t="s">
        <v>893</v>
      </c>
      <c r="C114" s="1" t="s">
        <v>894</v>
      </c>
      <c r="D114" s="1" t="s">
        <v>895</v>
      </c>
      <c r="E114" s="1" t="s">
        <v>896</v>
      </c>
    </row>
    <row r="115">
      <c r="A115" s="2">
        <v>45840.0</v>
      </c>
      <c r="B115" s="1" t="s">
        <v>727</v>
      </c>
      <c r="C115" s="1"/>
      <c r="D115" s="1" t="s">
        <v>897</v>
      </c>
      <c r="E115" s="1" t="s">
        <v>898</v>
      </c>
    </row>
    <row r="116">
      <c r="A116" s="2">
        <v>45840.0</v>
      </c>
      <c r="B116" s="1" t="s">
        <v>645</v>
      </c>
      <c r="C116" s="1"/>
      <c r="D116" s="1" t="s">
        <v>899</v>
      </c>
      <c r="E116" s="1" t="s">
        <v>900</v>
      </c>
    </row>
    <row r="117">
      <c r="A117" s="2">
        <v>45840.0</v>
      </c>
      <c r="B117" s="1" t="s">
        <v>901</v>
      </c>
      <c r="C117" s="1"/>
      <c r="D117" s="1" t="s">
        <v>902</v>
      </c>
      <c r="E117" s="1" t="s">
        <v>903</v>
      </c>
    </row>
    <row r="118">
      <c r="A118" s="2">
        <v>45840.0</v>
      </c>
      <c r="B118" s="1" t="s">
        <v>724</v>
      </c>
      <c r="C118" s="1"/>
      <c r="D118" s="1" t="s">
        <v>904</v>
      </c>
      <c r="E118" s="1" t="s">
        <v>905</v>
      </c>
    </row>
    <row r="119">
      <c r="A119" s="2">
        <v>45840.0</v>
      </c>
      <c r="B119" s="1" t="s">
        <v>810</v>
      </c>
      <c r="C119" s="1" t="s">
        <v>906</v>
      </c>
      <c r="D119" s="1" t="s">
        <v>907</v>
      </c>
      <c r="E119" s="1" t="s">
        <v>908</v>
      </c>
    </row>
    <row r="120">
      <c r="A120" s="2">
        <v>45841.0</v>
      </c>
      <c r="B120" s="1" t="s">
        <v>909</v>
      </c>
      <c r="C120" s="1"/>
      <c r="D120" s="1" t="s">
        <v>910</v>
      </c>
      <c r="E120" s="1" t="s">
        <v>911</v>
      </c>
    </row>
    <row r="121">
      <c r="A121" s="2">
        <v>45840.0</v>
      </c>
      <c r="B121" s="1" t="s">
        <v>698</v>
      </c>
      <c r="C121" s="1" t="s">
        <v>912</v>
      </c>
      <c r="D121" s="1" t="s">
        <v>913</v>
      </c>
      <c r="E121" s="1" t="s">
        <v>914</v>
      </c>
    </row>
    <row r="122">
      <c r="A122" s="2">
        <v>45841.0</v>
      </c>
      <c r="B122" s="1" t="s">
        <v>915</v>
      </c>
      <c r="C122" s="1"/>
      <c r="D122" s="1" t="s">
        <v>850</v>
      </c>
      <c r="E122" s="1" t="s">
        <v>916</v>
      </c>
    </row>
    <row r="123">
      <c r="A123" s="2">
        <v>45841.0</v>
      </c>
      <c r="B123" s="1" t="s">
        <v>917</v>
      </c>
      <c r="C123" s="1"/>
      <c r="D123" s="1" t="s">
        <v>788</v>
      </c>
      <c r="E123" s="1" t="s">
        <v>918</v>
      </c>
    </row>
    <row r="124">
      <c r="A124" s="2">
        <v>45841.0</v>
      </c>
      <c r="B124" s="1" t="s">
        <v>909</v>
      </c>
      <c r="C124" s="1"/>
      <c r="D124" s="1" t="s">
        <v>919</v>
      </c>
      <c r="E124" s="1" t="s">
        <v>920</v>
      </c>
    </row>
    <row r="125">
      <c r="A125" s="2">
        <v>45841.0</v>
      </c>
      <c r="B125" s="1" t="s">
        <v>921</v>
      </c>
      <c r="C125" s="1"/>
      <c r="D125" s="1" t="s">
        <v>922</v>
      </c>
      <c r="E125" s="1" t="s">
        <v>923</v>
      </c>
    </row>
    <row r="126">
      <c r="A126" s="2">
        <v>45841.0</v>
      </c>
      <c r="B126" s="1" t="s">
        <v>924</v>
      </c>
      <c r="C126" s="1"/>
      <c r="D126" s="1" t="s">
        <v>925</v>
      </c>
      <c r="E126" s="1" t="s">
        <v>926</v>
      </c>
    </row>
    <row r="127">
      <c r="A127" s="2">
        <v>45842.0</v>
      </c>
      <c r="B127" s="1" t="s">
        <v>607</v>
      </c>
      <c r="C127" s="1"/>
      <c r="D127" s="1" t="s">
        <v>927</v>
      </c>
      <c r="E127" s="1" t="s">
        <v>928</v>
      </c>
    </row>
    <row r="128">
      <c r="A128" s="2">
        <v>45841.0</v>
      </c>
      <c r="B128" s="1" t="s">
        <v>872</v>
      </c>
      <c r="C128" s="1"/>
      <c r="D128" s="1" t="s">
        <v>929</v>
      </c>
      <c r="E128" s="1" t="s">
        <v>930</v>
      </c>
    </row>
    <row r="129">
      <c r="A129" s="2">
        <v>45841.0</v>
      </c>
      <c r="B129" s="1" t="s">
        <v>737</v>
      </c>
      <c r="C129" s="1"/>
      <c r="D129" s="1" t="s">
        <v>931</v>
      </c>
      <c r="E129" s="1" t="s">
        <v>932</v>
      </c>
    </row>
    <row r="130">
      <c r="A130" s="2">
        <v>45841.0</v>
      </c>
      <c r="B130" s="1" t="s">
        <v>683</v>
      </c>
      <c r="C130" s="1"/>
      <c r="D130" s="1" t="s">
        <v>933</v>
      </c>
      <c r="E130" s="1" t="s">
        <v>934</v>
      </c>
    </row>
    <row r="131">
      <c r="A131" s="2">
        <v>45841.0</v>
      </c>
      <c r="B131" s="1" t="s">
        <v>935</v>
      </c>
      <c r="C131" s="1"/>
      <c r="D131" s="1" t="s">
        <v>936</v>
      </c>
      <c r="E131" s="1" t="s">
        <v>937</v>
      </c>
    </row>
    <row r="132">
      <c r="A132" s="2">
        <v>45841.0</v>
      </c>
      <c r="B132" s="1" t="s">
        <v>625</v>
      </c>
      <c r="C132" s="1"/>
      <c r="D132" s="1" t="s">
        <v>938</v>
      </c>
      <c r="E132" s="1" t="s">
        <v>939</v>
      </c>
    </row>
    <row r="133">
      <c r="A133" s="2">
        <v>45841.0</v>
      </c>
      <c r="B133" s="1" t="s">
        <v>598</v>
      </c>
      <c r="C133" s="1"/>
      <c r="D133" s="1" t="s">
        <v>940</v>
      </c>
      <c r="E133" s="1" t="s">
        <v>941</v>
      </c>
    </row>
    <row r="134">
      <c r="A134" s="2">
        <v>45842.0</v>
      </c>
      <c r="B134" s="1" t="s">
        <v>822</v>
      </c>
      <c r="C134" s="1"/>
      <c r="D134" s="1" t="s">
        <v>823</v>
      </c>
      <c r="E134" s="1" t="s">
        <v>942</v>
      </c>
    </row>
    <row r="135">
      <c r="A135" s="2">
        <v>45842.0</v>
      </c>
      <c r="B135" s="1" t="s">
        <v>634</v>
      </c>
      <c r="C135" s="1"/>
      <c r="D135" s="1" t="s">
        <v>943</v>
      </c>
      <c r="E135" s="1" t="s">
        <v>944</v>
      </c>
    </row>
    <row r="136">
      <c r="A136" s="2">
        <v>45842.0</v>
      </c>
      <c r="B136" s="1" t="s">
        <v>945</v>
      </c>
      <c r="C136" s="1"/>
      <c r="D136" s="1" t="s">
        <v>946</v>
      </c>
      <c r="E136" s="1" t="s">
        <v>947</v>
      </c>
    </row>
    <row r="137">
      <c r="A137" s="2">
        <v>45842.0</v>
      </c>
      <c r="B137" s="1" t="s">
        <v>945</v>
      </c>
      <c r="C137" s="1"/>
      <c r="D137" s="1" t="s">
        <v>948</v>
      </c>
      <c r="E137" s="1" t="s">
        <v>949</v>
      </c>
    </row>
    <row r="138">
      <c r="A138" s="2">
        <v>45842.0</v>
      </c>
      <c r="B138" s="1" t="s">
        <v>945</v>
      </c>
      <c r="C138" s="1"/>
      <c r="D138" s="1" t="s">
        <v>950</v>
      </c>
      <c r="E138" s="1" t="s">
        <v>951</v>
      </c>
    </row>
    <row r="139">
      <c r="A139" s="2">
        <v>45842.0</v>
      </c>
      <c r="B139" s="1" t="s">
        <v>758</v>
      </c>
      <c r="C139" s="1"/>
      <c r="D139" s="1" t="s">
        <v>952</v>
      </c>
      <c r="E139" s="1" t="s">
        <v>953</v>
      </c>
    </row>
    <row r="140">
      <c r="A140" s="2">
        <v>45842.0</v>
      </c>
      <c r="B140" s="1" t="s">
        <v>601</v>
      </c>
      <c r="C140" s="1"/>
      <c r="D140" s="1" t="s">
        <v>602</v>
      </c>
      <c r="E140" s="1" t="s">
        <v>954</v>
      </c>
    </row>
    <row r="141">
      <c r="A141" s="2">
        <v>45842.0</v>
      </c>
      <c r="B141" s="1" t="s">
        <v>955</v>
      </c>
      <c r="C141" s="1"/>
      <c r="D141" s="1" t="s">
        <v>956</v>
      </c>
      <c r="E141" s="1" t="s">
        <v>957</v>
      </c>
    </row>
    <row r="142">
      <c r="A142" s="2">
        <v>45842.0</v>
      </c>
      <c r="B142" s="1" t="s">
        <v>619</v>
      </c>
      <c r="C142" s="1"/>
      <c r="D142" s="1" t="s">
        <v>958</v>
      </c>
      <c r="E142" s="1" t="s">
        <v>959</v>
      </c>
    </row>
    <row r="143">
      <c r="A143" s="2">
        <v>45842.0</v>
      </c>
      <c r="B143" s="1" t="s">
        <v>945</v>
      </c>
      <c r="C143" s="1"/>
      <c r="D143" s="1" t="s">
        <v>960</v>
      </c>
      <c r="E143" s="1" t="s">
        <v>961</v>
      </c>
    </row>
    <row r="144">
      <c r="A144" s="2">
        <v>45842.0</v>
      </c>
      <c r="B144" s="1" t="s">
        <v>962</v>
      </c>
      <c r="C144" s="1"/>
      <c r="D144" s="1" t="s">
        <v>963</v>
      </c>
      <c r="E144" s="1" t="s">
        <v>964</v>
      </c>
    </row>
    <row r="145">
      <c r="A145" s="2">
        <v>45842.0</v>
      </c>
      <c r="B145" s="1" t="s">
        <v>705</v>
      </c>
      <c r="C145" s="1"/>
      <c r="D145" s="1" t="s">
        <v>965</v>
      </c>
      <c r="E145" s="1" t="s">
        <v>966</v>
      </c>
    </row>
    <row r="146">
      <c r="A146" s="2">
        <v>45845.0</v>
      </c>
      <c r="B146" s="1" t="s">
        <v>595</v>
      </c>
      <c r="C146" s="1"/>
      <c r="D146" s="1" t="s">
        <v>596</v>
      </c>
      <c r="E146" s="1" t="s">
        <v>967</v>
      </c>
    </row>
    <row r="147">
      <c r="A147" s="2">
        <v>45845.0</v>
      </c>
      <c r="B147" s="1" t="s">
        <v>968</v>
      </c>
      <c r="C147" s="1"/>
      <c r="D147" s="1" t="s">
        <v>596</v>
      </c>
      <c r="E147" s="1" t="s">
        <v>969</v>
      </c>
    </row>
    <row r="148">
      <c r="A148" s="2">
        <v>45842.0</v>
      </c>
      <c r="B148" s="1" t="s">
        <v>702</v>
      </c>
      <c r="C148" s="1"/>
      <c r="D148" s="1" t="s">
        <v>970</v>
      </c>
      <c r="E148" s="1" t="s">
        <v>971</v>
      </c>
    </row>
    <row r="149">
      <c r="A149" s="2">
        <v>45842.0</v>
      </c>
      <c r="B149" s="1" t="s">
        <v>972</v>
      </c>
      <c r="C149" s="1"/>
      <c r="D149" s="1" t="s">
        <v>973</v>
      </c>
      <c r="E149" s="1" t="s">
        <v>974</v>
      </c>
    </row>
    <row r="150">
      <c r="A150" s="2">
        <v>45842.0</v>
      </c>
      <c r="B150" s="1" t="s">
        <v>975</v>
      </c>
      <c r="C150" s="1" t="s">
        <v>976</v>
      </c>
      <c r="D150" s="1" t="s">
        <v>977</v>
      </c>
      <c r="E150" s="1" t="s">
        <v>978</v>
      </c>
    </row>
    <row r="151">
      <c r="A151" s="2">
        <v>45843.0</v>
      </c>
      <c r="B151" s="1" t="s">
        <v>663</v>
      </c>
      <c r="C151" s="1"/>
      <c r="D151" s="1" t="s">
        <v>979</v>
      </c>
      <c r="E151" s="1" t="s">
        <v>980</v>
      </c>
    </row>
    <row r="152">
      <c r="A152" s="2">
        <v>45843.0</v>
      </c>
      <c r="B152" s="1" t="s">
        <v>813</v>
      </c>
      <c r="C152" s="1"/>
      <c r="D152" s="1" t="s">
        <v>981</v>
      </c>
      <c r="E152" s="1" t="s">
        <v>982</v>
      </c>
    </row>
    <row r="153">
      <c r="A153" s="2">
        <v>45843.0</v>
      </c>
      <c r="B153" s="1" t="s">
        <v>787</v>
      </c>
      <c r="C153" s="1"/>
      <c r="D153" s="1" t="s">
        <v>788</v>
      </c>
      <c r="E153" s="1" t="s">
        <v>983</v>
      </c>
    </row>
    <row r="154">
      <c r="A154" s="2">
        <v>45843.0</v>
      </c>
      <c r="B154" s="1" t="s">
        <v>810</v>
      </c>
      <c r="C154" s="1"/>
      <c r="D154" s="1" t="s">
        <v>984</v>
      </c>
      <c r="E154" s="1" t="s">
        <v>985</v>
      </c>
    </row>
    <row r="155">
      <c r="A155" s="2">
        <v>45843.0</v>
      </c>
      <c r="B155" s="1" t="s">
        <v>986</v>
      </c>
      <c r="C155" s="1" t="s">
        <v>987</v>
      </c>
      <c r="D155" s="1" t="s">
        <v>988</v>
      </c>
      <c r="E155" s="1" t="s">
        <v>989</v>
      </c>
    </row>
    <row r="156">
      <c r="A156" s="2">
        <v>45843.0</v>
      </c>
      <c r="B156" s="1" t="s">
        <v>975</v>
      </c>
      <c r="C156" s="1"/>
      <c r="D156" s="1" t="s">
        <v>990</v>
      </c>
      <c r="E156" s="1" t="s">
        <v>991</v>
      </c>
    </row>
    <row r="157">
      <c r="A157" s="2">
        <v>45845.0</v>
      </c>
      <c r="B157" s="1" t="s">
        <v>698</v>
      </c>
      <c r="C157" s="1"/>
      <c r="D157" s="1" t="s">
        <v>992</v>
      </c>
      <c r="E157" s="1" t="s">
        <v>993</v>
      </c>
    </row>
    <row r="158">
      <c r="A158" s="2">
        <v>45845.0</v>
      </c>
      <c r="B158" s="1" t="s">
        <v>994</v>
      </c>
      <c r="C158" s="1"/>
      <c r="D158" s="1" t="s">
        <v>596</v>
      </c>
      <c r="E158" s="1" t="s">
        <v>995</v>
      </c>
    </row>
    <row r="159">
      <c r="A159" s="2">
        <v>45843.0</v>
      </c>
      <c r="B159" s="1" t="s">
        <v>601</v>
      </c>
      <c r="C159" s="1"/>
      <c r="D159" s="1" t="s">
        <v>996</v>
      </c>
      <c r="E159" s="1" t="s">
        <v>997</v>
      </c>
    </row>
    <row r="160">
      <c r="A160" s="2">
        <v>45845.0</v>
      </c>
      <c r="B160" s="1" t="s">
        <v>601</v>
      </c>
      <c r="C160" s="1"/>
      <c r="D160" s="1" t="s">
        <v>998</v>
      </c>
      <c r="E160" s="1" t="s">
        <v>999</v>
      </c>
    </row>
    <row r="161">
      <c r="A161" s="2">
        <v>45843.0</v>
      </c>
      <c r="B161" s="1" t="s">
        <v>607</v>
      </c>
      <c r="C161" s="1"/>
      <c r="D161" s="1" t="s">
        <v>1000</v>
      </c>
      <c r="E161" s="1" t="s">
        <v>1001</v>
      </c>
    </row>
    <row r="162">
      <c r="A162" s="2">
        <v>45846.0</v>
      </c>
      <c r="B162" s="1" t="s">
        <v>1002</v>
      </c>
      <c r="C162" s="1"/>
      <c r="D162" s="1" t="s">
        <v>1003</v>
      </c>
      <c r="E162" s="1" t="s">
        <v>1004</v>
      </c>
    </row>
    <row r="163">
      <c r="A163" s="2">
        <v>45846.0</v>
      </c>
      <c r="B163" s="1" t="s">
        <v>686</v>
      </c>
      <c r="C163" s="1"/>
      <c r="D163" s="1" t="s">
        <v>687</v>
      </c>
      <c r="E163" s="1" t="s">
        <v>1005</v>
      </c>
    </row>
    <row r="164">
      <c r="A164" s="2">
        <v>45847.0</v>
      </c>
      <c r="B164" s="1" t="s">
        <v>663</v>
      </c>
      <c r="C164" s="1"/>
      <c r="D164" s="1" t="s">
        <v>1006</v>
      </c>
      <c r="E164" s="1" t="s">
        <v>1007</v>
      </c>
    </row>
    <row r="165">
      <c r="A165" s="2">
        <v>45846.0</v>
      </c>
      <c r="B165" s="1" t="s">
        <v>592</v>
      </c>
      <c r="C165" s="1"/>
      <c r="D165" s="1" t="s">
        <v>1008</v>
      </c>
      <c r="E165" s="1" t="s">
        <v>1009</v>
      </c>
    </row>
    <row r="166">
      <c r="A166" s="2">
        <v>45846.0</v>
      </c>
      <c r="B166" s="1" t="s">
        <v>1010</v>
      </c>
      <c r="C166" s="1" t="s">
        <v>1011</v>
      </c>
      <c r="D166" s="1" t="s">
        <v>1012</v>
      </c>
      <c r="E166" s="1" t="s">
        <v>1013</v>
      </c>
    </row>
    <row r="167">
      <c r="A167" s="2">
        <v>45848.0</v>
      </c>
      <c r="B167" s="1" t="s">
        <v>1014</v>
      </c>
      <c r="C167" s="1"/>
      <c r="D167" s="1" t="s">
        <v>850</v>
      </c>
      <c r="E167" s="1" t="s">
        <v>1015</v>
      </c>
    </row>
    <row r="168">
      <c r="A168" s="2">
        <v>45846.0</v>
      </c>
      <c r="B168" s="1" t="s">
        <v>872</v>
      </c>
      <c r="C168" s="1"/>
      <c r="D168" s="1" t="s">
        <v>1016</v>
      </c>
      <c r="E168" s="1" t="s">
        <v>1017</v>
      </c>
    </row>
    <row r="169">
      <c r="A169" s="2">
        <v>45846.0</v>
      </c>
      <c r="B169" s="1" t="s">
        <v>668</v>
      </c>
      <c r="C169" s="1"/>
      <c r="D169" s="1" t="s">
        <v>1018</v>
      </c>
      <c r="E169" s="1" t="s">
        <v>1019</v>
      </c>
    </row>
    <row r="170">
      <c r="A170" s="2">
        <v>45846.0</v>
      </c>
      <c r="B170" s="1" t="s">
        <v>1020</v>
      </c>
      <c r="C170" s="1"/>
      <c r="D170" s="1" t="s">
        <v>1021</v>
      </c>
      <c r="E170" s="1" t="s">
        <v>1022</v>
      </c>
    </row>
    <row r="171">
      <c r="A171" s="2">
        <v>45846.0</v>
      </c>
      <c r="B171" s="1" t="s">
        <v>1023</v>
      </c>
      <c r="C171" s="1"/>
      <c r="D171" s="1" t="s">
        <v>1024</v>
      </c>
      <c r="E171" s="1" t="s">
        <v>1025</v>
      </c>
    </row>
    <row r="172">
      <c r="A172" s="2">
        <v>45846.0</v>
      </c>
      <c r="B172" s="1" t="s">
        <v>727</v>
      </c>
      <c r="C172" s="1"/>
      <c r="D172" s="1" t="s">
        <v>1026</v>
      </c>
      <c r="E172" s="1" t="s">
        <v>1027</v>
      </c>
    </row>
    <row r="173">
      <c r="A173" s="2">
        <v>45847.0</v>
      </c>
      <c r="B173" s="1" t="s">
        <v>1028</v>
      </c>
      <c r="C173" s="1"/>
      <c r="D173" s="1" t="s">
        <v>1029</v>
      </c>
      <c r="E173" s="1" t="s">
        <v>1030</v>
      </c>
    </row>
    <row r="174">
      <c r="A174" s="2">
        <v>45846.0</v>
      </c>
      <c r="B174" s="1" t="s">
        <v>1031</v>
      </c>
      <c r="C174" s="1"/>
      <c r="D174" s="1" t="s">
        <v>776</v>
      </c>
      <c r="E174" s="1" t="s">
        <v>1032</v>
      </c>
    </row>
    <row r="175">
      <c r="A175" s="2">
        <v>45846.0</v>
      </c>
      <c r="B175" s="1" t="s">
        <v>1033</v>
      </c>
      <c r="C175" s="1"/>
      <c r="D175" s="1" t="s">
        <v>1034</v>
      </c>
      <c r="E175" s="1" t="s">
        <v>1035</v>
      </c>
    </row>
    <row r="176">
      <c r="A176" s="2">
        <v>45846.0</v>
      </c>
      <c r="B176" s="1" t="s">
        <v>689</v>
      </c>
      <c r="C176" s="1"/>
      <c r="D176" s="1" t="s">
        <v>1036</v>
      </c>
      <c r="E176" s="1" t="s">
        <v>1037</v>
      </c>
    </row>
    <row r="177">
      <c r="A177" s="2">
        <v>45846.0</v>
      </c>
      <c r="B177" s="1" t="s">
        <v>1038</v>
      </c>
      <c r="C177" s="1"/>
      <c r="D177" s="1" t="s">
        <v>1039</v>
      </c>
      <c r="E177" s="1" t="s">
        <v>1040</v>
      </c>
    </row>
    <row r="178">
      <c r="A178" s="2">
        <v>45846.0</v>
      </c>
      <c r="B178" s="1" t="s">
        <v>619</v>
      </c>
      <c r="C178" s="1"/>
      <c r="D178" s="1" t="s">
        <v>693</v>
      </c>
      <c r="E178" s="1" t="s">
        <v>1041</v>
      </c>
    </row>
    <row r="179">
      <c r="A179" s="2">
        <v>45846.0</v>
      </c>
      <c r="B179" s="1" t="s">
        <v>639</v>
      </c>
      <c r="C179" s="1"/>
      <c r="D179" s="1" t="s">
        <v>884</v>
      </c>
      <c r="E179" s="1" t="s">
        <v>1042</v>
      </c>
    </row>
    <row r="180">
      <c r="A180" s="2">
        <v>45846.0</v>
      </c>
      <c r="B180" s="1" t="s">
        <v>645</v>
      </c>
      <c r="C180" s="1"/>
      <c r="D180" s="1" t="s">
        <v>1043</v>
      </c>
      <c r="E180" s="1" t="s">
        <v>1044</v>
      </c>
    </row>
    <row r="181">
      <c r="A181" s="2">
        <v>45846.0</v>
      </c>
      <c r="B181" s="1" t="s">
        <v>1028</v>
      </c>
      <c r="C181" s="1"/>
      <c r="D181" s="1" t="s">
        <v>1045</v>
      </c>
      <c r="E181" s="1" t="s">
        <v>1046</v>
      </c>
    </row>
    <row r="182">
      <c r="A182" s="2">
        <v>45846.0</v>
      </c>
      <c r="B182" s="1" t="s">
        <v>1047</v>
      </c>
      <c r="C182" s="1"/>
      <c r="D182" s="1" t="s">
        <v>1048</v>
      </c>
      <c r="E182" s="1" t="s">
        <v>1049</v>
      </c>
    </row>
    <row r="183">
      <c r="A183" s="2">
        <v>45847.0</v>
      </c>
      <c r="B183" s="1" t="s">
        <v>1050</v>
      </c>
      <c r="C183" s="1"/>
      <c r="D183" s="1" t="s">
        <v>1051</v>
      </c>
      <c r="E183" s="1" t="s">
        <v>1052</v>
      </c>
    </row>
    <row r="184">
      <c r="A184" s="2">
        <v>45846.0</v>
      </c>
      <c r="B184" s="1" t="s">
        <v>827</v>
      </c>
      <c r="C184" s="1"/>
      <c r="D184" s="1" t="s">
        <v>1053</v>
      </c>
      <c r="E184" s="1" t="s">
        <v>1054</v>
      </c>
    </row>
    <row r="185">
      <c r="A185" s="2">
        <v>45846.0</v>
      </c>
      <c r="B185" s="1" t="s">
        <v>1055</v>
      </c>
      <c r="C185" s="1"/>
      <c r="D185" s="1" t="s">
        <v>1056</v>
      </c>
      <c r="E185" s="1" t="s">
        <v>1057</v>
      </c>
    </row>
    <row r="186">
      <c r="A186" s="2">
        <v>45846.0</v>
      </c>
      <c r="B186" s="1" t="s">
        <v>1058</v>
      </c>
      <c r="C186" s="1"/>
      <c r="D186" s="1" t="s">
        <v>1059</v>
      </c>
      <c r="E186" s="1" t="s">
        <v>1060</v>
      </c>
    </row>
    <row r="187">
      <c r="A187" s="2">
        <v>45847.0</v>
      </c>
      <c r="B187" s="1" t="s">
        <v>716</v>
      </c>
      <c r="C187" s="1" t="s">
        <v>1061</v>
      </c>
      <c r="D187" s="1" t="s">
        <v>1062</v>
      </c>
      <c r="E187" s="1" t="s">
        <v>1063</v>
      </c>
    </row>
    <row r="188">
      <c r="A188" s="2">
        <v>45847.0</v>
      </c>
      <c r="B188" s="1" t="s">
        <v>616</v>
      </c>
      <c r="C188" s="1" t="s">
        <v>1064</v>
      </c>
      <c r="D188" s="1" t="s">
        <v>1065</v>
      </c>
      <c r="E188" s="1" t="s">
        <v>1066</v>
      </c>
    </row>
    <row r="189">
      <c r="A189" s="2">
        <v>45847.0</v>
      </c>
      <c r="B189" s="1" t="s">
        <v>1067</v>
      </c>
      <c r="C189" s="1"/>
      <c r="D189" s="1" t="s">
        <v>1068</v>
      </c>
      <c r="E189" s="1" t="s">
        <v>1069</v>
      </c>
    </row>
    <row r="190">
      <c r="A190" s="2">
        <v>45847.0</v>
      </c>
      <c r="B190" s="1" t="s">
        <v>1070</v>
      </c>
      <c r="C190" s="1"/>
      <c r="D190" s="1" t="s">
        <v>1071</v>
      </c>
      <c r="E190" s="1" t="s">
        <v>1072</v>
      </c>
    </row>
    <row r="191">
      <c r="A191" s="2">
        <v>45847.0</v>
      </c>
      <c r="B191" s="1" t="s">
        <v>619</v>
      </c>
      <c r="C191" s="1"/>
      <c r="D191" s="1" t="s">
        <v>1073</v>
      </c>
      <c r="E191" s="1" t="s">
        <v>1074</v>
      </c>
    </row>
    <row r="192">
      <c r="A192" s="2">
        <v>45848.0</v>
      </c>
      <c r="B192" s="1" t="s">
        <v>1075</v>
      </c>
      <c r="C192" s="1"/>
      <c r="D192" s="1" t="s">
        <v>1076</v>
      </c>
      <c r="E192" s="1" t="s">
        <v>1077</v>
      </c>
    </row>
    <row r="193">
      <c r="A193" s="2">
        <v>45848.0</v>
      </c>
      <c r="B193" s="1" t="s">
        <v>1078</v>
      </c>
      <c r="C193" s="1"/>
      <c r="D193" s="1" t="s">
        <v>1079</v>
      </c>
      <c r="E193" s="1" t="s">
        <v>1080</v>
      </c>
    </row>
    <row r="194">
      <c r="A194" s="2">
        <v>45848.0</v>
      </c>
      <c r="B194" s="1" t="s">
        <v>758</v>
      </c>
      <c r="C194" s="1"/>
      <c r="D194" s="1" t="s">
        <v>1081</v>
      </c>
      <c r="E194" s="1" t="s">
        <v>1082</v>
      </c>
    </row>
    <row r="195">
      <c r="A195" s="2">
        <v>45848.0</v>
      </c>
      <c r="B195" s="1" t="s">
        <v>1083</v>
      </c>
      <c r="C195" s="1"/>
      <c r="D195" s="1" t="s">
        <v>1084</v>
      </c>
      <c r="E195" s="1" t="s">
        <v>1085</v>
      </c>
    </row>
    <row r="196">
      <c r="A196" s="2">
        <v>45848.0</v>
      </c>
      <c r="B196" s="1" t="s">
        <v>721</v>
      </c>
      <c r="C196" s="1"/>
      <c r="D196" s="1" t="s">
        <v>1086</v>
      </c>
      <c r="E196" s="1" t="s">
        <v>1087</v>
      </c>
    </row>
    <row r="197">
      <c r="A197" s="2">
        <v>45848.0</v>
      </c>
      <c r="B197" s="1" t="s">
        <v>1088</v>
      </c>
      <c r="C197" s="1"/>
      <c r="D197" s="1" t="s">
        <v>1089</v>
      </c>
      <c r="E197" s="1" t="s">
        <v>1090</v>
      </c>
    </row>
    <row r="198">
      <c r="A198" s="2">
        <v>45848.0</v>
      </c>
      <c r="B198" s="1" t="s">
        <v>1091</v>
      </c>
      <c r="C198" s="1"/>
      <c r="D198" s="1" t="s">
        <v>1092</v>
      </c>
      <c r="E198" s="1" t="s">
        <v>1093</v>
      </c>
    </row>
    <row r="199">
      <c r="A199" s="2">
        <v>45848.0</v>
      </c>
      <c r="B199" s="1" t="s">
        <v>607</v>
      </c>
      <c r="C199" s="1" t="s">
        <v>1094</v>
      </c>
      <c r="D199" s="1" t="s">
        <v>1095</v>
      </c>
      <c r="E199" s="1" t="s">
        <v>1096</v>
      </c>
    </row>
    <row r="200">
      <c r="A200" s="2">
        <v>45848.0</v>
      </c>
      <c r="B200" s="1" t="s">
        <v>607</v>
      </c>
      <c r="C200" s="1"/>
      <c r="D200" s="1" t="s">
        <v>1097</v>
      </c>
      <c r="E200" s="1" t="s">
        <v>1098</v>
      </c>
    </row>
    <row r="201">
      <c r="A201" s="2">
        <v>45848.0</v>
      </c>
      <c r="B201" s="1" t="s">
        <v>1099</v>
      </c>
      <c r="C201" s="1"/>
      <c r="D201" s="1" t="s">
        <v>1100</v>
      </c>
      <c r="E201" s="1" t="s">
        <v>1101</v>
      </c>
    </row>
    <row r="202">
      <c r="A202" s="2">
        <v>45848.0</v>
      </c>
      <c r="B202" s="1" t="s">
        <v>598</v>
      </c>
      <c r="C202" s="1"/>
      <c r="D202" s="1" t="s">
        <v>1102</v>
      </c>
      <c r="E202" s="1" t="s">
        <v>1103</v>
      </c>
    </row>
    <row r="203">
      <c r="A203" s="2">
        <v>45849.0</v>
      </c>
      <c r="B203" s="1" t="s">
        <v>1104</v>
      </c>
      <c r="C203" s="1"/>
      <c r="D203" s="1" t="s">
        <v>1105</v>
      </c>
      <c r="E203" s="1" t="s">
        <v>1106</v>
      </c>
    </row>
    <row r="204">
      <c r="A204" s="2">
        <v>45848.0</v>
      </c>
      <c r="B204" s="1" t="s">
        <v>698</v>
      </c>
      <c r="C204" s="1"/>
      <c r="D204" s="1" t="s">
        <v>1107</v>
      </c>
      <c r="E204" s="1" t="s">
        <v>1108</v>
      </c>
    </row>
    <row r="205">
      <c r="A205" s="2">
        <v>45848.0</v>
      </c>
      <c r="B205" s="1" t="s">
        <v>698</v>
      </c>
      <c r="C205" s="1"/>
      <c r="D205" s="1" t="s">
        <v>1109</v>
      </c>
      <c r="E205" s="1" t="s">
        <v>1110</v>
      </c>
    </row>
    <row r="206">
      <c r="A206" s="2">
        <v>45849.0</v>
      </c>
      <c r="B206" s="1" t="s">
        <v>924</v>
      </c>
      <c r="C206" s="1"/>
      <c r="D206" s="1" t="s">
        <v>1111</v>
      </c>
      <c r="E206" s="1" t="s">
        <v>1112</v>
      </c>
    </row>
    <row r="207">
      <c r="A207" s="2">
        <v>45849.0</v>
      </c>
      <c r="B207" s="1" t="s">
        <v>861</v>
      </c>
      <c r="C207" s="1"/>
      <c r="D207" s="1" t="s">
        <v>1113</v>
      </c>
      <c r="E207" s="1" t="s">
        <v>1114</v>
      </c>
    </row>
    <row r="208">
      <c r="A208" s="2">
        <v>45849.0</v>
      </c>
      <c r="B208" s="1" t="s">
        <v>1115</v>
      </c>
      <c r="C208" s="1"/>
      <c r="D208" s="1" t="s">
        <v>1116</v>
      </c>
      <c r="E208" s="1" t="s">
        <v>1117</v>
      </c>
    </row>
    <row r="209">
      <c r="A209" s="2">
        <v>45849.0</v>
      </c>
      <c r="B209" s="1" t="s">
        <v>1115</v>
      </c>
      <c r="C209" s="1"/>
      <c r="D209" s="1" t="s">
        <v>1118</v>
      </c>
      <c r="E209" s="1" t="s">
        <v>1119</v>
      </c>
    </row>
    <row r="210">
      <c r="A210" s="2">
        <v>45849.0</v>
      </c>
      <c r="B210" s="1" t="s">
        <v>668</v>
      </c>
      <c r="C210" s="1"/>
      <c r="D210" s="1" t="s">
        <v>1120</v>
      </c>
      <c r="E210" s="1" t="s">
        <v>1121</v>
      </c>
    </row>
    <row r="211">
      <c r="A211" s="2">
        <v>45849.0</v>
      </c>
      <c r="B211" s="1" t="s">
        <v>968</v>
      </c>
      <c r="C211" s="1"/>
      <c r="D211" s="1" t="s">
        <v>1122</v>
      </c>
      <c r="E211" s="1" t="s">
        <v>1123</v>
      </c>
    </row>
    <row r="212">
      <c r="A212" s="2">
        <v>45850.0</v>
      </c>
      <c r="B212" s="1" t="s">
        <v>1124</v>
      </c>
      <c r="C212" s="1"/>
      <c r="D212" s="1" t="s">
        <v>1125</v>
      </c>
      <c r="E212" s="1" t="s">
        <v>1126</v>
      </c>
    </row>
    <row r="213">
      <c r="A213" s="2">
        <v>45849.0</v>
      </c>
      <c r="B213" s="1" t="s">
        <v>1127</v>
      </c>
      <c r="C213" s="1"/>
      <c r="D213" s="1" t="s">
        <v>1128</v>
      </c>
      <c r="E213" s="1" t="s">
        <v>1129</v>
      </c>
    </row>
    <row r="214">
      <c r="A214" s="2">
        <v>45849.0</v>
      </c>
      <c r="B214" s="1" t="s">
        <v>601</v>
      </c>
      <c r="C214" s="1"/>
      <c r="D214" s="1" t="s">
        <v>1130</v>
      </c>
      <c r="E214" s="1" t="s">
        <v>1131</v>
      </c>
    </row>
    <row r="215">
      <c r="A215" s="2">
        <v>45849.0</v>
      </c>
      <c r="B215" s="1" t="s">
        <v>674</v>
      </c>
      <c r="C215" s="1"/>
      <c r="D215" s="1" t="s">
        <v>675</v>
      </c>
      <c r="E215" s="1" t="s">
        <v>1132</v>
      </c>
    </row>
    <row r="216">
      <c r="A216" s="2">
        <v>45849.0</v>
      </c>
      <c r="B216" s="1" t="s">
        <v>835</v>
      </c>
      <c r="C216" s="1"/>
      <c r="D216" s="1" t="s">
        <v>1133</v>
      </c>
      <c r="E216" s="1" t="s">
        <v>1134</v>
      </c>
    </row>
    <row r="217">
      <c r="A217" s="2">
        <v>45853.0</v>
      </c>
      <c r="B217" s="1" t="s">
        <v>628</v>
      </c>
      <c r="C217" s="1"/>
      <c r="D217" s="1" t="s">
        <v>1135</v>
      </c>
      <c r="E217" s="1" t="s">
        <v>1136</v>
      </c>
    </row>
    <row r="218">
      <c r="A218" s="2">
        <v>45849.0</v>
      </c>
      <c r="B218" s="1" t="s">
        <v>1137</v>
      </c>
      <c r="C218" s="1"/>
      <c r="D218" s="1" t="s">
        <v>1138</v>
      </c>
      <c r="E218" s="1" t="s">
        <v>1139</v>
      </c>
    </row>
    <row r="219">
      <c r="A219" s="2">
        <v>45849.0</v>
      </c>
      <c r="B219" s="1" t="s">
        <v>625</v>
      </c>
      <c r="C219" s="1"/>
      <c r="D219" s="1" t="s">
        <v>1140</v>
      </c>
      <c r="E219" s="1" t="s">
        <v>1141</v>
      </c>
    </row>
    <row r="220">
      <c r="A220" s="2">
        <v>45850.0</v>
      </c>
      <c r="B220" s="1" t="s">
        <v>869</v>
      </c>
      <c r="C220" s="1"/>
      <c r="D220" s="1" t="s">
        <v>1142</v>
      </c>
      <c r="E220" s="1" t="s">
        <v>1143</v>
      </c>
    </row>
    <row r="221">
      <c r="A221" s="2">
        <v>45850.0</v>
      </c>
      <c r="B221" s="1" t="s">
        <v>1144</v>
      </c>
      <c r="C221" s="1"/>
      <c r="D221" s="1" t="s">
        <v>324</v>
      </c>
      <c r="E221" s="1" t="s">
        <v>1145</v>
      </c>
    </row>
    <row r="222">
      <c r="A222" s="2">
        <v>45850.0</v>
      </c>
      <c r="B222" s="1" t="s">
        <v>772</v>
      </c>
      <c r="C222" s="1"/>
      <c r="D222" s="1" t="s">
        <v>1146</v>
      </c>
      <c r="E222" s="1" t="s">
        <v>1147</v>
      </c>
    </row>
    <row r="223">
      <c r="A223" s="2">
        <v>45850.0</v>
      </c>
      <c r="B223" s="1" t="s">
        <v>1148</v>
      </c>
      <c r="C223" s="1"/>
      <c r="D223" s="1" t="s">
        <v>1149</v>
      </c>
      <c r="E223" s="1" t="s">
        <v>1150</v>
      </c>
    </row>
    <row r="224">
      <c r="A224" s="2">
        <v>45852.0</v>
      </c>
      <c r="B224" s="1" t="s">
        <v>1151</v>
      </c>
      <c r="C224" s="1"/>
      <c r="D224" s="1" t="s">
        <v>1152</v>
      </c>
      <c r="E224" s="1" t="s">
        <v>1153</v>
      </c>
    </row>
    <row r="225">
      <c r="A225" s="2">
        <v>45852.0</v>
      </c>
      <c r="B225" s="1" t="s">
        <v>830</v>
      </c>
      <c r="C225" s="1"/>
      <c r="D225" s="1" t="s">
        <v>1154</v>
      </c>
      <c r="E225" s="1" t="s">
        <v>1155</v>
      </c>
    </row>
    <row r="226">
      <c r="A226" s="2">
        <v>45850.0</v>
      </c>
      <c r="B226" s="1" t="s">
        <v>1156</v>
      </c>
      <c r="C226" s="1"/>
      <c r="D226" s="1" t="s">
        <v>1157</v>
      </c>
      <c r="E226" s="1" t="s">
        <v>1158</v>
      </c>
    </row>
    <row r="227">
      <c r="A227" s="2">
        <v>45850.0</v>
      </c>
      <c r="B227" s="1" t="s">
        <v>1075</v>
      </c>
      <c r="C227" s="1"/>
      <c r="D227" s="1" t="s">
        <v>1159</v>
      </c>
      <c r="E227" s="1" t="s">
        <v>1160</v>
      </c>
    </row>
    <row r="228">
      <c r="A228" s="2">
        <v>45852.0</v>
      </c>
      <c r="B228" s="1" t="s">
        <v>1075</v>
      </c>
      <c r="C228" s="1"/>
      <c r="D228" s="1" t="s">
        <v>1076</v>
      </c>
      <c r="E228" s="1" t="s">
        <v>1161</v>
      </c>
    </row>
    <row r="229">
      <c r="A229" s="2">
        <v>45850.0</v>
      </c>
      <c r="B229" s="1" t="s">
        <v>975</v>
      </c>
      <c r="C229" s="1"/>
      <c r="D229" s="1" t="s">
        <v>1162</v>
      </c>
      <c r="E229" s="1" t="s">
        <v>1163</v>
      </c>
    </row>
    <row r="230">
      <c r="A230" s="2">
        <v>45852.0</v>
      </c>
      <c r="B230" s="1" t="s">
        <v>1164</v>
      </c>
      <c r="C230" s="1"/>
      <c r="D230" s="1" t="s">
        <v>1165</v>
      </c>
      <c r="E230" s="1" t="s">
        <v>1166</v>
      </c>
    </row>
    <row r="231">
      <c r="A231" s="2">
        <v>45850.0</v>
      </c>
      <c r="B231" s="1" t="s">
        <v>619</v>
      </c>
      <c r="C231" s="1"/>
      <c r="D231" s="1" t="s">
        <v>620</v>
      </c>
      <c r="E231" s="1" t="s">
        <v>1167</v>
      </c>
    </row>
    <row r="232">
      <c r="A232" s="2">
        <v>45850.0</v>
      </c>
      <c r="B232" s="1" t="s">
        <v>924</v>
      </c>
      <c r="C232" s="1"/>
      <c r="D232" s="1" t="s">
        <v>1168</v>
      </c>
      <c r="E232" s="1" t="s">
        <v>1169</v>
      </c>
    </row>
    <row r="233">
      <c r="A233" s="2">
        <v>45850.0</v>
      </c>
      <c r="B233" s="1" t="s">
        <v>1170</v>
      </c>
      <c r="C233" s="1"/>
      <c r="D233" s="1" t="s">
        <v>1171</v>
      </c>
      <c r="E233" s="1" t="s">
        <v>1172</v>
      </c>
    </row>
    <row r="234">
      <c r="A234" s="2">
        <v>45850.0</v>
      </c>
      <c r="B234" s="1" t="s">
        <v>924</v>
      </c>
      <c r="C234" s="1"/>
      <c r="D234" s="1" t="s">
        <v>1173</v>
      </c>
      <c r="E234" s="1" t="s">
        <v>1174</v>
      </c>
    </row>
    <row r="235">
      <c r="A235" s="2">
        <v>45853.0</v>
      </c>
      <c r="B235" s="1" t="s">
        <v>807</v>
      </c>
      <c r="C235" s="1"/>
      <c r="D235" s="1" t="s">
        <v>1175</v>
      </c>
      <c r="E235" s="1" t="s">
        <v>1176</v>
      </c>
    </row>
    <row r="236">
      <c r="A236" s="2">
        <v>45853.0</v>
      </c>
      <c r="B236" s="1" t="s">
        <v>674</v>
      </c>
      <c r="C236" s="1"/>
      <c r="D236" s="1" t="s">
        <v>795</v>
      </c>
      <c r="E236" s="1" t="s">
        <v>1177</v>
      </c>
    </row>
    <row r="237">
      <c r="A237" s="2">
        <v>45853.0</v>
      </c>
      <c r="B237" s="1" t="s">
        <v>835</v>
      </c>
      <c r="C237" s="1"/>
      <c r="D237" s="1" t="s">
        <v>1178</v>
      </c>
      <c r="E237" s="1" t="s">
        <v>1179</v>
      </c>
    </row>
    <row r="238">
      <c r="A238" s="2">
        <v>45854.0</v>
      </c>
      <c r="B238" s="1" t="s">
        <v>663</v>
      </c>
      <c r="C238" s="1"/>
      <c r="D238" s="1" t="s">
        <v>1180</v>
      </c>
      <c r="E238" s="1" t="s">
        <v>1181</v>
      </c>
    </row>
    <row r="239">
      <c r="A239" s="2">
        <v>45854.0</v>
      </c>
      <c r="B239" s="1" t="s">
        <v>1182</v>
      </c>
      <c r="C239" s="1"/>
      <c r="D239" s="1" t="s">
        <v>1183</v>
      </c>
      <c r="E239" s="1" t="s">
        <v>1184</v>
      </c>
    </row>
    <row r="240">
      <c r="A240" s="2">
        <v>45853.0</v>
      </c>
      <c r="B240" s="1" t="s">
        <v>658</v>
      </c>
      <c r="C240" s="1" t="s">
        <v>1185</v>
      </c>
      <c r="D240" s="1" t="s">
        <v>1186</v>
      </c>
      <c r="E240" s="1" t="s">
        <v>1187</v>
      </c>
    </row>
    <row r="241">
      <c r="A241" s="2">
        <v>45853.0</v>
      </c>
      <c r="B241" s="1" t="s">
        <v>658</v>
      </c>
      <c r="C241" s="1"/>
      <c r="D241" s="1" t="s">
        <v>1188</v>
      </c>
      <c r="E241" s="1" t="s">
        <v>1189</v>
      </c>
    </row>
    <row r="242">
      <c r="A242" s="2">
        <v>45853.0</v>
      </c>
      <c r="B242" s="1" t="s">
        <v>658</v>
      </c>
      <c r="C242" s="1"/>
      <c r="D242" s="1" t="s">
        <v>1190</v>
      </c>
      <c r="E242" s="1" t="s">
        <v>1191</v>
      </c>
    </row>
    <row r="243">
      <c r="A243" s="2">
        <v>45853.0</v>
      </c>
      <c r="B243" s="1" t="s">
        <v>810</v>
      </c>
      <c r="C243" s="1"/>
      <c r="D243" s="1" t="s">
        <v>1192</v>
      </c>
      <c r="E243" s="1" t="s">
        <v>1193</v>
      </c>
    </row>
    <row r="244">
      <c r="A244" s="2">
        <v>45853.0</v>
      </c>
      <c r="B244" s="1" t="s">
        <v>1194</v>
      </c>
      <c r="C244" s="1"/>
      <c r="D244" s="1" t="s">
        <v>1195</v>
      </c>
      <c r="E244" s="1" t="s">
        <v>1196</v>
      </c>
    </row>
    <row r="245">
      <c r="A245" s="2">
        <v>45853.0</v>
      </c>
      <c r="B245" s="1" t="s">
        <v>1197</v>
      </c>
      <c r="C245" s="1"/>
      <c r="D245" s="1" t="s">
        <v>850</v>
      </c>
      <c r="E245" s="1" t="s">
        <v>1198</v>
      </c>
    </row>
    <row r="246">
      <c r="A246" s="2">
        <v>45854.0</v>
      </c>
      <c r="B246" s="1" t="s">
        <v>909</v>
      </c>
      <c r="C246" s="1"/>
      <c r="D246" s="1" t="s">
        <v>1199</v>
      </c>
      <c r="E246" s="1" t="s">
        <v>1200</v>
      </c>
    </row>
    <row r="247">
      <c r="A247" s="2">
        <v>45853.0</v>
      </c>
      <c r="B247" s="1" t="s">
        <v>642</v>
      </c>
      <c r="C247" s="1"/>
      <c r="D247" s="1" t="s">
        <v>643</v>
      </c>
      <c r="E247" s="1" t="s">
        <v>1201</v>
      </c>
    </row>
    <row r="248">
      <c r="A248" s="2">
        <v>45853.0</v>
      </c>
      <c r="B248" s="1" t="s">
        <v>1202</v>
      </c>
      <c r="C248" s="1"/>
      <c r="D248" s="1" t="s">
        <v>1203</v>
      </c>
      <c r="E248" s="1" t="s">
        <v>1204</v>
      </c>
    </row>
    <row r="249">
      <c r="A249" s="2">
        <v>45853.0</v>
      </c>
      <c r="B249" s="1" t="s">
        <v>1205</v>
      </c>
      <c r="C249" s="1"/>
      <c r="D249" s="1" t="s">
        <v>1206</v>
      </c>
      <c r="E249" s="1" t="s">
        <v>1207</v>
      </c>
    </row>
    <row r="250">
      <c r="A250" s="2">
        <v>45853.0</v>
      </c>
      <c r="B250" s="1" t="s">
        <v>724</v>
      </c>
      <c r="C250" s="1"/>
      <c r="D250" s="1" t="s">
        <v>1208</v>
      </c>
      <c r="E250" s="1" t="s">
        <v>1209</v>
      </c>
    </row>
    <row r="251">
      <c r="A251" s="2">
        <v>45853.0</v>
      </c>
      <c r="B251" s="1" t="s">
        <v>1210</v>
      </c>
      <c r="C251" s="1"/>
      <c r="D251" s="1" t="s">
        <v>1211</v>
      </c>
      <c r="E251" s="1" t="s">
        <v>1212</v>
      </c>
    </row>
    <row r="252">
      <c r="A252" s="2">
        <v>45854.0</v>
      </c>
      <c r="B252" s="1" t="s">
        <v>1213</v>
      </c>
      <c r="C252" s="1"/>
      <c r="D252" s="1" t="s">
        <v>1214</v>
      </c>
      <c r="E252" s="1" t="s">
        <v>1215</v>
      </c>
    </row>
    <row r="253">
      <c r="A253" s="2">
        <v>45853.0</v>
      </c>
      <c r="B253" s="1" t="s">
        <v>634</v>
      </c>
      <c r="C253" s="1"/>
      <c r="D253" s="1" t="s">
        <v>1216</v>
      </c>
      <c r="E253" s="1" t="s">
        <v>1217</v>
      </c>
    </row>
    <row r="254">
      <c r="A254" s="2">
        <v>45853.0</v>
      </c>
      <c r="B254" s="1" t="s">
        <v>631</v>
      </c>
      <c r="C254" s="1"/>
      <c r="D254" s="1" t="s">
        <v>632</v>
      </c>
      <c r="E254" s="1" t="s">
        <v>1218</v>
      </c>
    </row>
    <row r="255">
      <c r="A255" s="2">
        <v>45859.0</v>
      </c>
      <c r="B255" s="1" t="s">
        <v>830</v>
      </c>
      <c r="C255" s="1"/>
      <c r="D255" s="1" t="s">
        <v>1219</v>
      </c>
      <c r="E255" s="1" t="s">
        <v>1220</v>
      </c>
    </row>
    <row r="256">
      <c r="A256" s="2">
        <v>45854.0</v>
      </c>
      <c r="B256" s="1" t="s">
        <v>622</v>
      </c>
      <c r="C256" s="1" t="s">
        <v>1221</v>
      </c>
      <c r="D256" s="1" t="s">
        <v>1222</v>
      </c>
      <c r="E256" s="1" t="s">
        <v>1223</v>
      </c>
    </row>
    <row r="257">
      <c r="A257" s="2">
        <v>45853.0</v>
      </c>
      <c r="B257" s="1" t="s">
        <v>645</v>
      </c>
      <c r="C257" s="1"/>
      <c r="D257" s="1" t="s">
        <v>1224</v>
      </c>
      <c r="E257" s="1" t="s">
        <v>1225</v>
      </c>
    </row>
    <row r="258">
      <c r="A258" s="2">
        <v>45853.0</v>
      </c>
      <c r="B258" s="1" t="s">
        <v>689</v>
      </c>
      <c r="C258" s="1"/>
      <c r="D258" s="1" t="s">
        <v>1226</v>
      </c>
      <c r="E258" s="1" t="s">
        <v>1227</v>
      </c>
    </row>
    <row r="259">
      <c r="A259" s="2">
        <v>45853.0</v>
      </c>
      <c r="B259" s="1" t="s">
        <v>1099</v>
      </c>
      <c r="C259" s="1"/>
      <c r="D259" s="1" t="s">
        <v>1228</v>
      </c>
      <c r="E259" s="1" t="s">
        <v>1229</v>
      </c>
    </row>
    <row r="260">
      <c r="A260" s="2">
        <v>45853.0</v>
      </c>
      <c r="B260" s="1" t="s">
        <v>645</v>
      </c>
      <c r="C260" s="1"/>
      <c r="D260" s="1" t="s">
        <v>1230</v>
      </c>
      <c r="E260" s="1" t="s">
        <v>1231</v>
      </c>
    </row>
    <row r="261">
      <c r="A261" s="2">
        <v>45853.0</v>
      </c>
      <c r="B261" s="1" t="s">
        <v>730</v>
      </c>
      <c r="C261" s="1"/>
      <c r="D261" s="1" t="s">
        <v>1232</v>
      </c>
      <c r="E261" s="1" t="s">
        <v>1233</v>
      </c>
    </row>
    <row r="262">
      <c r="A262" s="2">
        <v>45854.0</v>
      </c>
      <c r="B262" s="1" t="s">
        <v>598</v>
      </c>
      <c r="C262" s="1"/>
      <c r="D262" s="1" t="s">
        <v>1234</v>
      </c>
      <c r="E262" s="1" t="s">
        <v>1235</v>
      </c>
    </row>
    <row r="263">
      <c r="A263" s="2">
        <v>45853.0</v>
      </c>
      <c r="B263" s="1" t="s">
        <v>601</v>
      </c>
      <c r="C263" s="1"/>
      <c r="D263" s="1" t="s">
        <v>1236</v>
      </c>
      <c r="E263" s="1" t="s">
        <v>1237</v>
      </c>
    </row>
    <row r="264">
      <c r="A264" s="2">
        <v>45853.0</v>
      </c>
      <c r="B264" s="1" t="s">
        <v>683</v>
      </c>
      <c r="C264" s="1"/>
      <c r="D264" s="1" t="s">
        <v>1238</v>
      </c>
      <c r="E264" s="1" t="s">
        <v>1239</v>
      </c>
    </row>
    <row r="265">
      <c r="A265" s="2">
        <v>45853.0</v>
      </c>
      <c r="B265" s="1" t="s">
        <v>1240</v>
      </c>
      <c r="C265" s="1"/>
      <c r="D265" s="1" t="s">
        <v>1241</v>
      </c>
      <c r="E265" s="1" t="s">
        <v>1242</v>
      </c>
    </row>
    <row r="266">
      <c r="A266" s="2">
        <v>45853.0</v>
      </c>
      <c r="B266" s="1" t="s">
        <v>737</v>
      </c>
      <c r="C266" s="1"/>
      <c r="D266" s="1" t="s">
        <v>1243</v>
      </c>
      <c r="E266" s="1" t="s">
        <v>1244</v>
      </c>
    </row>
    <row r="267">
      <c r="A267" s="2">
        <v>45853.0</v>
      </c>
      <c r="B267" s="1" t="s">
        <v>698</v>
      </c>
      <c r="C267" s="1"/>
      <c r="D267" s="1" t="s">
        <v>1245</v>
      </c>
      <c r="E267" s="1" t="s">
        <v>1246</v>
      </c>
    </row>
    <row r="268">
      <c r="A268" s="2">
        <v>45853.0</v>
      </c>
      <c r="B268" s="1" t="s">
        <v>698</v>
      </c>
      <c r="C268" s="1"/>
      <c r="D268" s="1" t="s">
        <v>1247</v>
      </c>
      <c r="E268" s="1" t="s">
        <v>1248</v>
      </c>
    </row>
    <row r="269">
      <c r="A269" s="2">
        <v>45853.0</v>
      </c>
      <c r="B269" s="1" t="s">
        <v>698</v>
      </c>
      <c r="C269" s="1"/>
      <c r="D269" s="1" t="s">
        <v>1249</v>
      </c>
      <c r="E269" s="1" t="s">
        <v>1250</v>
      </c>
    </row>
    <row r="270">
      <c r="A270" s="2">
        <v>45853.0</v>
      </c>
      <c r="B270" s="1" t="s">
        <v>827</v>
      </c>
      <c r="C270" s="1"/>
      <c r="D270" s="1" t="s">
        <v>1251</v>
      </c>
      <c r="E270" s="1" t="s">
        <v>1252</v>
      </c>
    </row>
    <row r="271">
      <c r="A271" s="2">
        <v>45853.0</v>
      </c>
      <c r="B271" s="1" t="s">
        <v>924</v>
      </c>
      <c r="C271" s="1"/>
      <c r="D271" s="1" t="s">
        <v>1253</v>
      </c>
      <c r="E271" s="1" t="s">
        <v>1254</v>
      </c>
    </row>
    <row r="272">
      <c r="A272" s="2">
        <v>45854.0</v>
      </c>
      <c r="B272" s="1" t="s">
        <v>1255</v>
      </c>
      <c r="C272" s="1" t="s">
        <v>1256</v>
      </c>
      <c r="D272" s="1" t="s">
        <v>1257</v>
      </c>
      <c r="E272" s="1" t="s">
        <v>1258</v>
      </c>
    </row>
    <row r="273">
      <c r="A273" s="2">
        <v>45854.0</v>
      </c>
      <c r="B273" s="1" t="s">
        <v>962</v>
      </c>
      <c r="C273" s="1"/>
      <c r="D273" s="1" t="s">
        <v>1259</v>
      </c>
      <c r="E273" s="1" t="s">
        <v>1260</v>
      </c>
    </row>
    <row r="274">
      <c r="A274" s="2">
        <v>45854.0</v>
      </c>
      <c r="B274" s="1" t="s">
        <v>1261</v>
      </c>
      <c r="C274" s="1"/>
      <c r="D274" s="1" t="s">
        <v>1262</v>
      </c>
      <c r="E274" s="1" t="s">
        <v>1263</v>
      </c>
    </row>
    <row r="275">
      <c r="A275" s="2">
        <v>45854.0</v>
      </c>
      <c r="B275" s="1" t="s">
        <v>595</v>
      </c>
      <c r="C275" s="1"/>
      <c r="D275" s="1" t="s">
        <v>1122</v>
      </c>
      <c r="E275" s="1" t="s">
        <v>1264</v>
      </c>
    </row>
    <row r="276">
      <c r="A276" s="2">
        <v>45854.0</v>
      </c>
      <c r="B276" s="1" t="s">
        <v>721</v>
      </c>
      <c r="C276" s="1"/>
      <c r="D276" s="1" t="s">
        <v>1265</v>
      </c>
      <c r="E276" s="1" t="s">
        <v>1266</v>
      </c>
    </row>
    <row r="277">
      <c r="A277" s="2">
        <v>45854.0</v>
      </c>
      <c r="B277" s="1" t="s">
        <v>758</v>
      </c>
      <c r="C277" s="1"/>
      <c r="D277" s="1" t="s">
        <v>1081</v>
      </c>
      <c r="E277" s="1" t="s">
        <v>1267</v>
      </c>
    </row>
    <row r="278">
      <c r="A278" s="2">
        <v>45854.0</v>
      </c>
      <c r="B278" s="1" t="s">
        <v>727</v>
      </c>
      <c r="C278" s="1"/>
      <c r="D278" s="1" t="s">
        <v>1268</v>
      </c>
      <c r="E278" s="1" t="s">
        <v>1269</v>
      </c>
    </row>
    <row r="279">
      <c r="A279" s="2">
        <v>45854.0</v>
      </c>
      <c r="B279" s="1" t="s">
        <v>1270</v>
      </c>
      <c r="C279" s="1"/>
      <c r="D279" s="1" t="s">
        <v>1271</v>
      </c>
      <c r="E279" s="1" t="s">
        <v>1272</v>
      </c>
    </row>
    <row r="280">
      <c r="A280" s="2">
        <v>45856.0</v>
      </c>
      <c r="B280" s="1" t="s">
        <v>607</v>
      </c>
      <c r="C280" s="1"/>
      <c r="D280" s="1" t="s">
        <v>1273</v>
      </c>
      <c r="E280" s="1" t="s">
        <v>1274</v>
      </c>
    </row>
    <row r="281">
      <c r="A281" s="2">
        <v>45854.0</v>
      </c>
      <c r="B281" s="1" t="s">
        <v>1275</v>
      </c>
      <c r="C281" s="1"/>
      <c r="D281" s="1" t="s">
        <v>1276</v>
      </c>
      <c r="E281" s="1" t="s">
        <v>1277</v>
      </c>
    </row>
    <row r="282">
      <c r="A282" s="2">
        <v>45855.0</v>
      </c>
      <c r="B282" s="1" t="s">
        <v>1033</v>
      </c>
      <c r="C282" s="1"/>
      <c r="D282" s="1" t="s">
        <v>1278</v>
      </c>
      <c r="E282" s="1" t="s">
        <v>1279</v>
      </c>
    </row>
    <row r="283">
      <c r="A283" s="2">
        <v>45855.0</v>
      </c>
      <c r="B283" s="1" t="s">
        <v>1075</v>
      </c>
      <c r="C283" s="1"/>
      <c r="D283" s="1" t="s">
        <v>1280</v>
      </c>
      <c r="E283" s="1" t="s">
        <v>1281</v>
      </c>
    </row>
    <row r="284">
      <c r="A284" s="2">
        <v>45855.0</v>
      </c>
      <c r="B284" s="1" t="s">
        <v>653</v>
      </c>
      <c r="C284" s="1"/>
      <c r="D284" s="1" t="s">
        <v>1282</v>
      </c>
      <c r="E284" s="1" t="s">
        <v>1283</v>
      </c>
    </row>
    <row r="285">
      <c r="A285" s="2">
        <v>45856.0</v>
      </c>
      <c r="B285" s="1" t="s">
        <v>1284</v>
      </c>
      <c r="C285" s="1" t="s">
        <v>1285</v>
      </c>
      <c r="D285" s="1" t="s">
        <v>1286</v>
      </c>
      <c r="E285" s="1" t="s">
        <v>1287</v>
      </c>
    </row>
    <row r="286">
      <c r="A286" s="2">
        <v>45855.0</v>
      </c>
      <c r="B286" s="1" t="s">
        <v>807</v>
      </c>
      <c r="C286" s="1"/>
      <c r="D286" s="1" t="s">
        <v>1288</v>
      </c>
      <c r="E286" s="1" t="s">
        <v>1289</v>
      </c>
    </row>
    <row r="287">
      <c r="A287" s="2">
        <v>45855.0</v>
      </c>
      <c r="B287" s="1" t="s">
        <v>752</v>
      </c>
      <c r="C287" s="1"/>
      <c r="D287" s="1" t="s">
        <v>1290</v>
      </c>
      <c r="E287" s="1" t="s">
        <v>1291</v>
      </c>
    </row>
    <row r="288">
      <c r="A288" s="2">
        <v>45855.0</v>
      </c>
      <c r="B288" s="1" t="s">
        <v>727</v>
      </c>
      <c r="C288" s="1"/>
      <c r="D288" s="1" t="s">
        <v>1292</v>
      </c>
      <c r="E288" s="1" t="s">
        <v>1293</v>
      </c>
    </row>
    <row r="289">
      <c r="A289" s="2">
        <v>45855.0</v>
      </c>
      <c r="B289" s="1" t="s">
        <v>1294</v>
      </c>
      <c r="C289" s="1"/>
      <c r="D289" s="1" t="s">
        <v>776</v>
      </c>
      <c r="E289" s="1" t="s">
        <v>1295</v>
      </c>
    </row>
    <row r="290">
      <c r="A290" s="2">
        <v>45855.0</v>
      </c>
      <c r="B290" s="1" t="s">
        <v>1067</v>
      </c>
      <c r="C290" s="1"/>
      <c r="D290" s="1" t="s">
        <v>1296</v>
      </c>
      <c r="E290" s="1" t="s">
        <v>1297</v>
      </c>
    </row>
    <row r="291">
      <c r="A291" s="2">
        <v>45855.0</v>
      </c>
      <c r="B291" s="1" t="s">
        <v>716</v>
      </c>
      <c r="C291" s="1"/>
      <c r="D291" s="1" t="s">
        <v>1298</v>
      </c>
      <c r="E291" s="1" t="s">
        <v>1299</v>
      </c>
    </row>
    <row r="292">
      <c r="A292" s="2">
        <v>45855.0</v>
      </c>
      <c r="B292" s="1" t="s">
        <v>962</v>
      </c>
      <c r="C292" s="1"/>
      <c r="D292" s="1" t="s">
        <v>1300</v>
      </c>
      <c r="E292" s="1" t="s">
        <v>1301</v>
      </c>
    </row>
    <row r="293">
      <c r="A293" s="2">
        <v>45855.0</v>
      </c>
      <c r="B293" s="1" t="s">
        <v>686</v>
      </c>
      <c r="C293" s="1"/>
      <c r="D293" s="1" t="s">
        <v>687</v>
      </c>
      <c r="E293" s="1" t="s">
        <v>1302</v>
      </c>
    </row>
    <row r="294">
      <c r="A294" s="2">
        <v>45855.0</v>
      </c>
      <c r="B294" s="1" t="s">
        <v>1137</v>
      </c>
      <c r="C294" s="1"/>
      <c r="D294" s="1" t="s">
        <v>1303</v>
      </c>
      <c r="E294" s="1" t="s">
        <v>1304</v>
      </c>
    </row>
    <row r="295">
      <c r="A295" s="2">
        <v>45855.0</v>
      </c>
      <c r="B295" s="1" t="s">
        <v>698</v>
      </c>
      <c r="C295" s="1"/>
      <c r="D295" s="1" t="s">
        <v>1305</v>
      </c>
      <c r="E295" s="1" t="s">
        <v>1306</v>
      </c>
    </row>
    <row r="296">
      <c r="A296" s="2">
        <v>45855.0</v>
      </c>
      <c r="B296" s="1" t="s">
        <v>639</v>
      </c>
      <c r="C296" s="1"/>
      <c r="D296" s="1" t="s">
        <v>640</v>
      </c>
      <c r="E296" s="1" t="s">
        <v>1307</v>
      </c>
    </row>
    <row r="297">
      <c r="A297" s="2">
        <v>45855.0</v>
      </c>
      <c r="B297" s="1" t="s">
        <v>598</v>
      </c>
      <c r="C297" s="1"/>
      <c r="D297" s="1" t="s">
        <v>1308</v>
      </c>
      <c r="E297" s="1" t="s">
        <v>1309</v>
      </c>
    </row>
    <row r="298">
      <c r="A298" s="2">
        <v>45855.0</v>
      </c>
      <c r="B298" s="1" t="s">
        <v>698</v>
      </c>
      <c r="C298" s="1"/>
      <c r="D298" s="1" t="s">
        <v>1310</v>
      </c>
      <c r="E298" s="1" t="s">
        <v>1311</v>
      </c>
    </row>
    <row r="299">
      <c r="A299" s="2">
        <v>45855.0</v>
      </c>
      <c r="B299" s="1" t="s">
        <v>962</v>
      </c>
      <c r="C299" s="1"/>
      <c r="D299" s="1" t="s">
        <v>1312</v>
      </c>
      <c r="E299" s="1" t="s">
        <v>1313</v>
      </c>
    </row>
    <row r="300">
      <c r="A300" s="2">
        <v>45855.0</v>
      </c>
      <c r="B300" s="1" t="s">
        <v>1182</v>
      </c>
      <c r="C300" s="1"/>
      <c r="D300" s="1" t="s">
        <v>1314</v>
      </c>
      <c r="E300" s="1" t="s">
        <v>1315</v>
      </c>
    </row>
    <row r="301">
      <c r="A301" s="2">
        <v>45855.0</v>
      </c>
      <c r="B301" s="1" t="s">
        <v>1182</v>
      </c>
      <c r="C301" s="1"/>
      <c r="D301" s="1" t="s">
        <v>1316</v>
      </c>
      <c r="E301" s="1" t="s">
        <v>1317</v>
      </c>
    </row>
    <row r="302">
      <c r="A302" s="2">
        <v>45855.0</v>
      </c>
      <c r="B302" s="1" t="s">
        <v>705</v>
      </c>
      <c r="C302" s="1" t="s">
        <v>1318</v>
      </c>
      <c r="D302" s="1" t="s">
        <v>1319</v>
      </c>
      <c r="E302" s="1" t="s">
        <v>1320</v>
      </c>
    </row>
    <row r="303">
      <c r="A303" s="2">
        <v>45855.0</v>
      </c>
      <c r="B303" s="1" t="s">
        <v>1321</v>
      </c>
      <c r="C303" s="1"/>
      <c r="D303" s="1" t="s">
        <v>850</v>
      </c>
      <c r="E303" s="1" t="s">
        <v>1322</v>
      </c>
    </row>
    <row r="304">
      <c r="A304" s="2">
        <v>45855.0</v>
      </c>
      <c r="B304" s="1" t="s">
        <v>686</v>
      </c>
      <c r="C304" s="1"/>
      <c r="D304" s="1" t="s">
        <v>640</v>
      </c>
      <c r="E304" s="1" t="s">
        <v>1323</v>
      </c>
    </row>
    <row r="305">
      <c r="A305" s="2">
        <v>45856.0</v>
      </c>
      <c r="B305" s="1" t="s">
        <v>645</v>
      </c>
      <c r="C305" s="1"/>
      <c r="D305" s="1" t="s">
        <v>1324</v>
      </c>
      <c r="E305" s="1" t="s">
        <v>1325</v>
      </c>
    </row>
    <row r="306">
      <c r="A306" s="2">
        <v>45856.0</v>
      </c>
      <c r="B306" s="1" t="s">
        <v>740</v>
      </c>
      <c r="C306" s="1"/>
      <c r="D306" s="1" t="s">
        <v>1326</v>
      </c>
      <c r="E306" s="1" t="s">
        <v>1327</v>
      </c>
    </row>
    <row r="307">
      <c r="A307" s="2">
        <v>45856.0</v>
      </c>
      <c r="B307" s="1" t="s">
        <v>810</v>
      </c>
      <c r="C307" s="1"/>
      <c r="D307" s="1" t="s">
        <v>1328</v>
      </c>
      <c r="E307" s="1" t="s">
        <v>1329</v>
      </c>
    </row>
    <row r="308">
      <c r="A308" s="2">
        <v>45856.0</v>
      </c>
      <c r="B308" s="1" t="s">
        <v>619</v>
      </c>
      <c r="C308" s="1"/>
      <c r="D308" s="1" t="s">
        <v>1330</v>
      </c>
      <c r="E308" s="1" t="s">
        <v>1331</v>
      </c>
    </row>
    <row r="309">
      <c r="A309" s="2">
        <v>45856.0</v>
      </c>
      <c r="B309" s="1" t="s">
        <v>734</v>
      </c>
      <c r="C309" s="1"/>
      <c r="D309" s="1" t="s">
        <v>1332</v>
      </c>
      <c r="E309" s="1" t="s">
        <v>1333</v>
      </c>
    </row>
    <row r="310">
      <c r="A310" s="2">
        <v>45856.0</v>
      </c>
      <c r="B310" s="1" t="s">
        <v>1334</v>
      </c>
      <c r="C310" s="1"/>
      <c r="D310" s="1" t="s">
        <v>1335</v>
      </c>
      <c r="E310" s="1" t="s">
        <v>1336</v>
      </c>
    </row>
    <row r="311">
      <c r="A311" s="2">
        <v>45856.0</v>
      </c>
      <c r="B311" s="1" t="s">
        <v>769</v>
      </c>
      <c r="C311" s="1"/>
      <c r="D311" s="1" t="s">
        <v>1337</v>
      </c>
      <c r="E311" s="1" t="s">
        <v>1338</v>
      </c>
    </row>
    <row r="312">
      <c r="A312" s="2">
        <v>45856.0</v>
      </c>
      <c r="B312" s="1" t="s">
        <v>1339</v>
      </c>
      <c r="C312" s="1"/>
      <c r="D312" s="1" t="s">
        <v>1340</v>
      </c>
      <c r="E312" s="1" t="s">
        <v>1341</v>
      </c>
    </row>
    <row r="313">
      <c r="A313" s="2">
        <v>45856.0</v>
      </c>
      <c r="B313" s="1" t="s">
        <v>1342</v>
      </c>
      <c r="C313" s="1"/>
      <c r="D313" s="1" t="s">
        <v>1343</v>
      </c>
      <c r="E313" s="1" t="s">
        <v>1344</v>
      </c>
    </row>
    <row r="314">
      <c r="A314" s="2">
        <v>45856.0</v>
      </c>
      <c r="B314" s="1" t="s">
        <v>601</v>
      </c>
      <c r="C314" s="1"/>
      <c r="D314" s="1" t="s">
        <v>1345</v>
      </c>
      <c r="E314" s="1" t="s">
        <v>1346</v>
      </c>
    </row>
    <row r="315">
      <c r="A315" s="2">
        <v>45856.0</v>
      </c>
      <c r="B315" s="1" t="s">
        <v>698</v>
      </c>
      <c r="C315" s="1"/>
      <c r="D315" s="1" t="s">
        <v>1347</v>
      </c>
      <c r="E315" s="1" t="s">
        <v>1348</v>
      </c>
    </row>
    <row r="316">
      <c r="A316" s="2">
        <v>45856.0</v>
      </c>
      <c r="B316" s="1" t="s">
        <v>698</v>
      </c>
      <c r="C316" s="1"/>
      <c r="D316" s="1" t="s">
        <v>1349</v>
      </c>
      <c r="E316" s="1" t="s">
        <v>1350</v>
      </c>
    </row>
    <row r="317">
      <c r="A317" s="2">
        <v>45859.0</v>
      </c>
      <c r="B317" s="1" t="s">
        <v>869</v>
      </c>
      <c r="C317" s="1" t="s">
        <v>1351</v>
      </c>
      <c r="D317" s="1" t="s">
        <v>1352</v>
      </c>
      <c r="E317" s="1" t="s">
        <v>1353</v>
      </c>
    </row>
    <row r="318">
      <c r="A318" s="2">
        <v>45857.0</v>
      </c>
      <c r="B318" s="1" t="s">
        <v>1115</v>
      </c>
      <c r="C318" s="1"/>
      <c r="D318" s="1" t="s">
        <v>1354</v>
      </c>
      <c r="E318" s="1" t="s">
        <v>1355</v>
      </c>
    </row>
    <row r="319">
      <c r="A319" s="2">
        <v>45857.0</v>
      </c>
      <c r="B319" s="1" t="s">
        <v>740</v>
      </c>
      <c r="C319" s="1"/>
      <c r="D319" s="1" t="s">
        <v>1356</v>
      </c>
      <c r="E319" s="1" t="s">
        <v>1357</v>
      </c>
    </row>
    <row r="320">
      <c r="A320" s="2">
        <v>45857.0</v>
      </c>
      <c r="B320" s="1" t="s">
        <v>668</v>
      </c>
      <c r="C320" s="1"/>
      <c r="D320" s="1" t="s">
        <v>1358</v>
      </c>
      <c r="E320" s="1" t="s">
        <v>1359</v>
      </c>
    </row>
    <row r="321">
      <c r="A321" s="2">
        <v>45859.0</v>
      </c>
      <c r="B321" s="1" t="s">
        <v>1360</v>
      </c>
      <c r="C321" s="1"/>
      <c r="D321" s="1" t="s">
        <v>1361</v>
      </c>
      <c r="E321" s="1" t="s">
        <v>1362</v>
      </c>
    </row>
    <row r="322">
      <c r="A322" s="2">
        <v>45857.0</v>
      </c>
      <c r="B322" s="1" t="s">
        <v>613</v>
      </c>
      <c r="C322" s="1"/>
      <c r="D322" s="1" t="s">
        <v>1363</v>
      </c>
      <c r="E322" s="1" t="s">
        <v>1364</v>
      </c>
    </row>
    <row r="323">
      <c r="A323" s="2">
        <v>45857.0</v>
      </c>
      <c r="B323" s="1" t="s">
        <v>613</v>
      </c>
      <c r="C323" s="1"/>
      <c r="D323" s="1" t="s">
        <v>1365</v>
      </c>
      <c r="E323" s="1" t="s">
        <v>1366</v>
      </c>
    </row>
    <row r="324">
      <c r="A324" s="2">
        <v>45857.0</v>
      </c>
      <c r="B324" s="1" t="s">
        <v>634</v>
      </c>
      <c r="C324" s="1"/>
      <c r="D324" s="1" t="s">
        <v>1367</v>
      </c>
      <c r="E324" s="1" t="s">
        <v>1368</v>
      </c>
    </row>
    <row r="325">
      <c r="A325" s="2">
        <v>45857.0</v>
      </c>
      <c r="B325" s="1" t="s">
        <v>861</v>
      </c>
      <c r="C325" s="1"/>
      <c r="D325" s="1" t="s">
        <v>1369</v>
      </c>
      <c r="E325" s="1" t="s">
        <v>1370</v>
      </c>
    </row>
    <row r="326">
      <c r="A326" s="2">
        <v>45857.0</v>
      </c>
      <c r="B326" s="1" t="s">
        <v>772</v>
      </c>
      <c r="C326" s="1"/>
      <c r="D326" s="1" t="s">
        <v>1371</v>
      </c>
      <c r="E326" s="1" t="s">
        <v>1372</v>
      </c>
    </row>
    <row r="327">
      <c r="A327" s="2">
        <v>45857.0</v>
      </c>
      <c r="B327" s="1" t="s">
        <v>668</v>
      </c>
      <c r="C327" s="1"/>
      <c r="D327" s="1" t="s">
        <v>1373</v>
      </c>
      <c r="E327" s="1" t="s">
        <v>1374</v>
      </c>
    </row>
    <row r="328">
      <c r="A328" s="2">
        <v>45857.0</v>
      </c>
      <c r="B328" s="1" t="s">
        <v>740</v>
      </c>
      <c r="C328" s="1"/>
      <c r="D328" s="1" t="s">
        <v>1375</v>
      </c>
      <c r="E328" s="1" t="s">
        <v>1376</v>
      </c>
    </row>
    <row r="329">
      <c r="A329" s="2">
        <v>45857.0</v>
      </c>
      <c r="B329" s="1" t="s">
        <v>1075</v>
      </c>
      <c r="C329" s="1"/>
      <c r="D329" s="1" t="s">
        <v>1377</v>
      </c>
      <c r="E329" s="1" t="s">
        <v>1378</v>
      </c>
    </row>
    <row r="330">
      <c r="A330" s="2">
        <v>45857.0</v>
      </c>
      <c r="B330" s="1" t="s">
        <v>810</v>
      </c>
      <c r="C330" s="1"/>
      <c r="D330" s="1" t="s">
        <v>1379</v>
      </c>
      <c r="E330" s="1" t="s">
        <v>1380</v>
      </c>
    </row>
    <row r="331">
      <c r="A331" s="2">
        <v>45859.0</v>
      </c>
      <c r="B331" s="1" t="s">
        <v>1381</v>
      </c>
      <c r="C331" s="1"/>
      <c r="D331" s="1" t="s">
        <v>1382</v>
      </c>
      <c r="E331" s="1" t="s">
        <v>1383</v>
      </c>
    </row>
    <row r="332">
      <c r="A332" s="2">
        <v>45857.0</v>
      </c>
      <c r="B332" s="1" t="s">
        <v>613</v>
      </c>
      <c r="C332" s="1"/>
      <c r="D332" s="1" t="s">
        <v>1384</v>
      </c>
      <c r="E332" s="1" t="s">
        <v>1385</v>
      </c>
    </row>
    <row r="333">
      <c r="A333" s="2">
        <v>45857.0</v>
      </c>
      <c r="B333" s="1" t="s">
        <v>625</v>
      </c>
      <c r="C333" s="1"/>
      <c r="D333" s="1" t="s">
        <v>1386</v>
      </c>
      <c r="E333" s="1" t="s">
        <v>1387</v>
      </c>
    </row>
    <row r="334">
      <c r="A334" s="2">
        <v>45860.0</v>
      </c>
      <c r="B334" s="1" t="s">
        <v>610</v>
      </c>
      <c r="C334" s="1"/>
      <c r="D334" s="1" t="s">
        <v>1100</v>
      </c>
      <c r="E334" s="1" t="s">
        <v>1388</v>
      </c>
    </row>
    <row r="335">
      <c r="A335" s="2">
        <v>45860.0</v>
      </c>
      <c r="B335" s="1" t="s">
        <v>1389</v>
      </c>
      <c r="C335" s="1"/>
      <c r="D335" s="1" t="s">
        <v>1390</v>
      </c>
      <c r="E335" s="1" t="s">
        <v>1391</v>
      </c>
    </row>
    <row r="336">
      <c r="A336" s="2">
        <v>45860.0</v>
      </c>
      <c r="B336" s="1" t="s">
        <v>1055</v>
      </c>
      <c r="C336" s="1"/>
      <c r="D336" s="1" t="s">
        <v>1392</v>
      </c>
      <c r="E336" s="1" t="s">
        <v>1393</v>
      </c>
    </row>
    <row r="337">
      <c r="A337" s="2">
        <v>45860.0</v>
      </c>
      <c r="B337" s="1" t="s">
        <v>835</v>
      </c>
      <c r="C337" s="1"/>
      <c r="D337" s="1" t="s">
        <v>1394</v>
      </c>
      <c r="E337" s="1" t="s">
        <v>1395</v>
      </c>
    </row>
    <row r="338">
      <c r="A338" s="2">
        <v>45860.0</v>
      </c>
      <c r="B338" s="1" t="s">
        <v>1075</v>
      </c>
      <c r="C338" s="1"/>
      <c r="D338" s="1" t="s">
        <v>1396</v>
      </c>
      <c r="E338" s="1" t="s">
        <v>1397</v>
      </c>
    </row>
    <row r="339">
      <c r="A339" s="2">
        <v>45860.0</v>
      </c>
      <c r="B339" s="1" t="s">
        <v>1002</v>
      </c>
      <c r="C339" s="1"/>
      <c r="D339" s="1" t="s">
        <v>1398</v>
      </c>
      <c r="E339" s="1" t="s">
        <v>1399</v>
      </c>
    </row>
    <row r="340">
      <c r="A340" s="2">
        <v>45861.0</v>
      </c>
      <c r="B340" s="1" t="s">
        <v>663</v>
      </c>
      <c r="C340" s="1"/>
      <c r="D340" s="1" t="s">
        <v>1400</v>
      </c>
      <c r="E340" s="1" t="s">
        <v>1401</v>
      </c>
    </row>
    <row r="341">
      <c r="A341" s="2">
        <v>45861.0</v>
      </c>
      <c r="B341" s="1" t="s">
        <v>663</v>
      </c>
      <c r="C341" s="1"/>
      <c r="D341" s="1" t="s">
        <v>1402</v>
      </c>
      <c r="E341" s="1" t="s">
        <v>1403</v>
      </c>
    </row>
    <row r="342">
      <c r="A342" s="2">
        <v>45860.0</v>
      </c>
      <c r="B342" s="1" t="s">
        <v>924</v>
      </c>
      <c r="C342" s="1"/>
      <c r="D342" s="1" t="s">
        <v>1404</v>
      </c>
      <c r="E342" s="1" t="s">
        <v>1405</v>
      </c>
    </row>
    <row r="343">
      <c r="A343" s="2">
        <v>45860.0</v>
      </c>
      <c r="B343" s="1" t="s">
        <v>698</v>
      </c>
      <c r="C343" s="1"/>
      <c r="D343" s="1" t="s">
        <v>1406</v>
      </c>
      <c r="E343" s="1" t="s">
        <v>1407</v>
      </c>
    </row>
    <row r="344">
      <c r="A344" s="2">
        <v>45860.0</v>
      </c>
      <c r="B344" s="1" t="s">
        <v>755</v>
      </c>
      <c r="C344" s="1"/>
      <c r="D344" s="1" t="s">
        <v>1408</v>
      </c>
      <c r="E344" s="1" t="s">
        <v>1409</v>
      </c>
    </row>
    <row r="345">
      <c r="A345" s="2">
        <v>45860.0</v>
      </c>
      <c r="B345" s="1" t="s">
        <v>1410</v>
      </c>
      <c r="C345" s="1"/>
      <c r="D345" s="1" t="s">
        <v>850</v>
      </c>
      <c r="E345" s="1" t="s">
        <v>1411</v>
      </c>
    </row>
    <row r="346">
      <c r="A346" s="2">
        <v>45860.0</v>
      </c>
      <c r="B346" s="1" t="s">
        <v>1148</v>
      </c>
      <c r="C346" s="1"/>
      <c r="D346" s="1" t="s">
        <v>1412</v>
      </c>
      <c r="E346" s="1" t="s">
        <v>1413</v>
      </c>
    </row>
    <row r="347">
      <c r="A347" s="2">
        <v>45860.0</v>
      </c>
      <c r="B347" s="1" t="s">
        <v>1414</v>
      </c>
      <c r="C347" s="1"/>
      <c r="D347" s="1" t="s">
        <v>850</v>
      </c>
      <c r="E347" s="1" t="s">
        <v>1415</v>
      </c>
    </row>
    <row r="348">
      <c r="A348" s="2">
        <v>45860.0</v>
      </c>
      <c r="B348" s="1" t="s">
        <v>861</v>
      </c>
      <c r="C348" s="1"/>
      <c r="D348" s="1" t="s">
        <v>776</v>
      </c>
      <c r="E348" s="1" t="s">
        <v>1416</v>
      </c>
    </row>
    <row r="349">
      <c r="A349" s="2">
        <v>45860.0</v>
      </c>
      <c r="B349" s="1" t="s">
        <v>1417</v>
      </c>
      <c r="C349" s="1"/>
      <c r="D349" s="1" t="s">
        <v>1418</v>
      </c>
      <c r="E349" s="1" t="s">
        <v>1419</v>
      </c>
    </row>
    <row r="350">
      <c r="A350" s="2">
        <v>45861.0</v>
      </c>
      <c r="B350" s="1" t="s">
        <v>598</v>
      </c>
      <c r="C350" s="1"/>
      <c r="D350" s="1" t="s">
        <v>1420</v>
      </c>
      <c r="E350" s="1" t="s">
        <v>1421</v>
      </c>
    </row>
    <row r="351">
      <c r="A351" s="2">
        <v>45860.0</v>
      </c>
      <c r="B351" s="1" t="s">
        <v>876</v>
      </c>
      <c r="C351" s="1"/>
      <c r="D351" s="1" t="s">
        <v>1422</v>
      </c>
      <c r="E351" s="1" t="s">
        <v>1423</v>
      </c>
    </row>
    <row r="352">
      <c r="A352" s="2">
        <v>45860.0</v>
      </c>
      <c r="B352" s="1" t="s">
        <v>698</v>
      </c>
      <c r="C352" s="1"/>
      <c r="D352" s="1" t="s">
        <v>1424</v>
      </c>
      <c r="E352" s="1" t="s">
        <v>1425</v>
      </c>
    </row>
    <row r="353">
      <c r="A353" s="2">
        <v>45860.0</v>
      </c>
      <c r="B353" s="1" t="s">
        <v>1088</v>
      </c>
      <c r="C353" s="1"/>
      <c r="D353" s="1" t="s">
        <v>1426</v>
      </c>
      <c r="E353" s="1" t="s">
        <v>1427</v>
      </c>
    </row>
    <row r="354">
      <c r="A354" s="2">
        <v>45860.0</v>
      </c>
      <c r="B354" s="1" t="s">
        <v>876</v>
      </c>
      <c r="C354" s="1"/>
      <c r="D354" s="1" t="s">
        <v>1428</v>
      </c>
      <c r="E354" s="1" t="s">
        <v>1429</v>
      </c>
    </row>
    <row r="355">
      <c r="A355" s="2">
        <v>45860.0</v>
      </c>
      <c r="B355" s="1" t="s">
        <v>802</v>
      </c>
      <c r="C355" s="1"/>
      <c r="D355" s="1" t="s">
        <v>1430</v>
      </c>
      <c r="E355" s="1" t="s">
        <v>1431</v>
      </c>
    </row>
    <row r="356">
      <c r="A356" s="2">
        <v>45861.0</v>
      </c>
      <c r="B356" s="1" t="s">
        <v>598</v>
      </c>
      <c r="C356" s="1"/>
      <c r="D356" s="1" t="s">
        <v>1432</v>
      </c>
      <c r="E356" s="1" t="s">
        <v>1433</v>
      </c>
    </row>
    <row r="357">
      <c r="A357" s="2">
        <v>45860.0</v>
      </c>
      <c r="B357" s="1" t="s">
        <v>1028</v>
      </c>
      <c r="C357" s="1"/>
      <c r="D357" s="1" t="s">
        <v>1434</v>
      </c>
      <c r="E357" s="1" t="s">
        <v>1435</v>
      </c>
    </row>
    <row r="358">
      <c r="A358" s="2">
        <v>45861.0</v>
      </c>
      <c r="B358" s="1" t="s">
        <v>689</v>
      </c>
      <c r="C358" s="1"/>
      <c r="D358" s="1" t="s">
        <v>324</v>
      </c>
      <c r="E358" s="1" t="s">
        <v>1436</v>
      </c>
    </row>
    <row r="359">
      <c r="A359" s="2">
        <v>45860.0</v>
      </c>
      <c r="B359" s="1" t="s">
        <v>601</v>
      </c>
      <c r="C359" s="1"/>
      <c r="D359" s="1" t="s">
        <v>1437</v>
      </c>
      <c r="E359" s="1" t="s">
        <v>1438</v>
      </c>
    </row>
    <row r="360">
      <c r="A360" s="2">
        <v>45860.0</v>
      </c>
      <c r="B360" s="1" t="s">
        <v>705</v>
      </c>
      <c r="C360" s="1" t="s">
        <v>1439</v>
      </c>
      <c r="D360" s="1" t="s">
        <v>1440</v>
      </c>
      <c r="E360" s="1" t="s">
        <v>1441</v>
      </c>
    </row>
    <row r="361">
      <c r="A361" s="2">
        <v>45861.0</v>
      </c>
      <c r="B361" s="1" t="s">
        <v>1213</v>
      </c>
      <c r="C361" s="1"/>
      <c r="D361" s="1" t="s">
        <v>1214</v>
      </c>
      <c r="E361" s="1" t="s">
        <v>1442</v>
      </c>
    </row>
    <row r="362">
      <c r="A362" s="2">
        <v>45860.0</v>
      </c>
      <c r="B362" s="1" t="s">
        <v>1002</v>
      </c>
      <c r="C362" s="1"/>
      <c r="D362" s="1" t="s">
        <v>1443</v>
      </c>
      <c r="E362" s="1" t="s">
        <v>1444</v>
      </c>
    </row>
    <row r="363">
      <c r="A363" s="2">
        <v>45860.0</v>
      </c>
      <c r="B363" s="1" t="s">
        <v>1099</v>
      </c>
      <c r="C363" s="1"/>
      <c r="D363" s="1" t="s">
        <v>1100</v>
      </c>
      <c r="E363" s="1" t="s">
        <v>1445</v>
      </c>
    </row>
    <row r="364">
      <c r="A364" s="2">
        <v>45860.0</v>
      </c>
      <c r="B364" s="1" t="s">
        <v>737</v>
      </c>
      <c r="C364" s="1"/>
      <c r="D364" s="1" t="s">
        <v>1446</v>
      </c>
      <c r="E364" s="1" t="s">
        <v>1447</v>
      </c>
    </row>
    <row r="365">
      <c r="A365" s="2">
        <v>45860.0</v>
      </c>
      <c r="B365" s="1" t="s">
        <v>872</v>
      </c>
      <c r="C365" s="1"/>
      <c r="D365" s="1" t="s">
        <v>1448</v>
      </c>
      <c r="E365" s="1" t="s">
        <v>1449</v>
      </c>
    </row>
    <row r="366">
      <c r="A366" s="2">
        <v>45860.0</v>
      </c>
      <c r="B366" s="1" t="s">
        <v>1450</v>
      </c>
      <c r="C366" s="1"/>
      <c r="D366" s="1" t="s">
        <v>1451</v>
      </c>
      <c r="E366" s="1" t="s">
        <v>1452</v>
      </c>
    </row>
    <row r="367">
      <c r="A367" s="2">
        <v>45860.0</v>
      </c>
      <c r="B367" s="1" t="s">
        <v>702</v>
      </c>
      <c r="C367" s="1"/>
      <c r="D367" s="1" t="s">
        <v>1453</v>
      </c>
      <c r="E367" s="1" t="s">
        <v>1454</v>
      </c>
    </row>
    <row r="368">
      <c r="A368" s="2">
        <v>45861.0</v>
      </c>
      <c r="B368" s="1" t="s">
        <v>1455</v>
      </c>
      <c r="C368" s="1"/>
      <c r="D368" s="1" t="s">
        <v>1456</v>
      </c>
      <c r="E368" s="1" t="s">
        <v>1457</v>
      </c>
    </row>
    <row r="369">
      <c r="A369" s="2">
        <v>45861.0</v>
      </c>
      <c r="B369" s="1" t="s">
        <v>645</v>
      </c>
      <c r="C369" s="1"/>
      <c r="D369" s="1" t="s">
        <v>1458</v>
      </c>
      <c r="E369" s="1" t="s">
        <v>1459</v>
      </c>
    </row>
    <row r="370">
      <c r="A370" s="2">
        <v>45861.0</v>
      </c>
      <c r="B370" s="1" t="s">
        <v>592</v>
      </c>
      <c r="C370" s="1"/>
      <c r="D370" s="1" t="s">
        <v>1460</v>
      </c>
      <c r="E370" s="1" t="s">
        <v>1461</v>
      </c>
    </row>
    <row r="371">
      <c r="A371" s="2">
        <v>45861.0</v>
      </c>
      <c r="B371" s="1" t="s">
        <v>1075</v>
      </c>
      <c r="C371" s="1"/>
      <c r="D371" s="1" t="s">
        <v>1396</v>
      </c>
      <c r="E371" s="1" t="s">
        <v>1462</v>
      </c>
    </row>
    <row r="372">
      <c r="A372" s="2">
        <v>45861.0</v>
      </c>
      <c r="B372" s="1" t="s">
        <v>645</v>
      </c>
      <c r="C372" s="1"/>
      <c r="D372" s="1" t="s">
        <v>1463</v>
      </c>
      <c r="E372" s="1" t="s">
        <v>1464</v>
      </c>
    </row>
    <row r="373">
      <c r="A373" s="2">
        <v>45861.0</v>
      </c>
      <c r="B373" s="1" t="s">
        <v>1465</v>
      </c>
      <c r="C373" s="1"/>
      <c r="D373" s="1" t="s">
        <v>1466</v>
      </c>
      <c r="E373" s="1" t="s">
        <v>1467</v>
      </c>
    </row>
    <row r="374">
      <c r="A374" s="2">
        <v>45861.0</v>
      </c>
      <c r="B374" s="1" t="s">
        <v>645</v>
      </c>
      <c r="C374" s="1"/>
      <c r="D374" s="1" t="s">
        <v>1463</v>
      </c>
      <c r="E374" s="1" t="s">
        <v>1468</v>
      </c>
    </row>
    <row r="375">
      <c r="A375" s="2">
        <v>45861.0</v>
      </c>
      <c r="B375" s="1" t="s">
        <v>935</v>
      </c>
      <c r="C375" s="1"/>
      <c r="D375" s="1" t="s">
        <v>936</v>
      </c>
      <c r="E375" s="1" t="s">
        <v>1469</v>
      </c>
    </row>
    <row r="376">
      <c r="A376" s="2">
        <v>45861.0</v>
      </c>
      <c r="B376" s="1" t="s">
        <v>1470</v>
      </c>
      <c r="C376" s="1" t="s">
        <v>1471</v>
      </c>
      <c r="D376" s="1" t="s">
        <v>1472</v>
      </c>
      <c r="E376" s="1" t="s">
        <v>1473</v>
      </c>
    </row>
    <row r="377">
      <c r="A377" s="2">
        <v>45861.0</v>
      </c>
      <c r="B377" s="1" t="s">
        <v>799</v>
      </c>
      <c r="C377" s="1"/>
      <c r="D377" s="1" t="s">
        <v>800</v>
      </c>
      <c r="E377" s="1" t="s">
        <v>1474</v>
      </c>
    </row>
    <row r="378">
      <c r="A378" s="2">
        <v>45863.0</v>
      </c>
      <c r="B378" s="1" t="s">
        <v>879</v>
      </c>
      <c r="C378" s="1"/>
      <c r="D378" s="1" t="s">
        <v>880</v>
      </c>
      <c r="E378" s="1" t="s">
        <v>1475</v>
      </c>
    </row>
    <row r="379">
      <c r="A379" s="2">
        <v>45862.0</v>
      </c>
      <c r="B379" s="1" t="s">
        <v>671</v>
      </c>
      <c r="C379" s="1"/>
      <c r="D379" s="1" t="s">
        <v>672</v>
      </c>
      <c r="E379" s="1" t="s">
        <v>1476</v>
      </c>
    </row>
    <row r="380">
      <c r="A380" s="2">
        <v>45862.0</v>
      </c>
      <c r="B380" s="1" t="s">
        <v>810</v>
      </c>
      <c r="C380" s="1"/>
      <c r="D380" s="1" t="s">
        <v>1477</v>
      </c>
      <c r="E380" s="1" t="s">
        <v>1478</v>
      </c>
    </row>
    <row r="381">
      <c r="A381" s="2">
        <v>45863.0</v>
      </c>
      <c r="B381" s="1" t="s">
        <v>607</v>
      </c>
      <c r="C381" s="1"/>
      <c r="D381" s="1" t="s">
        <v>1479</v>
      </c>
      <c r="E381" s="1" t="s">
        <v>1480</v>
      </c>
    </row>
    <row r="382">
      <c r="A382" s="2">
        <v>45862.0</v>
      </c>
      <c r="B382" s="1" t="s">
        <v>721</v>
      </c>
      <c r="C382" s="1"/>
      <c r="D382" s="1" t="s">
        <v>1481</v>
      </c>
      <c r="E382" s="1" t="s">
        <v>1482</v>
      </c>
    </row>
    <row r="383">
      <c r="A383" s="2">
        <v>45862.0</v>
      </c>
      <c r="B383" s="1" t="s">
        <v>790</v>
      </c>
      <c r="C383" s="1"/>
      <c r="D383" s="1" t="s">
        <v>1483</v>
      </c>
      <c r="E383" s="1" t="s">
        <v>1484</v>
      </c>
    </row>
    <row r="384">
      <c r="A384" s="2">
        <v>45862.0</v>
      </c>
      <c r="B384" s="1" t="s">
        <v>1485</v>
      </c>
      <c r="C384" s="1"/>
      <c r="D384" s="1" t="s">
        <v>640</v>
      </c>
      <c r="E384" s="1" t="s">
        <v>1486</v>
      </c>
    </row>
    <row r="385">
      <c r="A385" s="2">
        <v>45862.0</v>
      </c>
      <c r="B385" s="1" t="s">
        <v>639</v>
      </c>
      <c r="C385" s="1"/>
      <c r="D385" s="1" t="s">
        <v>884</v>
      </c>
      <c r="E385" s="1" t="s">
        <v>1487</v>
      </c>
    </row>
    <row r="386">
      <c r="A386" s="2">
        <v>45862.0</v>
      </c>
      <c r="B386" s="1" t="s">
        <v>1488</v>
      </c>
      <c r="C386" s="1"/>
      <c r="D386" s="1" t="s">
        <v>1489</v>
      </c>
      <c r="E386" s="1" t="s">
        <v>1490</v>
      </c>
    </row>
    <row r="387">
      <c r="A387" s="2">
        <v>45862.0</v>
      </c>
      <c r="B387" s="1" t="s">
        <v>758</v>
      </c>
      <c r="C387" s="1"/>
      <c r="D387" s="1" t="s">
        <v>1491</v>
      </c>
      <c r="E387" s="1" t="s">
        <v>1492</v>
      </c>
    </row>
    <row r="388">
      <c r="A388" s="2">
        <v>45862.0</v>
      </c>
      <c r="B388" s="1" t="s">
        <v>764</v>
      </c>
      <c r="C388" s="1"/>
      <c r="D388" s="1" t="s">
        <v>1493</v>
      </c>
      <c r="E388" s="1" t="s">
        <v>1494</v>
      </c>
    </row>
    <row r="389">
      <c r="A389" s="2">
        <v>45862.0</v>
      </c>
      <c r="B389" s="1" t="s">
        <v>857</v>
      </c>
      <c r="C389" s="1"/>
      <c r="D389" s="1" t="s">
        <v>1495</v>
      </c>
      <c r="E389" s="1" t="s">
        <v>1496</v>
      </c>
    </row>
    <row r="390">
      <c r="A390" s="2">
        <v>45863.0</v>
      </c>
      <c r="B390" s="1" t="s">
        <v>1497</v>
      </c>
      <c r="C390" s="1"/>
      <c r="D390" s="1" t="s">
        <v>1498</v>
      </c>
      <c r="E390" s="1" t="s">
        <v>1499</v>
      </c>
    </row>
    <row r="391">
      <c r="A391" s="2">
        <v>45862.0</v>
      </c>
      <c r="B391" s="1" t="s">
        <v>1500</v>
      </c>
      <c r="C391" s="1"/>
      <c r="D391" s="1" t="s">
        <v>1501</v>
      </c>
      <c r="E391" s="1" t="s">
        <v>1502</v>
      </c>
    </row>
    <row r="392">
      <c r="A392" s="2">
        <v>45862.0</v>
      </c>
      <c r="B392" s="1" t="s">
        <v>1417</v>
      </c>
      <c r="C392" s="1"/>
      <c r="D392" s="1" t="s">
        <v>1503</v>
      </c>
      <c r="E392" s="1" t="s">
        <v>1504</v>
      </c>
    </row>
    <row r="393">
      <c r="A393" s="2">
        <v>45862.0</v>
      </c>
      <c r="B393" s="1" t="s">
        <v>1505</v>
      </c>
      <c r="C393" s="1"/>
      <c r="D393" s="1" t="s">
        <v>1506</v>
      </c>
      <c r="E393" s="1" t="s">
        <v>1507</v>
      </c>
    </row>
    <row r="394">
      <c r="A394" s="2">
        <v>45862.0</v>
      </c>
      <c r="B394" s="1" t="s">
        <v>1508</v>
      </c>
      <c r="C394" s="1"/>
      <c r="D394" s="1" t="s">
        <v>1509</v>
      </c>
      <c r="E394" s="1" t="s">
        <v>1510</v>
      </c>
    </row>
    <row r="395">
      <c r="A395" s="2">
        <v>45862.0</v>
      </c>
      <c r="B395" s="1" t="s">
        <v>1078</v>
      </c>
      <c r="C395" s="1"/>
      <c r="D395" s="1" t="s">
        <v>1511</v>
      </c>
      <c r="E395" s="1" t="s">
        <v>1512</v>
      </c>
    </row>
    <row r="396">
      <c r="A396" s="2">
        <v>45863.0</v>
      </c>
      <c r="B396" s="1" t="s">
        <v>1513</v>
      </c>
      <c r="C396" s="1"/>
      <c r="D396" s="1" t="s">
        <v>1514</v>
      </c>
      <c r="E396" s="1" t="s">
        <v>1515</v>
      </c>
    </row>
    <row r="397">
      <c r="A397" s="2">
        <v>45862.0</v>
      </c>
      <c r="B397" s="1" t="s">
        <v>683</v>
      </c>
      <c r="C397" s="1"/>
      <c r="D397" s="1" t="s">
        <v>1516</v>
      </c>
      <c r="E397" s="1" t="s">
        <v>1517</v>
      </c>
    </row>
    <row r="398">
      <c r="A398" s="2">
        <v>45862.0</v>
      </c>
      <c r="B398" s="1" t="s">
        <v>716</v>
      </c>
      <c r="C398" s="1"/>
      <c r="D398" s="1" t="s">
        <v>933</v>
      </c>
      <c r="E398" s="1" t="s">
        <v>1518</v>
      </c>
    </row>
    <row r="399">
      <c r="A399" s="2">
        <v>45863.0</v>
      </c>
      <c r="B399" s="1" t="s">
        <v>1519</v>
      </c>
      <c r="C399" s="1"/>
      <c r="D399" s="1" t="s">
        <v>1520</v>
      </c>
      <c r="E399" s="1" t="s">
        <v>1521</v>
      </c>
    </row>
    <row r="400">
      <c r="A400" s="2">
        <v>45866.0</v>
      </c>
      <c r="B400" s="1" t="s">
        <v>1522</v>
      </c>
      <c r="C400" s="1"/>
      <c r="D400" s="1" t="s">
        <v>1523</v>
      </c>
      <c r="E400" s="1" t="s">
        <v>1524</v>
      </c>
    </row>
    <row r="401">
      <c r="A401" s="2">
        <v>45863.0</v>
      </c>
      <c r="B401" s="1" t="s">
        <v>807</v>
      </c>
      <c r="C401" s="1"/>
      <c r="D401" s="1" t="s">
        <v>1525</v>
      </c>
      <c r="E401" s="1" t="s">
        <v>1526</v>
      </c>
    </row>
    <row r="402">
      <c r="A402" s="2">
        <v>45863.0</v>
      </c>
      <c r="B402" s="1" t="s">
        <v>807</v>
      </c>
      <c r="C402" s="1"/>
      <c r="D402" s="1" t="s">
        <v>1527</v>
      </c>
      <c r="E402" s="1" t="s">
        <v>1528</v>
      </c>
    </row>
    <row r="403">
      <c r="A403" s="2">
        <v>45863.0</v>
      </c>
      <c r="B403" s="1" t="s">
        <v>1115</v>
      </c>
      <c r="C403" s="1"/>
      <c r="D403" s="1" t="s">
        <v>1529</v>
      </c>
      <c r="E403" s="1" t="s">
        <v>1530</v>
      </c>
    </row>
    <row r="404">
      <c r="A404" s="2">
        <v>45863.0</v>
      </c>
      <c r="B404" s="1" t="s">
        <v>695</v>
      </c>
      <c r="C404" s="1"/>
      <c r="D404" s="1" t="s">
        <v>1531</v>
      </c>
      <c r="E404" s="1" t="s">
        <v>1532</v>
      </c>
    </row>
    <row r="405">
      <c r="A405" s="2">
        <v>45863.0</v>
      </c>
      <c r="B405" s="1" t="s">
        <v>1023</v>
      </c>
      <c r="C405" s="1"/>
      <c r="D405" s="1" t="s">
        <v>1533</v>
      </c>
      <c r="E405" s="1" t="s">
        <v>1534</v>
      </c>
    </row>
    <row r="406">
      <c r="A406" s="2">
        <v>45867.0</v>
      </c>
      <c r="B406" s="1" t="s">
        <v>628</v>
      </c>
      <c r="C406" s="1"/>
      <c r="D406" s="1" t="s">
        <v>1535</v>
      </c>
      <c r="E406" s="1" t="s">
        <v>1536</v>
      </c>
    </row>
    <row r="407">
      <c r="A407" s="2">
        <v>45863.0</v>
      </c>
      <c r="B407" s="1" t="s">
        <v>1020</v>
      </c>
      <c r="C407" s="1"/>
      <c r="D407" s="1" t="s">
        <v>1021</v>
      </c>
      <c r="E407" s="1" t="s">
        <v>1537</v>
      </c>
    </row>
    <row r="408">
      <c r="A408" s="2">
        <v>45863.0</v>
      </c>
      <c r="B408" s="1" t="s">
        <v>711</v>
      </c>
      <c r="C408" s="1"/>
      <c r="D408" s="1" t="s">
        <v>816</v>
      </c>
      <c r="E408" s="1" t="s">
        <v>1538</v>
      </c>
    </row>
    <row r="409">
      <c r="A409" s="2">
        <v>45863.0</v>
      </c>
      <c r="B409" s="1" t="s">
        <v>598</v>
      </c>
      <c r="C409" s="1"/>
      <c r="D409" s="1" t="s">
        <v>1539</v>
      </c>
      <c r="E409" s="1" t="s">
        <v>1540</v>
      </c>
    </row>
    <row r="410">
      <c r="A410" s="2">
        <v>45863.0</v>
      </c>
      <c r="B410" s="1" t="s">
        <v>1115</v>
      </c>
      <c r="C410" s="1"/>
      <c r="D410" s="1" t="s">
        <v>1541</v>
      </c>
      <c r="E410" s="1" t="s">
        <v>1542</v>
      </c>
    </row>
    <row r="411">
      <c r="A411" s="2">
        <v>45864.0</v>
      </c>
      <c r="B411" s="1" t="s">
        <v>772</v>
      </c>
      <c r="C411" s="1"/>
      <c r="D411" s="1" t="s">
        <v>1543</v>
      </c>
      <c r="E411" s="1" t="s">
        <v>1544</v>
      </c>
    </row>
    <row r="412">
      <c r="A412" s="2">
        <v>45866.0</v>
      </c>
      <c r="B412" s="1" t="s">
        <v>994</v>
      </c>
      <c r="C412" s="1"/>
      <c r="D412" s="1" t="s">
        <v>1122</v>
      </c>
      <c r="E412" s="1" t="s">
        <v>1545</v>
      </c>
    </row>
    <row r="413">
      <c r="A413" s="2">
        <v>45864.0</v>
      </c>
      <c r="B413" s="1" t="s">
        <v>601</v>
      </c>
      <c r="C413" s="1"/>
      <c r="D413" s="1" t="s">
        <v>998</v>
      </c>
      <c r="E413" s="1" t="s">
        <v>1546</v>
      </c>
    </row>
    <row r="414">
      <c r="A414" s="2">
        <v>45864.0</v>
      </c>
      <c r="B414" s="1" t="s">
        <v>1075</v>
      </c>
      <c r="C414" s="1"/>
      <c r="D414" s="1" t="s">
        <v>1076</v>
      </c>
      <c r="E414" s="1" t="s">
        <v>1547</v>
      </c>
    </row>
    <row r="415">
      <c r="A415" s="2">
        <v>45864.0</v>
      </c>
      <c r="B415" s="1" t="s">
        <v>601</v>
      </c>
      <c r="C415" s="1"/>
      <c r="D415" s="1" t="s">
        <v>1437</v>
      </c>
      <c r="E415" s="1" t="s">
        <v>1548</v>
      </c>
    </row>
    <row r="416">
      <c r="A416" s="2">
        <v>45866.0</v>
      </c>
      <c r="B416" s="1" t="s">
        <v>802</v>
      </c>
      <c r="C416" s="1" t="s">
        <v>1549</v>
      </c>
      <c r="D416" s="1" t="s">
        <v>1550</v>
      </c>
      <c r="E416" s="1" t="s">
        <v>1551</v>
      </c>
    </row>
    <row r="417">
      <c r="A417" s="2">
        <v>45864.0</v>
      </c>
      <c r="B417" s="1" t="s">
        <v>1552</v>
      </c>
      <c r="C417" s="1"/>
      <c r="D417" s="1" t="s">
        <v>1553</v>
      </c>
      <c r="E417" s="1" t="s">
        <v>1554</v>
      </c>
    </row>
    <row r="418">
      <c r="A418" s="2">
        <v>45864.0</v>
      </c>
      <c r="B418" s="1" t="s">
        <v>830</v>
      </c>
      <c r="C418" s="1"/>
      <c r="D418" s="1" t="s">
        <v>1555</v>
      </c>
      <c r="E418" s="1" t="s">
        <v>1556</v>
      </c>
    </row>
    <row r="419">
      <c r="A419" s="2">
        <v>45866.0</v>
      </c>
      <c r="B419" s="1" t="s">
        <v>1557</v>
      </c>
      <c r="C419" s="1"/>
      <c r="D419" s="1" t="s">
        <v>1558</v>
      </c>
      <c r="E419" s="1" t="s">
        <v>1559</v>
      </c>
    </row>
    <row r="420">
      <c r="A420" s="2">
        <v>45867.0</v>
      </c>
      <c r="B420" s="1" t="s">
        <v>869</v>
      </c>
      <c r="C420" s="1"/>
      <c r="D420" s="1" t="s">
        <v>1560</v>
      </c>
      <c r="E420" s="1" t="s">
        <v>1561</v>
      </c>
    </row>
    <row r="421">
      <c r="A421" s="2">
        <v>45864.0</v>
      </c>
      <c r="B421" s="1" t="s">
        <v>645</v>
      </c>
      <c r="C421" s="1"/>
      <c r="D421" s="1" t="s">
        <v>1562</v>
      </c>
      <c r="E421" s="1" t="s">
        <v>1563</v>
      </c>
    </row>
    <row r="422">
      <c r="A422" s="2">
        <v>45864.0</v>
      </c>
      <c r="B422" s="1" t="s">
        <v>607</v>
      </c>
      <c r="C422" s="1"/>
      <c r="D422" s="1" t="s">
        <v>1564</v>
      </c>
      <c r="E422" s="1" t="s">
        <v>1565</v>
      </c>
    </row>
    <row r="423">
      <c r="A423" s="2">
        <v>45864.0</v>
      </c>
      <c r="B423" s="1" t="s">
        <v>607</v>
      </c>
      <c r="C423" s="1"/>
      <c r="D423" s="1" t="s">
        <v>1566</v>
      </c>
      <c r="E423" s="1" t="s">
        <v>1567</v>
      </c>
    </row>
    <row r="424">
      <c r="A424" s="2">
        <v>45868.0</v>
      </c>
      <c r="B424" s="1" t="s">
        <v>663</v>
      </c>
      <c r="C424" s="1"/>
      <c r="D424" s="1" t="s">
        <v>1568</v>
      </c>
      <c r="E424" s="1" t="s">
        <v>1569</v>
      </c>
    </row>
    <row r="425">
      <c r="A425" s="2">
        <v>45867.0</v>
      </c>
      <c r="B425" s="1" t="s">
        <v>835</v>
      </c>
      <c r="C425" s="1"/>
      <c r="D425" s="1" t="s">
        <v>1570</v>
      </c>
      <c r="E425" s="1" t="s">
        <v>1571</v>
      </c>
    </row>
    <row r="426">
      <c r="A426" s="2">
        <v>45867.0</v>
      </c>
      <c r="B426" s="1" t="s">
        <v>1202</v>
      </c>
      <c r="C426" s="1"/>
      <c r="D426" s="1" t="s">
        <v>1572</v>
      </c>
      <c r="E426" s="1" t="s">
        <v>1573</v>
      </c>
    </row>
    <row r="427">
      <c r="A427" s="2">
        <v>45867.0</v>
      </c>
      <c r="B427" s="1" t="s">
        <v>634</v>
      </c>
      <c r="C427" s="1"/>
      <c r="D427" s="1" t="s">
        <v>1574</v>
      </c>
      <c r="E427" s="1" t="s">
        <v>1575</v>
      </c>
    </row>
    <row r="428">
      <c r="A428" s="2">
        <v>45867.0</v>
      </c>
      <c r="B428" s="1" t="s">
        <v>1033</v>
      </c>
      <c r="C428" s="1"/>
      <c r="D428" s="1" t="s">
        <v>1576</v>
      </c>
      <c r="E428" s="1" t="s">
        <v>1577</v>
      </c>
    </row>
    <row r="429">
      <c r="A429" s="2">
        <v>45867.0</v>
      </c>
      <c r="B429" s="1" t="s">
        <v>872</v>
      </c>
      <c r="C429" s="1"/>
      <c r="D429" s="1" t="s">
        <v>1448</v>
      </c>
      <c r="E429" s="1" t="s">
        <v>1578</v>
      </c>
    </row>
    <row r="430">
      <c r="A430" s="2">
        <v>45869.0</v>
      </c>
      <c r="B430" s="1" t="s">
        <v>755</v>
      </c>
      <c r="C430" s="1"/>
      <c r="D430" s="1" t="s">
        <v>1579</v>
      </c>
      <c r="E430" s="1" t="s">
        <v>1580</v>
      </c>
    </row>
    <row r="431">
      <c r="A431" s="2">
        <v>45868.0</v>
      </c>
      <c r="B431" s="1" t="s">
        <v>1581</v>
      </c>
      <c r="C431" s="1"/>
      <c r="D431" s="1" t="s">
        <v>1582</v>
      </c>
      <c r="E431" s="1" t="s">
        <v>1583</v>
      </c>
    </row>
    <row r="432">
      <c r="A432" s="2">
        <v>45867.0</v>
      </c>
      <c r="B432" s="1" t="s">
        <v>1584</v>
      </c>
      <c r="C432" s="1"/>
      <c r="D432" s="1" t="s">
        <v>1585</v>
      </c>
      <c r="E432" s="1" t="s">
        <v>1586</v>
      </c>
    </row>
    <row r="433">
      <c r="A433" s="2">
        <v>45867.0</v>
      </c>
      <c r="B433" s="1" t="s">
        <v>769</v>
      </c>
      <c r="C433" s="1" t="s">
        <v>1587</v>
      </c>
      <c r="D433" s="1" t="s">
        <v>1588</v>
      </c>
      <c r="E433" s="1" t="s">
        <v>1589</v>
      </c>
    </row>
    <row r="434">
      <c r="A434" s="2">
        <v>45867.0</v>
      </c>
      <c r="B434" s="1" t="s">
        <v>1590</v>
      </c>
      <c r="C434" s="1"/>
      <c r="D434" s="1" t="s">
        <v>1591</v>
      </c>
      <c r="E434" s="1" t="s">
        <v>1592</v>
      </c>
    </row>
    <row r="435">
      <c r="A435" s="2">
        <v>45867.0</v>
      </c>
      <c r="B435" s="1" t="s">
        <v>642</v>
      </c>
      <c r="C435" s="1"/>
      <c r="D435" s="1" t="s">
        <v>643</v>
      </c>
      <c r="E435" s="1" t="s">
        <v>1593</v>
      </c>
    </row>
    <row r="436">
      <c r="A436" s="2">
        <v>45867.0</v>
      </c>
      <c r="B436" s="1" t="s">
        <v>1594</v>
      </c>
      <c r="C436" s="1"/>
      <c r="D436" s="1" t="s">
        <v>1595</v>
      </c>
      <c r="E436" s="1" t="s">
        <v>1596</v>
      </c>
    </row>
    <row r="437">
      <c r="A437" s="2">
        <v>45867.0</v>
      </c>
      <c r="B437" s="1" t="s">
        <v>1597</v>
      </c>
      <c r="C437" s="1"/>
      <c r="D437" s="1" t="s">
        <v>1598</v>
      </c>
      <c r="E437" s="1" t="s">
        <v>1599</v>
      </c>
    </row>
    <row r="438">
      <c r="A438" s="2">
        <v>45867.0</v>
      </c>
      <c r="B438" s="1" t="s">
        <v>724</v>
      </c>
      <c r="C438" s="1"/>
      <c r="D438" s="1" t="s">
        <v>1600</v>
      </c>
      <c r="E438" s="1" t="s">
        <v>1601</v>
      </c>
    </row>
    <row r="439">
      <c r="A439" s="2">
        <v>45867.0</v>
      </c>
      <c r="B439" s="1" t="s">
        <v>727</v>
      </c>
      <c r="C439" s="1"/>
      <c r="D439" s="1" t="s">
        <v>1602</v>
      </c>
      <c r="E439" s="1" t="s">
        <v>1603</v>
      </c>
    </row>
    <row r="440">
      <c r="A440" s="2">
        <v>45867.0</v>
      </c>
      <c r="B440" s="1" t="s">
        <v>1604</v>
      </c>
      <c r="C440" s="1"/>
      <c r="D440" s="1" t="s">
        <v>1446</v>
      </c>
      <c r="E440" s="1" t="s">
        <v>1605</v>
      </c>
    </row>
    <row r="441">
      <c r="A441" s="2">
        <v>45868.0</v>
      </c>
      <c r="B441" s="1" t="s">
        <v>1213</v>
      </c>
      <c r="C441" s="1"/>
      <c r="D441" s="1" t="s">
        <v>1214</v>
      </c>
      <c r="E441" s="1" t="s">
        <v>1606</v>
      </c>
    </row>
    <row r="442">
      <c r="A442" s="2">
        <v>45867.0</v>
      </c>
      <c r="B442" s="1" t="s">
        <v>1091</v>
      </c>
      <c r="C442" s="1" t="s">
        <v>1607</v>
      </c>
      <c r="D442" s="1" t="s">
        <v>1608</v>
      </c>
      <c r="E442" s="1" t="s">
        <v>1609</v>
      </c>
    </row>
    <row r="443">
      <c r="A443" s="2">
        <v>45867.0</v>
      </c>
      <c r="B443" s="1" t="s">
        <v>698</v>
      </c>
      <c r="C443" s="1" t="s">
        <v>1610</v>
      </c>
      <c r="D443" s="1" t="s">
        <v>1611</v>
      </c>
      <c r="E443" s="1" t="s">
        <v>1612</v>
      </c>
    </row>
    <row r="444">
      <c r="A444" s="2">
        <v>45867.0</v>
      </c>
      <c r="B444" s="1" t="s">
        <v>668</v>
      </c>
      <c r="C444" s="1"/>
      <c r="D444" s="1" t="s">
        <v>1613</v>
      </c>
      <c r="E444" s="1" t="s">
        <v>1614</v>
      </c>
    </row>
    <row r="445">
      <c r="A445" s="2">
        <v>45867.0</v>
      </c>
      <c r="B445" s="1" t="s">
        <v>1615</v>
      </c>
      <c r="C445" s="1"/>
      <c r="D445" s="1" t="s">
        <v>850</v>
      </c>
      <c r="E445" s="1" t="s">
        <v>1616</v>
      </c>
    </row>
    <row r="446">
      <c r="A446" s="2">
        <v>45867.0</v>
      </c>
      <c r="B446" s="1" t="s">
        <v>1091</v>
      </c>
      <c r="C446" s="1"/>
      <c r="D446" s="1" t="s">
        <v>1617</v>
      </c>
      <c r="E446" s="1" t="s">
        <v>1618</v>
      </c>
    </row>
    <row r="447">
      <c r="A447" s="2">
        <v>45867.0</v>
      </c>
      <c r="B447" s="1" t="s">
        <v>613</v>
      </c>
      <c r="C447" s="1"/>
      <c r="D447" s="1" t="s">
        <v>1619</v>
      </c>
      <c r="E447" s="1" t="s">
        <v>1620</v>
      </c>
    </row>
    <row r="448">
      <c r="A448" s="2">
        <v>45867.0</v>
      </c>
      <c r="B448" s="1" t="s">
        <v>790</v>
      </c>
      <c r="C448" s="1" t="s">
        <v>1621</v>
      </c>
      <c r="D448" s="1" t="s">
        <v>1622</v>
      </c>
      <c r="E448" s="1" t="s">
        <v>1623</v>
      </c>
    </row>
    <row r="449">
      <c r="A449" s="2">
        <v>45867.0</v>
      </c>
      <c r="B449" s="1" t="s">
        <v>866</v>
      </c>
      <c r="C449" s="1"/>
      <c r="D449" s="1" t="s">
        <v>867</v>
      </c>
      <c r="E449" s="1" t="s">
        <v>1624</v>
      </c>
    </row>
    <row r="450">
      <c r="A450" s="2">
        <v>45868.0</v>
      </c>
      <c r="B450" s="1" t="s">
        <v>909</v>
      </c>
      <c r="C450" s="1"/>
      <c r="D450" s="1" t="s">
        <v>1625</v>
      </c>
      <c r="E450" s="1" t="s">
        <v>1626</v>
      </c>
    </row>
    <row r="451">
      <c r="A451" s="2">
        <v>45867.0</v>
      </c>
      <c r="B451" s="1" t="s">
        <v>634</v>
      </c>
      <c r="C451" s="1"/>
      <c r="D451" s="1" t="s">
        <v>1627</v>
      </c>
      <c r="E451" s="1" t="s">
        <v>1628</v>
      </c>
    </row>
    <row r="452">
      <c r="A452" s="2">
        <v>45867.0</v>
      </c>
      <c r="B452" s="1" t="s">
        <v>680</v>
      </c>
      <c r="C452" s="1" t="s">
        <v>1629</v>
      </c>
      <c r="D452" s="1" t="s">
        <v>1630</v>
      </c>
      <c r="E452" s="1" t="s">
        <v>1631</v>
      </c>
    </row>
    <row r="453">
      <c r="A453" s="2">
        <v>45867.0</v>
      </c>
      <c r="B453" s="1" t="s">
        <v>1632</v>
      </c>
      <c r="C453" s="1"/>
      <c r="D453" s="1" t="s">
        <v>1633</v>
      </c>
      <c r="E453" s="1" t="s">
        <v>1634</v>
      </c>
    </row>
    <row r="454">
      <c r="A454" s="2">
        <v>45867.0</v>
      </c>
      <c r="B454" s="1" t="s">
        <v>1075</v>
      </c>
      <c r="C454" s="1"/>
      <c r="D454" s="1" t="s">
        <v>1377</v>
      </c>
      <c r="E454" s="1" t="s">
        <v>1635</v>
      </c>
    </row>
    <row r="455">
      <c r="A455" s="2">
        <v>45867.0</v>
      </c>
      <c r="B455" s="1" t="s">
        <v>1417</v>
      </c>
      <c r="C455" s="1"/>
      <c r="D455" s="1" t="s">
        <v>1636</v>
      </c>
      <c r="E455" s="1" t="s">
        <v>1637</v>
      </c>
    </row>
    <row r="456">
      <c r="A456" s="2">
        <v>45868.0</v>
      </c>
      <c r="B456" s="1" t="s">
        <v>598</v>
      </c>
      <c r="C456" s="1"/>
      <c r="D456" s="1" t="s">
        <v>1638</v>
      </c>
      <c r="E456" s="1" t="s">
        <v>1639</v>
      </c>
    </row>
    <row r="457">
      <c r="A457" s="2">
        <v>45867.0</v>
      </c>
      <c r="B457" s="1" t="s">
        <v>769</v>
      </c>
      <c r="C457" s="1"/>
      <c r="D457" s="1" t="s">
        <v>1640</v>
      </c>
      <c r="E457" s="1" t="s">
        <v>1641</v>
      </c>
    </row>
    <row r="458">
      <c r="A458" s="2">
        <v>45867.0</v>
      </c>
      <c r="B458" s="1" t="s">
        <v>1497</v>
      </c>
      <c r="C458" s="1"/>
      <c r="D458" s="1" t="s">
        <v>1642</v>
      </c>
      <c r="E458" s="1" t="s">
        <v>1643</v>
      </c>
    </row>
    <row r="459">
      <c r="A459" s="2">
        <v>45867.0</v>
      </c>
      <c r="B459" s="1" t="s">
        <v>1644</v>
      </c>
      <c r="C459" s="1"/>
      <c r="D459" s="1" t="s">
        <v>1645</v>
      </c>
      <c r="E459" s="1" t="s">
        <v>1646</v>
      </c>
    </row>
    <row r="460">
      <c r="A460" s="2">
        <v>45867.0</v>
      </c>
      <c r="B460" s="1" t="s">
        <v>610</v>
      </c>
      <c r="C460" s="1"/>
      <c r="D460" s="1" t="s">
        <v>1647</v>
      </c>
      <c r="E460" s="1" t="s">
        <v>1648</v>
      </c>
    </row>
    <row r="461">
      <c r="A461" s="2">
        <v>45867.0</v>
      </c>
      <c r="B461" s="1" t="s">
        <v>1649</v>
      </c>
      <c r="C461" s="1" t="s">
        <v>1650</v>
      </c>
      <c r="D461" s="1" t="s">
        <v>1651</v>
      </c>
      <c r="E461" s="1" t="s">
        <v>1652</v>
      </c>
    </row>
    <row r="462">
      <c r="A462" s="2">
        <v>45867.0</v>
      </c>
      <c r="B462" s="1" t="s">
        <v>1649</v>
      </c>
      <c r="C462" s="1" t="s">
        <v>1653</v>
      </c>
      <c r="D462" s="1" t="s">
        <v>1654</v>
      </c>
      <c r="E462" s="1" t="s">
        <v>1655</v>
      </c>
    </row>
    <row r="463">
      <c r="A463" s="2">
        <v>45867.0</v>
      </c>
      <c r="B463" s="1" t="s">
        <v>677</v>
      </c>
      <c r="C463" s="1"/>
      <c r="D463" s="1" t="s">
        <v>1656</v>
      </c>
      <c r="E463" s="1" t="s">
        <v>1657</v>
      </c>
    </row>
    <row r="464">
      <c r="A464" s="2">
        <v>45867.0</v>
      </c>
      <c r="B464" s="1" t="s">
        <v>1031</v>
      </c>
      <c r="C464" s="1"/>
      <c r="D464" s="1" t="s">
        <v>1658</v>
      </c>
      <c r="E464" s="1" t="s">
        <v>1659</v>
      </c>
    </row>
    <row r="465">
      <c r="A465" s="2">
        <v>45867.0</v>
      </c>
      <c r="B465" s="1" t="s">
        <v>769</v>
      </c>
      <c r="C465" s="1"/>
      <c r="D465" s="1" t="s">
        <v>1660</v>
      </c>
      <c r="E465" s="1" t="s">
        <v>1661</v>
      </c>
    </row>
    <row r="466">
      <c r="A466" s="2">
        <v>45867.0</v>
      </c>
      <c r="B466" s="1" t="s">
        <v>1099</v>
      </c>
      <c r="C466" s="1"/>
      <c r="D466" s="1" t="s">
        <v>1662</v>
      </c>
      <c r="E466" s="1" t="s">
        <v>1663</v>
      </c>
    </row>
    <row r="467">
      <c r="A467" s="2">
        <v>45868.0</v>
      </c>
      <c r="B467" s="1" t="s">
        <v>1664</v>
      </c>
      <c r="C467" s="1"/>
      <c r="D467" s="1" t="s">
        <v>1665</v>
      </c>
      <c r="E467" s="1" t="s">
        <v>1666</v>
      </c>
    </row>
    <row r="468">
      <c r="A468" s="2">
        <v>45868.0</v>
      </c>
      <c r="B468" s="1" t="s">
        <v>1667</v>
      </c>
      <c r="C468" s="1"/>
      <c r="D468" s="1" t="s">
        <v>1668</v>
      </c>
      <c r="E468" s="1" t="s">
        <v>1669</v>
      </c>
    </row>
    <row r="469">
      <c r="A469" s="2">
        <v>45868.0</v>
      </c>
      <c r="B469" s="1" t="s">
        <v>1670</v>
      </c>
      <c r="C469" s="1"/>
      <c r="D469" s="1" t="s">
        <v>1671</v>
      </c>
      <c r="E469" s="1" t="s">
        <v>1672</v>
      </c>
    </row>
    <row r="470">
      <c r="A470" s="2">
        <v>45868.0</v>
      </c>
      <c r="B470" s="1" t="s">
        <v>807</v>
      </c>
      <c r="C470" s="1"/>
      <c r="D470" s="1" t="s">
        <v>1673</v>
      </c>
      <c r="E470" s="1" t="s">
        <v>1674</v>
      </c>
    </row>
    <row r="471">
      <c r="A471" s="2">
        <v>45868.0</v>
      </c>
      <c r="B471" s="1" t="s">
        <v>686</v>
      </c>
      <c r="C471" s="1"/>
      <c r="D471" s="1" t="s">
        <v>687</v>
      </c>
      <c r="E471" s="1" t="s">
        <v>1675</v>
      </c>
    </row>
    <row r="472">
      <c r="A472" s="2">
        <v>45868.0</v>
      </c>
      <c r="B472" s="1" t="s">
        <v>1676</v>
      </c>
      <c r="C472" s="1"/>
      <c r="D472" s="1" t="s">
        <v>1446</v>
      </c>
      <c r="E472" s="1" t="s">
        <v>1677</v>
      </c>
    </row>
    <row r="473">
      <c r="A473" s="2">
        <v>45868.0</v>
      </c>
      <c r="B473" s="1" t="s">
        <v>1678</v>
      </c>
      <c r="C473" s="1"/>
      <c r="D473" s="1" t="s">
        <v>800</v>
      </c>
      <c r="E473" s="1" t="s">
        <v>1679</v>
      </c>
    </row>
    <row r="474">
      <c r="A474" s="2">
        <v>45868.0</v>
      </c>
      <c r="B474" s="1" t="s">
        <v>1500</v>
      </c>
      <c r="C474" s="1" t="s">
        <v>1680</v>
      </c>
      <c r="D474" s="1" t="s">
        <v>1681</v>
      </c>
      <c r="E474" s="1" t="s">
        <v>1682</v>
      </c>
    </row>
    <row r="475">
      <c r="A475" s="2">
        <v>45868.0</v>
      </c>
      <c r="B475" s="1" t="s">
        <v>1683</v>
      </c>
      <c r="C475" s="1"/>
      <c r="D475" s="1" t="s">
        <v>1684</v>
      </c>
      <c r="E475" s="1" t="s">
        <v>1685</v>
      </c>
    </row>
    <row r="476">
      <c r="A476" s="2">
        <v>45868.0</v>
      </c>
      <c r="B476" s="1" t="s">
        <v>610</v>
      </c>
      <c r="C476" s="1"/>
      <c r="D476" s="1" t="s">
        <v>1686</v>
      </c>
      <c r="E476" s="1" t="s">
        <v>1687</v>
      </c>
    </row>
    <row r="477">
      <c r="A477" s="2">
        <v>45868.0</v>
      </c>
      <c r="B477" s="1" t="s">
        <v>1688</v>
      </c>
      <c r="C477" s="1" t="s">
        <v>1689</v>
      </c>
      <c r="D477" s="1" t="s">
        <v>1690</v>
      </c>
      <c r="E477" s="1" t="s">
        <v>1691</v>
      </c>
    </row>
    <row r="478">
      <c r="A478" s="2">
        <v>45868.0</v>
      </c>
      <c r="B478" s="1" t="s">
        <v>601</v>
      </c>
      <c r="C478" s="1"/>
      <c r="D478" s="1" t="s">
        <v>1437</v>
      </c>
      <c r="E478" s="1" t="s">
        <v>1692</v>
      </c>
    </row>
    <row r="479">
      <c r="A479" s="2">
        <v>45868.0</v>
      </c>
      <c r="B479" s="1" t="s">
        <v>807</v>
      </c>
      <c r="C479" s="1"/>
      <c r="D479" s="1" t="s">
        <v>1693</v>
      </c>
      <c r="E479" s="1" t="s">
        <v>1694</v>
      </c>
    </row>
    <row r="480">
      <c r="A480" s="2">
        <v>45868.0</v>
      </c>
      <c r="B480" s="1" t="s">
        <v>663</v>
      </c>
      <c r="C480" s="1"/>
      <c r="D480" s="1" t="s">
        <v>1695</v>
      </c>
      <c r="E480" s="1" t="s">
        <v>1696</v>
      </c>
    </row>
    <row r="481">
      <c r="A481" s="2">
        <v>45868.0</v>
      </c>
      <c r="B481" s="1" t="s">
        <v>598</v>
      </c>
      <c r="C481" s="1"/>
      <c r="D481" s="1" t="s">
        <v>1697</v>
      </c>
      <c r="E481" s="1" t="s">
        <v>1698</v>
      </c>
    </row>
    <row r="482">
      <c r="A482" s="2">
        <v>45868.0</v>
      </c>
      <c r="B482" s="1" t="s">
        <v>758</v>
      </c>
      <c r="C482" s="1"/>
      <c r="D482" s="1" t="s">
        <v>1699</v>
      </c>
      <c r="E482" s="1" t="s">
        <v>1700</v>
      </c>
    </row>
    <row r="483">
      <c r="A483" s="2">
        <v>45868.0</v>
      </c>
      <c r="B483" s="1" t="s">
        <v>1028</v>
      </c>
      <c r="C483" s="1"/>
      <c r="D483" s="1" t="s">
        <v>1434</v>
      </c>
      <c r="E483" s="1" t="s">
        <v>1701</v>
      </c>
    </row>
    <row r="484">
      <c r="A484" s="2">
        <v>45869.0</v>
      </c>
      <c r="B484" s="1" t="s">
        <v>1702</v>
      </c>
      <c r="C484" s="1"/>
      <c r="D484" s="1" t="s">
        <v>1703</v>
      </c>
      <c r="E484" s="1" t="s">
        <v>1704</v>
      </c>
    </row>
    <row r="485">
      <c r="A485" s="2">
        <v>45869.0</v>
      </c>
      <c r="B485" s="1" t="s">
        <v>1705</v>
      </c>
      <c r="C485" s="1" t="s">
        <v>1706</v>
      </c>
      <c r="D485" s="1" t="s">
        <v>1707</v>
      </c>
      <c r="E485" s="1" t="s">
        <v>1708</v>
      </c>
    </row>
    <row r="486">
      <c r="A486" s="2">
        <v>45869.0</v>
      </c>
      <c r="B486" s="1" t="s">
        <v>872</v>
      </c>
      <c r="C486" s="1"/>
      <c r="D486" s="1" t="s">
        <v>1709</v>
      </c>
      <c r="E486" s="1" t="s">
        <v>1710</v>
      </c>
    </row>
    <row r="487">
      <c r="A487" s="2">
        <v>45870.0</v>
      </c>
      <c r="B487" s="1" t="s">
        <v>1676</v>
      </c>
      <c r="C487" s="1"/>
      <c r="D487" s="1" t="s">
        <v>1711</v>
      </c>
      <c r="E487" s="1" t="s">
        <v>1712</v>
      </c>
    </row>
    <row r="488">
      <c r="A488" s="2">
        <v>45869.0</v>
      </c>
      <c r="B488" s="1" t="s">
        <v>1713</v>
      </c>
      <c r="C488" s="1"/>
      <c r="D488" s="1" t="s">
        <v>1714</v>
      </c>
      <c r="E488" s="1" t="s">
        <v>1715</v>
      </c>
    </row>
    <row r="489">
      <c r="A489" s="2">
        <v>45870.0</v>
      </c>
      <c r="B489" s="1" t="s">
        <v>945</v>
      </c>
      <c r="C489" s="1"/>
      <c r="D489" s="1" t="s">
        <v>1716</v>
      </c>
      <c r="E489" s="1" t="s">
        <v>1717</v>
      </c>
    </row>
    <row r="490">
      <c r="A490" s="2">
        <v>45870.0</v>
      </c>
      <c r="B490" s="1" t="s">
        <v>945</v>
      </c>
      <c r="C490" s="1"/>
      <c r="D490" s="1" t="s">
        <v>1718</v>
      </c>
      <c r="E490" s="1" t="s">
        <v>1719</v>
      </c>
    </row>
    <row r="491">
      <c r="A491" s="2">
        <v>45869.0</v>
      </c>
      <c r="B491" s="1" t="s">
        <v>772</v>
      </c>
      <c r="C491" s="1"/>
      <c r="D491" s="1" t="s">
        <v>1720</v>
      </c>
      <c r="E491" s="1" t="s">
        <v>1721</v>
      </c>
    </row>
    <row r="492">
      <c r="A492" s="2">
        <v>45870.0</v>
      </c>
      <c r="B492" s="1" t="s">
        <v>1075</v>
      </c>
      <c r="C492" s="1"/>
      <c r="D492" s="1" t="s">
        <v>1722</v>
      </c>
      <c r="E492" s="1" t="s">
        <v>1723</v>
      </c>
    </row>
    <row r="493">
      <c r="A493" s="2">
        <v>45869.0</v>
      </c>
      <c r="B493" s="1" t="s">
        <v>639</v>
      </c>
      <c r="C493" s="1"/>
      <c r="D493" s="1" t="s">
        <v>640</v>
      </c>
      <c r="E493" s="1" t="s">
        <v>1724</v>
      </c>
    </row>
    <row r="494">
      <c r="A494" s="2">
        <v>45870.0</v>
      </c>
      <c r="B494" s="1" t="s">
        <v>592</v>
      </c>
      <c r="C494" s="1"/>
      <c r="D494" s="1" t="s">
        <v>1725</v>
      </c>
      <c r="E494" s="1" t="s">
        <v>1726</v>
      </c>
    </row>
    <row r="495">
      <c r="A495" s="2">
        <v>45869.0</v>
      </c>
      <c r="B495" s="1" t="s">
        <v>1727</v>
      </c>
      <c r="C495" s="1"/>
      <c r="D495" s="1" t="s">
        <v>1728</v>
      </c>
      <c r="E495" s="1" t="s">
        <v>1729</v>
      </c>
    </row>
    <row r="496">
      <c r="A496" s="2">
        <v>45869.0</v>
      </c>
      <c r="B496" s="1" t="s">
        <v>1730</v>
      </c>
      <c r="C496" s="1"/>
      <c r="D496" s="1" t="s">
        <v>1340</v>
      </c>
      <c r="E496" s="1" t="s">
        <v>1731</v>
      </c>
    </row>
    <row r="497">
      <c r="A497" s="2">
        <v>45869.0</v>
      </c>
      <c r="B497" s="1" t="s">
        <v>810</v>
      </c>
      <c r="C497" s="1"/>
      <c r="D497" s="1" t="s">
        <v>1732</v>
      </c>
      <c r="E497" s="1" t="s">
        <v>1733</v>
      </c>
    </row>
    <row r="498">
      <c r="A498" s="2">
        <v>45869.0</v>
      </c>
      <c r="B498" s="1" t="s">
        <v>1734</v>
      </c>
      <c r="C498" s="1" t="s">
        <v>1735</v>
      </c>
      <c r="D498" s="1" t="s">
        <v>1736</v>
      </c>
      <c r="E498" s="1" t="s">
        <v>1737</v>
      </c>
    </row>
    <row r="499">
      <c r="A499" s="2">
        <v>45870.0</v>
      </c>
      <c r="B499" s="1" t="s">
        <v>1738</v>
      </c>
      <c r="C499" s="1" t="s">
        <v>1739</v>
      </c>
      <c r="D499" s="1" t="s">
        <v>1740</v>
      </c>
      <c r="E499" s="1" t="s">
        <v>1741</v>
      </c>
    </row>
    <row r="500">
      <c r="A500" s="2">
        <v>45870.0</v>
      </c>
      <c r="B500" s="1" t="s">
        <v>1738</v>
      </c>
      <c r="C500" s="1" t="s">
        <v>1742</v>
      </c>
      <c r="D500" s="1" t="s">
        <v>1743</v>
      </c>
      <c r="E500" s="1" t="s">
        <v>1744</v>
      </c>
    </row>
    <row r="501">
      <c r="A501" s="2">
        <v>45870.0</v>
      </c>
      <c r="B501" s="1" t="s">
        <v>1738</v>
      </c>
      <c r="C501" s="1" t="s">
        <v>1745</v>
      </c>
      <c r="D501" s="1" t="s">
        <v>1746</v>
      </c>
      <c r="E501" s="1" t="s">
        <v>1747</v>
      </c>
    </row>
    <row r="502">
      <c r="A502" s="2">
        <v>45870.0</v>
      </c>
      <c r="B502" s="1" t="s">
        <v>1738</v>
      </c>
      <c r="C502" s="1" t="s">
        <v>1748</v>
      </c>
      <c r="D502" s="1" t="s">
        <v>1749</v>
      </c>
      <c r="E502" s="1" t="s">
        <v>1750</v>
      </c>
    </row>
    <row r="503">
      <c r="A503" s="2">
        <v>45873.0</v>
      </c>
      <c r="B503" s="1" t="s">
        <v>1151</v>
      </c>
      <c r="C503" s="1"/>
      <c r="D503" s="1" t="s">
        <v>1751</v>
      </c>
      <c r="E503" s="1" t="s">
        <v>1752</v>
      </c>
    </row>
    <row r="504">
      <c r="A504" s="2">
        <v>45869.0</v>
      </c>
      <c r="B504" s="1" t="s">
        <v>1753</v>
      </c>
      <c r="C504" s="1"/>
      <c r="D504" s="1" t="s">
        <v>1668</v>
      </c>
      <c r="E504" s="1" t="s">
        <v>1754</v>
      </c>
    </row>
    <row r="505">
      <c r="A505" s="2">
        <v>45869.0</v>
      </c>
      <c r="B505" s="1" t="s">
        <v>737</v>
      </c>
      <c r="C505" s="1"/>
      <c r="D505" s="1" t="s">
        <v>1755</v>
      </c>
      <c r="E505" s="1" t="s">
        <v>1756</v>
      </c>
    </row>
    <row r="506">
      <c r="A506" s="2">
        <v>45869.0</v>
      </c>
      <c r="B506" s="1" t="s">
        <v>737</v>
      </c>
      <c r="C506" s="1"/>
      <c r="D506" s="1" t="s">
        <v>1757</v>
      </c>
      <c r="E506" s="1" t="s">
        <v>1758</v>
      </c>
    </row>
    <row r="507">
      <c r="A507" s="2">
        <v>45869.0</v>
      </c>
      <c r="B507" s="1" t="s">
        <v>1759</v>
      </c>
      <c r="C507" s="1"/>
      <c r="D507" s="1" t="s">
        <v>1760</v>
      </c>
      <c r="E507" s="1" t="s">
        <v>1761</v>
      </c>
    </row>
    <row r="508">
      <c r="A508" s="2">
        <v>45869.0</v>
      </c>
      <c r="B508" s="1" t="s">
        <v>702</v>
      </c>
      <c r="C508" s="1"/>
      <c r="D508" s="1" t="s">
        <v>1762</v>
      </c>
      <c r="E508" s="1" t="s">
        <v>1763</v>
      </c>
    </row>
    <row r="509">
      <c r="A509" s="2">
        <v>45869.0</v>
      </c>
      <c r="B509" s="1" t="s">
        <v>1047</v>
      </c>
      <c r="C509" s="1"/>
      <c r="D509" s="1" t="s">
        <v>1764</v>
      </c>
      <c r="E509" s="1" t="s">
        <v>1765</v>
      </c>
    </row>
    <row r="510">
      <c r="A510" s="2">
        <v>45870.0</v>
      </c>
      <c r="B510" s="1" t="s">
        <v>879</v>
      </c>
      <c r="C510" s="1"/>
      <c r="D510" s="1" t="s">
        <v>1766</v>
      </c>
      <c r="E510" s="1" t="s">
        <v>1767</v>
      </c>
    </row>
    <row r="511">
      <c r="A511" s="2">
        <v>45870.0</v>
      </c>
      <c r="B511" s="1" t="s">
        <v>1768</v>
      </c>
      <c r="C511" s="1"/>
      <c r="D511" s="1" t="s">
        <v>1769</v>
      </c>
      <c r="E511" s="1" t="s">
        <v>1770</v>
      </c>
    </row>
    <row r="512">
      <c r="A512" s="2">
        <v>45870.0</v>
      </c>
      <c r="B512" s="1" t="s">
        <v>1771</v>
      </c>
      <c r="C512" s="1"/>
      <c r="D512" s="1" t="s">
        <v>1772</v>
      </c>
      <c r="E512" s="1" t="s">
        <v>1773</v>
      </c>
    </row>
    <row r="513">
      <c r="A513" s="2">
        <v>45870.0</v>
      </c>
      <c r="B513" s="1" t="s">
        <v>658</v>
      </c>
      <c r="C513" s="1"/>
      <c r="D513" s="1" t="s">
        <v>1774</v>
      </c>
      <c r="E513" s="1" t="s">
        <v>1775</v>
      </c>
    </row>
    <row r="514">
      <c r="A514" s="2">
        <v>45870.0</v>
      </c>
      <c r="B514" s="1" t="s">
        <v>658</v>
      </c>
      <c r="C514" s="1"/>
      <c r="D514" s="1" t="s">
        <v>1776</v>
      </c>
      <c r="E514" s="1" t="s">
        <v>1777</v>
      </c>
    </row>
    <row r="515">
      <c r="A515" s="2">
        <v>45870.0</v>
      </c>
      <c r="B515" s="1" t="s">
        <v>857</v>
      </c>
      <c r="C515" s="1"/>
      <c r="D515" s="1" t="s">
        <v>1778</v>
      </c>
      <c r="E515" s="1" t="s">
        <v>1779</v>
      </c>
    </row>
    <row r="516">
      <c r="A516" s="2">
        <v>45870.0</v>
      </c>
      <c r="B516" s="1" t="s">
        <v>1780</v>
      </c>
      <c r="C516" s="1"/>
      <c r="D516" s="1" t="s">
        <v>1781</v>
      </c>
      <c r="E516" s="1" t="s">
        <v>1782</v>
      </c>
    </row>
    <row r="517">
      <c r="A517" s="2">
        <v>45871.0</v>
      </c>
      <c r="B517" s="1" t="s">
        <v>634</v>
      </c>
      <c r="C517" s="1"/>
      <c r="D517" s="1" t="s">
        <v>1783</v>
      </c>
      <c r="E517" s="1" t="s">
        <v>1784</v>
      </c>
    </row>
    <row r="518">
      <c r="A518" s="2">
        <v>45870.0</v>
      </c>
      <c r="B518" s="1" t="s">
        <v>1182</v>
      </c>
      <c r="C518" s="1"/>
      <c r="D518" s="1" t="s">
        <v>1785</v>
      </c>
      <c r="E518" s="1" t="s">
        <v>1786</v>
      </c>
    </row>
    <row r="519">
      <c r="A519" s="2">
        <v>45870.0</v>
      </c>
      <c r="B519" s="1" t="s">
        <v>1670</v>
      </c>
      <c r="C519" s="1" t="s">
        <v>1787</v>
      </c>
      <c r="D519" s="1" t="s">
        <v>1788</v>
      </c>
      <c r="E519" s="1" t="s">
        <v>1789</v>
      </c>
    </row>
    <row r="520">
      <c r="A520" s="2">
        <v>45870.0</v>
      </c>
      <c r="B520" s="1" t="s">
        <v>1670</v>
      </c>
      <c r="C520" s="1"/>
      <c r="D520" s="1" t="s">
        <v>1541</v>
      </c>
      <c r="E520" s="1" t="s">
        <v>1790</v>
      </c>
    </row>
    <row r="521">
      <c r="A521" s="2">
        <v>45870.0</v>
      </c>
      <c r="B521" s="1" t="s">
        <v>1791</v>
      </c>
      <c r="C521" s="1"/>
      <c r="D521" s="1" t="s">
        <v>1792</v>
      </c>
      <c r="E521" s="1" t="s">
        <v>1793</v>
      </c>
    </row>
    <row r="522">
      <c r="A522" s="2">
        <v>45870.0</v>
      </c>
      <c r="B522" s="1" t="s">
        <v>601</v>
      </c>
      <c r="C522" s="1"/>
      <c r="D522" s="1" t="s">
        <v>1236</v>
      </c>
      <c r="E522" s="1" t="s">
        <v>1794</v>
      </c>
    </row>
    <row r="523">
      <c r="A523" s="2">
        <v>45870.0</v>
      </c>
      <c r="B523" s="1" t="s">
        <v>1795</v>
      </c>
      <c r="C523" s="1"/>
      <c r="D523" s="1" t="s">
        <v>1796</v>
      </c>
      <c r="E523" s="1" t="s">
        <v>1797</v>
      </c>
    </row>
    <row r="524">
      <c r="A524" s="2">
        <v>45870.0</v>
      </c>
      <c r="B524" s="1" t="s">
        <v>1771</v>
      </c>
      <c r="C524" s="1"/>
      <c r="D524" s="1" t="s">
        <v>1798</v>
      </c>
      <c r="E524" s="1" t="s">
        <v>1799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8.6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1800</v>
      </c>
      <c r="C2" s="1"/>
      <c r="D2" s="1" t="s">
        <v>1801</v>
      </c>
      <c r="E2" s="1" t="s">
        <v>1802</v>
      </c>
    </row>
    <row r="3">
      <c r="A3" s="2">
        <v>45833.0</v>
      </c>
      <c r="B3" s="1" t="s">
        <v>1800</v>
      </c>
      <c r="C3" s="1"/>
      <c r="D3" s="1" t="s">
        <v>1803</v>
      </c>
      <c r="E3" s="1" t="s">
        <v>1804</v>
      </c>
    </row>
    <row r="4">
      <c r="A4" s="2">
        <v>45839.0</v>
      </c>
      <c r="B4" s="1" t="s">
        <v>1800</v>
      </c>
      <c r="C4" s="1"/>
      <c r="D4" s="1" t="s">
        <v>1805</v>
      </c>
      <c r="E4" s="1" t="s">
        <v>1806</v>
      </c>
    </row>
    <row r="5">
      <c r="A5" s="2">
        <v>45839.0</v>
      </c>
      <c r="B5" s="1" t="s">
        <v>1800</v>
      </c>
      <c r="C5" s="1"/>
      <c r="D5" s="1" t="s">
        <v>1807</v>
      </c>
      <c r="E5" s="1" t="s">
        <v>1808</v>
      </c>
    </row>
    <row r="6">
      <c r="A6" s="2">
        <v>45842.0</v>
      </c>
      <c r="B6" s="1" t="s">
        <v>1800</v>
      </c>
      <c r="C6" s="1"/>
      <c r="D6" s="1" t="s">
        <v>1809</v>
      </c>
      <c r="E6" s="1" t="s">
        <v>1810</v>
      </c>
    </row>
    <row r="7">
      <c r="A7" s="2">
        <v>45842.0</v>
      </c>
      <c r="B7" s="1" t="s">
        <v>1800</v>
      </c>
      <c r="C7" s="1"/>
      <c r="D7" s="1" t="s">
        <v>1811</v>
      </c>
      <c r="E7" s="1" t="s">
        <v>1812</v>
      </c>
    </row>
    <row r="8">
      <c r="A8" s="2">
        <v>45846.0</v>
      </c>
      <c r="B8" s="1" t="s">
        <v>1800</v>
      </c>
      <c r="C8" s="1" t="s">
        <v>1813</v>
      </c>
      <c r="D8" s="1" t="s">
        <v>1814</v>
      </c>
      <c r="E8" s="1" t="s">
        <v>1815</v>
      </c>
    </row>
    <row r="9">
      <c r="A9" s="2">
        <v>45846.0</v>
      </c>
      <c r="B9" s="1" t="s">
        <v>1800</v>
      </c>
      <c r="C9" s="1"/>
      <c r="D9" s="1" t="s">
        <v>1816</v>
      </c>
      <c r="E9" s="1" t="s">
        <v>1817</v>
      </c>
    </row>
    <row r="10">
      <c r="A10" s="2">
        <v>45849.0</v>
      </c>
      <c r="B10" s="1" t="s">
        <v>1800</v>
      </c>
      <c r="C10" s="1" t="s">
        <v>1818</v>
      </c>
      <c r="D10" s="1" t="s">
        <v>1819</v>
      </c>
      <c r="E10" s="1" t="s">
        <v>1820</v>
      </c>
    </row>
    <row r="11">
      <c r="A11" s="2">
        <v>45853.0</v>
      </c>
      <c r="B11" s="1" t="s">
        <v>1800</v>
      </c>
      <c r="C11" s="1" t="s">
        <v>1821</v>
      </c>
      <c r="D11" s="1" t="s">
        <v>1822</v>
      </c>
      <c r="E11" s="1" t="s">
        <v>1823</v>
      </c>
    </row>
    <row r="12">
      <c r="A12" s="2">
        <v>45857.0</v>
      </c>
      <c r="B12" s="1" t="s">
        <v>1800</v>
      </c>
      <c r="C12" s="1"/>
      <c r="D12" s="1" t="s">
        <v>1824</v>
      </c>
      <c r="E12" s="1" t="s">
        <v>1825</v>
      </c>
    </row>
    <row r="13">
      <c r="A13" s="2">
        <v>45857.0</v>
      </c>
      <c r="B13" s="1" t="s">
        <v>1800</v>
      </c>
      <c r="C13" s="1"/>
      <c r="D13" s="1" t="s">
        <v>1826</v>
      </c>
      <c r="E13" s="1" t="s">
        <v>1827</v>
      </c>
    </row>
    <row r="14">
      <c r="A14" s="2">
        <v>45860.0</v>
      </c>
      <c r="B14" s="1" t="s">
        <v>1800</v>
      </c>
      <c r="C14" s="1"/>
      <c r="D14" s="1" t="s">
        <v>1828</v>
      </c>
      <c r="E14" s="1" t="s">
        <v>1829</v>
      </c>
    </row>
    <row r="15">
      <c r="A15" s="2">
        <v>45862.0</v>
      </c>
      <c r="B15" s="1" t="s">
        <v>1800</v>
      </c>
      <c r="C15" s="1" t="s">
        <v>1830</v>
      </c>
      <c r="D15" s="1" t="s">
        <v>1831</v>
      </c>
      <c r="E15" s="1" t="s">
        <v>1832</v>
      </c>
    </row>
    <row r="16">
      <c r="A16" s="2">
        <v>45867.0</v>
      </c>
      <c r="B16" s="1" t="s">
        <v>1800</v>
      </c>
      <c r="C16" s="1"/>
      <c r="D16" s="1" t="s">
        <v>1833</v>
      </c>
      <c r="E16" s="1" t="s">
        <v>1834</v>
      </c>
    </row>
    <row r="17">
      <c r="A17" s="2">
        <v>45867.0</v>
      </c>
      <c r="B17" s="1" t="s">
        <v>1800</v>
      </c>
      <c r="C17" s="1"/>
      <c r="D17" s="1" t="s">
        <v>1835</v>
      </c>
      <c r="E17" s="1" t="s">
        <v>1836</v>
      </c>
    </row>
    <row r="18">
      <c r="A18" s="2">
        <v>45870.0</v>
      </c>
      <c r="B18" s="1" t="s">
        <v>1800</v>
      </c>
      <c r="C18" s="1"/>
      <c r="D18" s="1" t="s">
        <v>1837</v>
      </c>
      <c r="E18" s="1" t="s">
        <v>1838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3.88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1839</v>
      </c>
      <c r="C2" s="1"/>
      <c r="D2" s="1" t="s">
        <v>1840</v>
      </c>
      <c r="E2" s="1" t="s">
        <v>1841</v>
      </c>
    </row>
    <row r="3">
      <c r="A3" s="2">
        <v>45836.0</v>
      </c>
      <c r="B3" s="1" t="s">
        <v>1839</v>
      </c>
      <c r="C3" s="1"/>
      <c r="D3" s="1" t="s">
        <v>1842</v>
      </c>
      <c r="E3" s="1" t="s">
        <v>1843</v>
      </c>
    </row>
    <row r="4">
      <c r="A4" s="2">
        <v>45842.0</v>
      </c>
      <c r="B4" s="1" t="s">
        <v>1839</v>
      </c>
      <c r="C4" s="1" t="s">
        <v>1844</v>
      </c>
      <c r="D4" s="1" t="s">
        <v>1845</v>
      </c>
      <c r="E4" s="1" t="s">
        <v>1846</v>
      </c>
    </row>
    <row r="5">
      <c r="A5" s="2">
        <v>45847.0</v>
      </c>
      <c r="B5" s="1" t="s">
        <v>1839</v>
      </c>
      <c r="C5" s="1"/>
      <c r="D5" s="1" t="s">
        <v>1847</v>
      </c>
      <c r="E5" s="1" t="s">
        <v>1848</v>
      </c>
    </row>
    <row r="6">
      <c r="A6" s="2">
        <v>45847.0</v>
      </c>
      <c r="B6" s="1" t="s">
        <v>1839</v>
      </c>
      <c r="C6" s="1"/>
      <c r="D6" s="1" t="s">
        <v>1849</v>
      </c>
      <c r="E6" s="1" t="s">
        <v>1850</v>
      </c>
    </row>
    <row r="7">
      <c r="A7" s="2">
        <v>45853.0</v>
      </c>
      <c r="B7" s="1" t="s">
        <v>1839</v>
      </c>
      <c r="C7" s="1"/>
      <c r="D7" s="1" t="s">
        <v>1851</v>
      </c>
      <c r="E7" s="1" t="s">
        <v>1852</v>
      </c>
    </row>
    <row r="8">
      <c r="A8" s="2">
        <v>45861.0</v>
      </c>
      <c r="B8" s="1" t="s">
        <v>1839</v>
      </c>
      <c r="C8" s="1" t="s">
        <v>1853</v>
      </c>
      <c r="D8" s="1" t="s">
        <v>1854</v>
      </c>
      <c r="E8" s="1" t="s">
        <v>1855</v>
      </c>
    </row>
    <row r="9">
      <c r="A9" s="2">
        <v>45870.0</v>
      </c>
      <c r="B9" s="1" t="s">
        <v>1839</v>
      </c>
      <c r="C9" s="1"/>
      <c r="D9" s="1" t="s">
        <v>1856</v>
      </c>
      <c r="E9" s="1" t="s">
        <v>1857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27.63"/>
    <col customWidth="1" min="3" max="3" width="10.63"/>
    <col customWidth="1" min="4" max="4" width="17.3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45819.0</v>
      </c>
      <c r="B2" s="1" t="s">
        <v>1858</v>
      </c>
      <c r="D2" s="1" t="s">
        <v>1859</v>
      </c>
      <c r="E2" s="1" t="s">
        <v>1860</v>
      </c>
    </row>
    <row r="3">
      <c r="A3" s="2">
        <v>45839.0</v>
      </c>
      <c r="B3" s="1" t="s">
        <v>1858</v>
      </c>
      <c r="C3" s="1" t="s">
        <v>1861</v>
      </c>
      <c r="D3" s="1" t="s">
        <v>1862</v>
      </c>
      <c r="E3" s="1" t="s">
        <v>1863</v>
      </c>
    </row>
    <row r="4">
      <c r="A4" s="2">
        <v>45853.0</v>
      </c>
      <c r="B4" s="1" t="s">
        <v>1858</v>
      </c>
      <c r="C4" s="1" t="s">
        <v>1864</v>
      </c>
      <c r="D4" s="1" t="s">
        <v>1865</v>
      </c>
      <c r="E4" s="1" t="s">
        <v>1866</v>
      </c>
    </row>
    <row r="5">
      <c r="A5" s="2">
        <v>45868.0</v>
      </c>
      <c r="B5" s="1" t="s">
        <v>1858</v>
      </c>
      <c r="C5" s="1"/>
      <c r="D5" s="1" t="s">
        <v>1867</v>
      </c>
      <c r="E5" s="1" t="s">
        <v>1868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9.75"/>
    <col customWidth="1" min="3" max="3" width="19.5"/>
    <col customWidth="1" min="4" max="4" width="77.88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45812.0</v>
      </c>
      <c r="B2" s="1" t="s">
        <v>1869</v>
      </c>
      <c r="C2" s="1"/>
      <c r="D2" s="1" t="s">
        <v>1870</v>
      </c>
      <c r="E2" s="1" t="s">
        <v>1871</v>
      </c>
    </row>
    <row r="3">
      <c r="A3" s="2">
        <v>45811.0</v>
      </c>
      <c r="B3" s="1" t="s">
        <v>1872</v>
      </c>
      <c r="C3" s="1"/>
      <c r="D3" s="1" t="s">
        <v>1873</v>
      </c>
      <c r="E3" s="1" t="s">
        <v>1874</v>
      </c>
    </row>
    <row r="4">
      <c r="A4" s="2">
        <v>45817.0</v>
      </c>
      <c r="B4" s="1" t="s">
        <v>1869</v>
      </c>
      <c r="C4" s="1"/>
      <c r="D4" s="1" t="s">
        <v>1875</v>
      </c>
      <c r="E4" s="1" t="s">
        <v>1876</v>
      </c>
    </row>
    <row r="5">
      <c r="A5" s="2">
        <v>45832.0</v>
      </c>
      <c r="B5" s="1" t="s">
        <v>1872</v>
      </c>
      <c r="C5" s="1"/>
      <c r="D5" s="1" t="s">
        <v>1877</v>
      </c>
      <c r="E5" s="1" t="s">
        <v>1878</v>
      </c>
    </row>
    <row r="6">
      <c r="A6" s="2">
        <v>45833.0</v>
      </c>
      <c r="B6" s="1" t="s">
        <v>1879</v>
      </c>
      <c r="C6" s="1"/>
      <c r="D6" s="1" t="s">
        <v>1880</v>
      </c>
      <c r="E6" s="1" t="s">
        <v>1881</v>
      </c>
    </row>
    <row r="7">
      <c r="A7" s="2">
        <v>45834.0</v>
      </c>
      <c r="B7" s="1" t="s">
        <v>1882</v>
      </c>
      <c r="C7" s="1"/>
      <c r="D7" s="1" t="s">
        <v>1883</v>
      </c>
      <c r="E7" s="1" t="s">
        <v>1884</v>
      </c>
    </row>
    <row r="8">
      <c r="A8" s="2">
        <v>45839.0</v>
      </c>
      <c r="B8" s="1" t="s">
        <v>1869</v>
      </c>
      <c r="C8" s="1" t="s">
        <v>1885</v>
      </c>
      <c r="D8" s="1" t="s">
        <v>1886</v>
      </c>
      <c r="E8" s="1" t="s">
        <v>1887</v>
      </c>
    </row>
    <row r="9">
      <c r="A9" s="2">
        <v>45839.0</v>
      </c>
      <c r="B9" s="1" t="s">
        <v>1872</v>
      </c>
      <c r="C9" s="1"/>
      <c r="D9" s="1" t="s">
        <v>1888</v>
      </c>
      <c r="E9" s="1" t="s">
        <v>1889</v>
      </c>
    </row>
    <row r="10">
      <c r="A10" s="2">
        <v>45840.0</v>
      </c>
      <c r="B10" s="1" t="s">
        <v>1890</v>
      </c>
      <c r="C10" s="1"/>
      <c r="D10" s="1" t="s">
        <v>1891</v>
      </c>
      <c r="E10" s="1" t="s">
        <v>1892</v>
      </c>
    </row>
    <row r="11">
      <c r="A11" s="2">
        <v>45846.0</v>
      </c>
      <c r="B11" s="1" t="s">
        <v>1882</v>
      </c>
      <c r="C11" s="1"/>
      <c r="D11" s="1" t="s">
        <v>1893</v>
      </c>
      <c r="E11" s="1" t="s">
        <v>1894</v>
      </c>
    </row>
    <row r="12">
      <c r="A12" s="2">
        <v>45847.0</v>
      </c>
      <c r="B12" s="1" t="s">
        <v>1879</v>
      </c>
      <c r="C12" s="1"/>
      <c r="D12" s="1" t="s">
        <v>1895</v>
      </c>
      <c r="E12" s="1" t="s">
        <v>1896</v>
      </c>
    </row>
    <row r="13">
      <c r="A13" s="2">
        <v>45849.0</v>
      </c>
      <c r="B13" s="1" t="s">
        <v>1872</v>
      </c>
      <c r="C13" s="1" t="s">
        <v>1897</v>
      </c>
      <c r="D13" s="1" t="s">
        <v>1898</v>
      </c>
      <c r="E13" s="1" t="s">
        <v>1899</v>
      </c>
    </row>
    <row r="14">
      <c r="A14" s="2">
        <v>45854.0</v>
      </c>
      <c r="B14" s="1" t="s">
        <v>1900</v>
      </c>
      <c r="C14" s="1"/>
      <c r="D14" s="1" t="s">
        <v>1901</v>
      </c>
      <c r="E14" s="1" t="s">
        <v>1902</v>
      </c>
    </row>
    <row r="15">
      <c r="A15" s="2">
        <v>45860.0</v>
      </c>
      <c r="B15" s="1" t="s">
        <v>1869</v>
      </c>
      <c r="C15" s="1"/>
      <c r="D15" s="1" t="s">
        <v>1903</v>
      </c>
      <c r="E15" s="1" t="s">
        <v>1904</v>
      </c>
    </row>
    <row r="16">
      <c r="A16" s="2">
        <v>45861.0</v>
      </c>
      <c r="B16" s="1" t="s">
        <v>1879</v>
      </c>
      <c r="C16" s="1"/>
      <c r="D16" s="1" t="s">
        <v>1905</v>
      </c>
      <c r="E16" s="1" t="s">
        <v>1906</v>
      </c>
    </row>
    <row r="17">
      <c r="A17" s="2">
        <v>45863.0</v>
      </c>
      <c r="B17" s="1" t="s">
        <v>1872</v>
      </c>
      <c r="C17" s="1"/>
      <c r="D17" s="1" t="s">
        <v>1907</v>
      </c>
      <c r="E17" s="1" t="s">
        <v>1908</v>
      </c>
    </row>
    <row r="18">
      <c r="A18" s="2">
        <v>45868.0</v>
      </c>
      <c r="B18" s="1" t="s">
        <v>1890</v>
      </c>
      <c r="C18" s="1"/>
      <c r="D18" s="1" t="s">
        <v>1891</v>
      </c>
      <c r="E18" s="1" t="s">
        <v>1909</v>
      </c>
    </row>
    <row r="19">
      <c r="A19" s="2">
        <v>45868.0</v>
      </c>
      <c r="B19" s="1" t="s">
        <v>1900</v>
      </c>
      <c r="C19" s="1"/>
      <c r="D19" s="1" t="s">
        <v>1910</v>
      </c>
      <c r="E19" s="1" t="s">
        <v>1911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32.5"/>
    <col customWidth="1" min="3" max="3" width="9.13"/>
    <col customWidth="1" min="4" max="4" width="74.5"/>
    <col customWidth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45812.0</v>
      </c>
      <c r="B2" s="1" t="s">
        <v>1912</v>
      </c>
      <c r="D2" s="1" t="s">
        <v>1913</v>
      </c>
      <c r="E2" s="6" t="str">
        <f>TEXT("6247402684914452090","0")</f>
        <v>6247402684914452090</v>
      </c>
    </row>
    <row r="3">
      <c r="A3" s="2">
        <v>45814.0</v>
      </c>
      <c r="B3" s="1" t="s">
        <v>1914</v>
      </c>
      <c r="D3" s="1" t="s">
        <v>1915</v>
      </c>
      <c r="E3" s="6" t="str">
        <f>TEXT("6248044984915766254","0")</f>
        <v>6248044984915766254</v>
      </c>
    </row>
    <row r="4">
      <c r="A4" s="2">
        <v>45814.0</v>
      </c>
      <c r="B4" s="1" t="s">
        <v>1916</v>
      </c>
      <c r="D4" s="1" t="s">
        <v>1917</v>
      </c>
      <c r="E4" s="6" t="str">
        <f>TEXT("6248066274913690078","0")</f>
        <v>6248066274913690078</v>
      </c>
    </row>
    <row r="5">
      <c r="A5" s="2">
        <v>45817.0</v>
      </c>
      <c r="B5" s="1" t="s">
        <v>1918</v>
      </c>
      <c r="D5" s="1" t="s">
        <v>1919</v>
      </c>
      <c r="E5" s="6" t="str">
        <f>TEXT("6248092614914635261","0")</f>
        <v>6248092614914635261</v>
      </c>
    </row>
    <row r="6">
      <c r="A6" s="2">
        <v>45818.0</v>
      </c>
      <c r="B6" s="1" t="s">
        <v>1918</v>
      </c>
      <c r="D6" s="1" t="s">
        <v>1920</v>
      </c>
      <c r="E6" s="6" t="str">
        <f>TEXT("6248092974911806350","0")</f>
        <v>6248092974911806350</v>
      </c>
    </row>
    <row r="7">
      <c r="A7" s="2">
        <v>45819.0</v>
      </c>
      <c r="B7" s="1" t="s">
        <v>1918</v>
      </c>
      <c r="D7" s="1" t="s">
        <v>1920</v>
      </c>
      <c r="E7" s="6" t="str">
        <f>TEXT("6248093344917042660","0")</f>
        <v>6248093344917042660</v>
      </c>
    </row>
    <row r="8">
      <c r="A8" s="2">
        <v>45820.0</v>
      </c>
      <c r="B8" s="1" t="s">
        <v>1918</v>
      </c>
      <c r="D8" s="1" t="s">
        <v>1920</v>
      </c>
      <c r="E8" s="6" t="str">
        <f>TEXT("6248093674919255453","0")</f>
        <v>6248093674919255453</v>
      </c>
    </row>
    <row r="9">
      <c r="A9" s="2">
        <v>45821.0</v>
      </c>
      <c r="B9" s="1" t="s">
        <v>1918</v>
      </c>
      <c r="D9" s="1" t="s">
        <v>1920</v>
      </c>
      <c r="E9" s="6" t="str">
        <f>TEXT("6248094064919426654","0")</f>
        <v>6248094064919426654</v>
      </c>
    </row>
    <row r="10">
      <c r="A10" s="2">
        <v>45822.0</v>
      </c>
      <c r="B10" s="1" t="s">
        <v>1918</v>
      </c>
      <c r="D10" s="1" t="s">
        <v>1921</v>
      </c>
      <c r="E10" s="6" t="str">
        <f>TEXT("6248094444913329407","0")</f>
        <v>6248094444913329407</v>
      </c>
    </row>
    <row r="11">
      <c r="A11" s="2">
        <v>45813.0</v>
      </c>
      <c r="B11" s="1" t="s">
        <v>1922</v>
      </c>
      <c r="D11" s="1" t="s">
        <v>1923</v>
      </c>
      <c r="E11" s="6" t="str">
        <f>TEXT("6248138434914024568","0")</f>
        <v>6248138434914024568</v>
      </c>
    </row>
    <row r="12">
      <c r="A12" s="2">
        <v>45813.0</v>
      </c>
      <c r="B12" s="1" t="s">
        <v>1924</v>
      </c>
      <c r="D12" s="1" t="s">
        <v>1925</v>
      </c>
      <c r="E12" s="6" t="str">
        <f>TEXT("6248142784918527429","0")</f>
        <v>6248142784918527429</v>
      </c>
    </row>
    <row r="13">
      <c r="A13" s="2">
        <v>45813.0</v>
      </c>
      <c r="B13" s="1" t="s">
        <v>1926</v>
      </c>
      <c r="D13" s="1" t="s">
        <v>1927</v>
      </c>
      <c r="E13" s="6" t="str">
        <f>TEXT("6248147674917623343","0")</f>
        <v>6248147674917623343</v>
      </c>
    </row>
    <row r="14">
      <c r="A14" s="2">
        <v>45814.0</v>
      </c>
      <c r="B14" s="1" t="s">
        <v>1912</v>
      </c>
      <c r="D14" s="1" t="s">
        <v>1928</v>
      </c>
      <c r="E14" s="6" t="str">
        <f>TEXT("6249082004915252373","0")</f>
        <v>6249082004915252373</v>
      </c>
    </row>
    <row r="15">
      <c r="A15" s="2">
        <v>45814.0</v>
      </c>
      <c r="B15" s="1" t="s">
        <v>1929</v>
      </c>
      <c r="D15" s="1" t="s">
        <v>1930</v>
      </c>
      <c r="E15" s="6" t="str">
        <f>TEXT("6249083504911663529","0")</f>
        <v>6249083504911663529</v>
      </c>
    </row>
    <row r="16">
      <c r="A16" s="2">
        <v>45814.0</v>
      </c>
      <c r="B16" s="1" t="s">
        <v>1931</v>
      </c>
      <c r="D16" s="1" t="s">
        <v>1932</v>
      </c>
      <c r="E16" s="6" t="str">
        <f>TEXT("6249085194914021756","0")</f>
        <v>6249085194914021756</v>
      </c>
    </row>
    <row r="17">
      <c r="A17" s="2">
        <v>45814.0</v>
      </c>
      <c r="B17" s="1" t="s">
        <v>1933</v>
      </c>
      <c r="D17" s="1" t="s">
        <v>1934</v>
      </c>
      <c r="E17" s="6" t="str">
        <f>TEXT("6249087764912434187","0")</f>
        <v>6249087764912434187</v>
      </c>
    </row>
    <row r="18">
      <c r="A18" s="2">
        <v>45817.0</v>
      </c>
      <c r="B18" s="1" t="s">
        <v>1935</v>
      </c>
      <c r="D18" s="1" t="s">
        <v>1936</v>
      </c>
      <c r="E18" s="6" t="str">
        <f>TEXT("6249088214919690453","0")</f>
        <v>6249088214919690453</v>
      </c>
    </row>
    <row r="19">
      <c r="A19" s="2">
        <v>45814.0</v>
      </c>
      <c r="B19" s="1" t="s">
        <v>1937</v>
      </c>
      <c r="D19" s="1" t="s">
        <v>1938</v>
      </c>
      <c r="E19" s="6" t="str">
        <f>TEXT("6249088674919892367","0")</f>
        <v>6249088674919892367</v>
      </c>
    </row>
    <row r="20">
      <c r="A20" s="2">
        <v>45814.0</v>
      </c>
      <c r="B20" s="1" t="s">
        <v>1939</v>
      </c>
      <c r="D20" s="1" t="s">
        <v>1940</v>
      </c>
      <c r="E20" s="6" t="str">
        <f>TEXT("6249144894911876845","0")</f>
        <v>6249144894911876845</v>
      </c>
    </row>
    <row r="21">
      <c r="A21" s="2">
        <v>45817.0</v>
      </c>
      <c r="B21" s="1" t="s">
        <v>1941</v>
      </c>
      <c r="D21" s="1" t="s">
        <v>1942</v>
      </c>
      <c r="E21" s="6" t="str">
        <f>TEXT("6249256884912011069","0")</f>
        <v>6249256884912011069</v>
      </c>
    </row>
    <row r="22">
      <c r="A22" s="2">
        <v>45817.0</v>
      </c>
      <c r="B22" s="1" t="s">
        <v>1931</v>
      </c>
      <c r="D22" s="1" t="s">
        <v>1932</v>
      </c>
      <c r="E22" s="6" t="str">
        <f>TEXT("6249880424913429783","0")</f>
        <v>6249880424913429783</v>
      </c>
    </row>
    <row r="23">
      <c r="A23" s="2">
        <v>45817.0</v>
      </c>
      <c r="B23" s="1" t="s">
        <v>1931</v>
      </c>
      <c r="D23" s="1" t="s">
        <v>1943</v>
      </c>
      <c r="E23" s="6" t="str">
        <f>TEXT("6249894704917131215","0")</f>
        <v>6249894704917131215</v>
      </c>
    </row>
    <row r="24">
      <c r="A24" s="2">
        <v>45817.0</v>
      </c>
      <c r="B24" s="1" t="s">
        <v>1944</v>
      </c>
      <c r="D24" s="1" t="s">
        <v>1945</v>
      </c>
      <c r="E24" s="6" t="str">
        <f>TEXT("6249897654915170703","0")</f>
        <v>6249897654915170703</v>
      </c>
    </row>
    <row r="25">
      <c r="A25" s="2">
        <v>45818.0</v>
      </c>
      <c r="B25" s="1" t="s">
        <v>1946</v>
      </c>
      <c r="D25" s="1" t="s">
        <v>1947</v>
      </c>
      <c r="E25" s="6" t="str">
        <f>TEXT("6249923784911529953","0")</f>
        <v>6249923784911529953</v>
      </c>
    </row>
    <row r="26">
      <c r="A26" s="2">
        <v>45817.0</v>
      </c>
      <c r="B26" s="1" t="s">
        <v>1948</v>
      </c>
      <c r="D26" s="1" t="s">
        <v>1949</v>
      </c>
      <c r="E26" s="6" t="str">
        <f>TEXT("6249924344915935054","0")</f>
        <v>6249924344915935054</v>
      </c>
    </row>
    <row r="27">
      <c r="A27" s="2">
        <v>45817.0</v>
      </c>
      <c r="B27" s="1" t="s">
        <v>1950</v>
      </c>
      <c r="D27" s="1" t="s">
        <v>1951</v>
      </c>
      <c r="E27" s="6" t="str">
        <f>TEXT("6249983334914007398","0")</f>
        <v>6249983334914007398</v>
      </c>
    </row>
    <row r="28">
      <c r="A28" s="2">
        <v>45817.0</v>
      </c>
      <c r="B28" s="1" t="s">
        <v>1952</v>
      </c>
      <c r="D28" s="1" t="s">
        <v>1953</v>
      </c>
      <c r="E28" s="6" t="str">
        <f>TEXT("6250004204916370943","0")</f>
        <v>6250004204916370943</v>
      </c>
    </row>
    <row r="29">
      <c r="A29" s="2">
        <v>45817.0</v>
      </c>
      <c r="B29" s="1" t="s">
        <v>1954</v>
      </c>
      <c r="D29" s="1" t="s">
        <v>1955</v>
      </c>
      <c r="E29" s="6" t="str">
        <f>TEXT("6250026704916265771","0")</f>
        <v>6250026704916265771</v>
      </c>
    </row>
    <row r="30">
      <c r="A30" s="2">
        <v>45818.0</v>
      </c>
      <c r="B30" s="1" t="s">
        <v>1939</v>
      </c>
      <c r="D30" s="1" t="s">
        <v>1956</v>
      </c>
      <c r="E30" s="6" t="str">
        <f>TEXT("6252322434916739563","0")</f>
        <v>6252322434916739563</v>
      </c>
    </row>
    <row r="31">
      <c r="A31" s="2">
        <v>45818.0</v>
      </c>
      <c r="B31" s="1" t="s">
        <v>1957</v>
      </c>
      <c r="D31" s="1" t="s">
        <v>1958</v>
      </c>
      <c r="E31" s="6" t="str">
        <f>TEXT("6252326104913480931","0")</f>
        <v>6252326104913480931</v>
      </c>
    </row>
    <row r="32">
      <c r="A32" s="2">
        <v>45818.0</v>
      </c>
      <c r="B32" s="1" t="s">
        <v>1937</v>
      </c>
      <c r="D32" s="1" t="s">
        <v>1959</v>
      </c>
      <c r="E32" s="6" t="str">
        <f>TEXT("6252326414918839134","0")</f>
        <v>6252326414918839134</v>
      </c>
    </row>
    <row r="33">
      <c r="A33" s="2">
        <v>45818.0</v>
      </c>
      <c r="B33" s="1" t="s">
        <v>1948</v>
      </c>
      <c r="D33" s="1" t="s">
        <v>1960</v>
      </c>
      <c r="E33" s="6" t="str">
        <f>TEXT("6252460554913015872","0")</f>
        <v>6252460554913015872</v>
      </c>
    </row>
    <row r="34">
      <c r="A34" s="2">
        <v>45818.0</v>
      </c>
      <c r="B34" s="1" t="s">
        <v>1961</v>
      </c>
      <c r="D34" s="1" t="s">
        <v>1962</v>
      </c>
      <c r="E34" s="6" t="str">
        <f>TEXT("6252460994919503935","0")</f>
        <v>6252460994919503935</v>
      </c>
    </row>
    <row r="35">
      <c r="A35" s="2">
        <v>45820.0</v>
      </c>
      <c r="B35" s="1" t="s">
        <v>1963</v>
      </c>
      <c r="D35" s="1" t="s">
        <v>1595</v>
      </c>
      <c r="E35" s="6" t="str">
        <f>TEXT("6252486334918697451","0")</f>
        <v>6252486334918697451</v>
      </c>
    </row>
    <row r="36">
      <c r="A36" s="2">
        <v>45818.0</v>
      </c>
      <c r="B36" s="1" t="s">
        <v>1931</v>
      </c>
      <c r="D36" s="1" t="s">
        <v>1964</v>
      </c>
      <c r="E36" s="6" t="str">
        <f>TEXT("6252488814911167143","0")</f>
        <v>6252488814911167143</v>
      </c>
    </row>
    <row r="37">
      <c r="A37" s="2">
        <v>45819.0</v>
      </c>
      <c r="B37" s="1" t="s">
        <v>1965</v>
      </c>
      <c r="D37" s="1" t="s">
        <v>1966</v>
      </c>
      <c r="E37" s="6" t="str">
        <f>TEXT("6252493654911481860","0")</f>
        <v>6252493654911481860</v>
      </c>
    </row>
    <row r="38">
      <c r="A38" s="2">
        <v>45818.0</v>
      </c>
      <c r="B38" s="1" t="s">
        <v>1967</v>
      </c>
      <c r="D38" s="1" t="s">
        <v>1968</v>
      </c>
      <c r="E38" s="6" t="str">
        <f>TEXT("6252505464916136485","0")</f>
        <v>6252505464916136485</v>
      </c>
    </row>
    <row r="39">
      <c r="A39" s="2">
        <v>45818.0</v>
      </c>
      <c r="B39" s="1" t="s">
        <v>1969</v>
      </c>
      <c r="D39" s="1" t="s">
        <v>1970</v>
      </c>
      <c r="E39" s="6" t="str">
        <f>TEXT("6252571524912172680","0")</f>
        <v>6252571524912172680</v>
      </c>
    </row>
    <row r="40">
      <c r="A40" s="2">
        <v>45818.0</v>
      </c>
      <c r="B40" s="1" t="s">
        <v>1971</v>
      </c>
      <c r="D40" s="1" t="s">
        <v>1972</v>
      </c>
      <c r="E40" s="6" t="str">
        <f>TEXT("6252596394916332607","0")</f>
        <v>6252596394916332607</v>
      </c>
    </row>
    <row r="41">
      <c r="A41" s="2">
        <v>45821.0</v>
      </c>
      <c r="B41" s="1" t="s">
        <v>1973</v>
      </c>
      <c r="D41" s="1" t="s">
        <v>1974</v>
      </c>
      <c r="E41" s="6" t="str">
        <f>TEXT("6252602594913797850","0")</f>
        <v>6252602594913797850</v>
      </c>
    </row>
    <row r="42">
      <c r="A42" s="2">
        <v>45818.0</v>
      </c>
      <c r="B42" s="1" t="s">
        <v>1975</v>
      </c>
      <c r="D42" s="1" t="s">
        <v>1976</v>
      </c>
      <c r="E42" s="6" t="str">
        <f>TEXT("6252633914911966176","0")</f>
        <v>6252633914911966176</v>
      </c>
    </row>
    <row r="43">
      <c r="A43" s="2">
        <v>45818.0</v>
      </c>
      <c r="B43" s="1" t="s">
        <v>1912</v>
      </c>
      <c r="D43" s="1" t="s">
        <v>1977</v>
      </c>
      <c r="E43" s="6" t="str">
        <f>TEXT("6252667294919972133","0")</f>
        <v>6252667294919972133</v>
      </c>
    </row>
    <row r="44">
      <c r="A44" s="2">
        <v>45819.0</v>
      </c>
      <c r="B44" s="1" t="s">
        <v>1978</v>
      </c>
      <c r="D44" s="1" t="s">
        <v>1979</v>
      </c>
      <c r="E44" s="6" t="str">
        <f>TEXT("6253342794913743552","0")</f>
        <v>6253342794913743552</v>
      </c>
    </row>
    <row r="45">
      <c r="A45" s="2">
        <v>45819.0</v>
      </c>
      <c r="B45" s="1" t="s">
        <v>1912</v>
      </c>
      <c r="D45" s="1" t="s">
        <v>1980</v>
      </c>
      <c r="E45" s="6" t="str">
        <f>TEXT("6253343364915466302","0")</f>
        <v>6253343364915466302</v>
      </c>
    </row>
    <row r="46">
      <c r="A46" s="2">
        <v>45819.0</v>
      </c>
      <c r="B46" s="1" t="s">
        <v>1944</v>
      </c>
      <c r="D46" s="1" t="s">
        <v>1945</v>
      </c>
      <c r="E46" s="6" t="str">
        <f>TEXT("6253382194918741086","0")</f>
        <v>6253382194918741086</v>
      </c>
    </row>
    <row r="47">
      <c r="A47" s="2">
        <v>45820.0</v>
      </c>
      <c r="B47" s="1" t="s">
        <v>1912</v>
      </c>
      <c r="D47" s="1" t="s">
        <v>1981</v>
      </c>
      <c r="E47" s="6" t="str">
        <f>TEXT("6254117664912529590","0")</f>
        <v>6254117664912529590</v>
      </c>
    </row>
    <row r="48">
      <c r="A48" s="2">
        <v>45820.0</v>
      </c>
      <c r="B48" s="1" t="s">
        <v>1954</v>
      </c>
      <c r="D48" s="1" t="s">
        <v>1955</v>
      </c>
      <c r="E48" s="6" t="str">
        <f>TEXT("6254182864915509212","0")</f>
        <v>6254182864915509212</v>
      </c>
    </row>
    <row r="49">
      <c r="A49" s="2">
        <v>45820.0</v>
      </c>
      <c r="B49" s="1" t="s">
        <v>1912</v>
      </c>
      <c r="D49" s="1" t="s">
        <v>1982</v>
      </c>
      <c r="E49" s="6" t="str">
        <f>TEXT("6254183164917461974","0")</f>
        <v>6254183164917461974</v>
      </c>
    </row>
    <row r="50">
      <c r="A50" s="2">
        <v>45820.0</v>
      </c>
      <c r="B50" s="1" t="s">
        <v>1933</v>
      </c>
      <c r="D50" s="1" t="s">
        <v>1983</v>
      </c>
      <c r="E50" s="6" t="str">
        <f>TEXT("6254213604919157348","0")</f>
        <v>6254213604919157348</v>
      </c>
    </row>
    <row r="51">
      <c r="A51" s="2">
        <v>45820.0</v>
      </c>
      <c r="B51" s="1" t="s">
        <v>1984</v>
      </c>
      <c r="D51" s="1" t="s">
        <v>1985</v>
      </c>
      <c r="E51" s="6" t="str">
        <f>TEXT("6254247004918489183","0")</f>
        <v>6254247004918489183</v>
      </c>
    </row>
    <row r="52">
      <c r="A52" s="2">
        <v>45820.0</v>
      </c>
      <c r="B52" s="1" t="s">
        <v>1969</v>
      </c>
      <c r="D52" s="1" t="s">
        <v>1986</v>
      </c>
      <c r="E52" s="6" t="str">
        <f>TEXT("6254248494913349019","0")</f>
        <v>6254248494913349019</v>
      </c>
    </row>
    <row r="53">
      <c r="A53" s="2">
        <v>45820.0</v>
      </c>
      <c r="B53" s="1" t="s">
        <v>1987</v>
      </c>
      <c r="D53" s="1" t="s">
        <v>1988</v>
      </c>
      <c r="E53" s="6" t="str">
        <f>TEXT("6254274634912386865","0")</f>
        <v>6254274634912386865</v>
      </c>
    </row>
    <row r="54">
      <c r="A54" s="2">
        <v>45820.0</v>
      </c>
      <c r="B54" s="1" t="s">
        <v>1929</v>
      </c>
      <c r="D54" s="1" t="s">
        <v>1989</v>
      </c>
      <c r="E54" s="6" t="str">
        <f>TEXT("6254281384913744365","0")</f>
        <v>6254281384913744365</v>
      </c>
    </row>
    <row r="55">
      <c r="A55" s="2">
        <v>45824.0</v>
      </c>
      <c r="B55" s="1" t="s">
        <v>1918</v>
      </c>
      <c r="D55" s="1" t="s">
        <v>1920</v>
      </c>
      <c r="E55" s="6" t="str">
        <f>TEXT("6254349584919864588","0")</f>
        <v>6254349584919864588</v>
      </c>
    </row>
    <row r="56">
      <c r="A56" s="2">
        <v>45825.0</v>
      </c>
      <c r="B56" s="1" t="s">
        <v>1918</v>
      </c>
      <c r="D56" s="1" t="s">
        <v>1920</v>
      </c>
      <c r="E56" s="6" t="str">
        <f>TEXT("6254349974919464554","0")</f>
        <v>6254349974919464554</v>
      </c>
    </row>
    <row r="57">
      <c r="A57" s="2">
        <v>45826.0</v>
      </c>
      <c r="B57" s="1" t="s">
        <v>1918</v>
      </c>
      <c r="D57" s="1" t="s">
        <v>1920</v>
      </c>
      <c r="E57" s="6" t="str">
        <f>TEXT("6254350314919058800","0")</f>
        <v>6254350314919058800</v>
      </c>
    </row>
    <row r="58">
      <c r="A58" s="2">
        <v>45827.0</v>
      </c>
      <c r="B58" s="1" t="s">
        <v>1918</v>
      </c>
      <c r="D58" s="1" t="s">
        <v>1920</v>
      </c>
      <c r="E58" s="6" t="str">
        <f>TEXT("6254350694915839140","0")</f>
        <v>6254350694915839140</v>
      </c>
    </row>
    <row r="59">
      <c r="A59" s="2">
        <v>45828.0</v>
      </c>
      <c r="B59" s="1" t="s">
        <v>1918</v>
      </c>
      <c r="D59" s="1" t="s">
        <v>1920</v>
      </c>
      <c r="E59" s="6" t="str">
        <f>TEXT("6254351034917896746","0")</f>
        <v>6254351034917896746</v>
      </c>
    </row>
    <row r="60">
      <c r="A60" s="2">
        <v>45829.0</v>
      </c>
      <c r="B60" s="1" t="s">
        <v>1918</v>
      </c>
      <c r="D60" s="1" t="s">
        <v>1921</v>
      </c>
      <c r="E60" s="6" t="str">
        <f>TEXT("6254351424918906569","0")</f>
        <v>6254351424918906569</v>
      </c>
    </row>
    <row r="61">
      <c r="A61" s="2">
        <v>45821.0</v>
      </c>
      <c r="B61" s="1" t="s">
        <v>1916</v>
      </c>
      <c r="D61" s="1" t="s">
        <v>1917</v>
      </c>
      <c r="E61" s="6" t="str">
        <f>TEXT("6254351974911220570","0")</f>
        <v>6254351974911220570</v>
      </c>
    </row>
    <row r="62">
      <c r="A62" s="2">
        <v>45824.0</v>
      </c>
      <c r="B62" s="1" t="s">
        <v>1941</v>
      </c>
      <c r="D62" s="1" t="s">
        <v>1942</v>
      </c>
      <c r="E62" s="6" t="str">
        <f>TEXT("6254355004919110921","0")</f>
        <v>6254355004919110921</v>
      </c>
    </row>
    <row r="63">
      <c r="A63" s="2">
        <v>45822.0</v>
      </c>
      <c r="B63" s="1" t="s">
        <v>1918</v>
      </c>
      <c r="D63" s="1" t="s">
        <v>1990</v>
      </c>
      <c r="E63" s="6" t="str">
        <f>TEXT("6254996074916337026","0")</f>
        <v>6254996074916337026</v>
      </c>
    </row>
    <row r="64">
      <c r="A64" s="2">
        <v>45822.0</v>
      </c>
      <c r="B64" s="1" t="s">
        <v>1946</v>
      </c>
      <c r="D64" s="1" t="s">
        <v>1991</v>
      </c>
      <c r="E64" s="6" t="str">
        <f>TEXT("6255873404911603287","0")</f>
        <v>6255873404911603287</v>
      </c>
    </row>
    <row r="65">
      <c r="A65" s="2">
        <v>45824.0</v>
      </c>
      <c r="B65" s="1" t="s">
        <v>1967</v>
      </c>
      <c r="D65" s="1" t="s">
        <v>1992</v>
      </c>
      <c r="E65" s="6" t="str">
        <f>TEXT("6255925164914039885","0")</f>
        <v>6255925164914039885</v>
      </c>
    </row>
    <row r="66">
      <c r="A66" s="2">
        <v>45822.0</v>
      </c>
      <c r="B66" s="1" t="s">
        <v>1993</v>
      </c>
      <c r="D66" s="1" t="s">
        <v>1994</v>
      </c>
      <c r="E66" s="6" t="str">
        <f>TEXT("6256032844917677568","0")</f>
        <v>6256032844917677568</v>
      </c>
    </row>
    <row r="67">
      <c r="A67" s="2">
        <v>45822.0</v>
      </c>
      <c r="B67" s="1" t="s">
        <v>1931</v>
      </c>
      <c r="D67" s="1" t="s">
        <v>1932</v>
      </c>
      <c r="E67" s="6" t="str">
        <f>TEXT("6256041284917762735","0")</f>
        <v>6256041284917762735</v>
      </c>
    </row>
    <row r="68">
      <c r="A68" s="2">
        <v>45826.0</v>
      </c>
      <c r="B68" s="1" t="s">
        <v>1961</v>
      </c>
      <c r="D68" s="1" t="s">
        <v>1995</v>
      </c>
      <c r="E68" s="6" t="str">
        <f>TEXT("6259306664912087963","0")</f>
        <v>6259306664912087963</v>
      </c>
    </row>
    <row r="69">
      <c r="A69" s="2">
        <v>45827.0</v>
      </c>
      <c r="B69" s="1" t="s">
        <v>1996</v>
      </c>
      <c r="D69" s="1" t="s">
        <v>1997</v>
      </c>
      <c r="E69" s="6" t="str">
        <f>TEXT("6259347234915249421","0")</f>
        <v>6259347234915249421</v>
      </c>
    </row>
    <row r="70">
      <c r="A70" s="2">
        <v>45826.0</v>
      </c>
      <c r="B70" s="1" t="s">
        <v>1948</v>
      </c>
      <c r="D70" s="1" t="s">
        <v>1998</v>
      </c>
      <c r="E70" s="6" t="str">
        <f>TEXT("6259363034918918163","0")</f>
        <v>6259363034918918163</v>
      </c>
    </row>
    <row r="71">
      <c r="A71" s="2">
        <v>45826.0</v>
      </c>
      <c r="B71" s="1" t="s">
        <v>1944</v>
      </c>
      <c r="D71" s="1" t="s">
        <v>1945</v>
      </c>
      <c r="E71" s="6" t="str">
        <f>TEXT("6259367034918565295","0")</f>
        <v>6259367034918565295</v>
      </c>
    </row>
    <row r="72">
      <c r="A72" s="2">
        <v>45826.0</v>
      </c>
      <c r="B72" s="1" t="s">
        <v>1999</v>
      </c>
      <c r="D72" s="1" t="s">
        <v>1781</v>
      </c>
      <c r="E72" s="6" t="str">
        <f>TEXT("6259406484915557562","0")</f>
        <v>6259406484915557562</v>
      </c>
    </row>
    <row r="73">
      <c r="A73" s="2">
        <v>45826.0</v>
      </c>
      <c r="B73" s="1" t="s">
        <v>1931</v>
      </c>
      <c r="D73" s="1" t="s">
        <v>1932</v>
      </c>
      <c r="E73" s="6" t="str">
        <f>TEXT("6259442214916700891","0")</f>
        <v>6259442214916700891</v>
      </c>
    </row>
    <row r="74">
      <c r="A74" s="2">
        <v>45826.0</v>
      </c>
      <c r="B74" s="1" t="s">
        <v>1926</v>
      </c>
      <c r="D74" s="1" t="s">
        <v>2000</v>
      </c>
      <c r="E74" s="6" t="str">
        <f>TEXT("6259471694914541369","0")</f>
        <v>6259471694914541369</v>
      </c>
    </row>
    <row r="75">
      <c r="A75" s="2">
        <v>45826.0</v>
      </c>
      <c r="B75" s="1" t="s">
        <v>1971</v>
      </c>
      <c r="D75" s="1" t="s">
        <v>1972</v>
      </c>
      <c r="E75" s="6" t="str">
        <f>TEXT("6259545004918107023","0")</f>
        <v>6259545004918107023</v>
      </c>
    </row>
    <row r="76">
      <c r="A76" s="2">
        <v>45827.0</v>
      </c>
      <c r="B76" s="1" t="s">
        <v>1954</v>
      </c>
      <c r="D76" s="1" t="s">
        <v>1955</v>
      </c>
      <c r="E76" s="6" t="str">
        <f>TEXT("6260177204916317672","0")</f>
        <v>6260177204916317672</v>
      </c>
    </row>
    <row r="77">
      <c r="A77" s="2">
        <v>45828.0</v>
      </c>
      <c r="B77" s="1" t="s">
        <v>1916</v>
      </c>
      <c r="D77" s="1" t="s">
        <v>1917</v>
      </c>
      <c r="E77" s="6" t="str">
        <f>TEXT("6260199424915783330","0")</f>
        <v>6260199424915783330</v>
      </c>
    </row>
    <row r="78">
      <c r="A78" s="2">
        <v>45831.0</v>
      </c>
      <c r="B78" s="1" t="s">
        <v>1941</v>
      </c>
      <c r="D78" s="1" t="s">
        <v>1942</v>
      </c>
      <c r="E78" s="6" t="str">
        <f>TEXT("6260207294917334522","0")</f>
        <v>6260207294917334522</v>
      </c>
    </row>
    <row r="79">
      <c r="A79" s="2">
        <v>45831.0</v>
      </c>
      <c r="B79" s="1" t="s">
        <v>1918</v>
      </c>
      <c r="D79" s="1" t="s">
        <v>1920</v>
      </c>
      <c r="E79" s="6" t="str">
        <f>TEXT("6260211124919460061","0")</f>
        <v>6260211124919460061</v>
      </c>
    </row>
    <row r="80">
      <c r="A80" s="2">
        <v>45832.0</v>
      </c>
      <c r="B80" s="1" t="s">
        <v>1918</v>
      </c>
      <c r="D80" s="1" t="s">
        <v>1920</v>
      </c>
      <c r="E80" s="6" t="str">
        <f>TEXT("6260211474917609745","0")</f>
        <v>6260211474917609745</v>
      </c>
    </row>
    <row r="81">
      <c r="A81" s="2">
        <v>45833.0</v>
      </c>
      <c r="B81" s="1" t="s">
        <v>1918</v>
      </c>
      <c r="D81" s="1" t="s">
        <v>1920</v>
      </c>
      <c r="E81" s="6" t="str">
        <f>TEXT("6260211834916772584","0")</f>
        <v>6260211834916772584</v>
      </c>
    </row>
    <row r="82">
      <c r="A82" s="2">
        <v>45834.0</v>
      </c>
      <c r="B82" s="1" t="s">
        <v>1918</v>
      </c>
      <c r="D82" s="1" t="s">
        <v>1920</v>
      </c>
      <c r="E82" s="6" t="str">
        <f>TEXT("6260212144911092045","0")</f>
        <v>6260212144911092045</v>
      </c>
    </row>
    <row r="83">
      <c r="A83" s="2">
        <v>45835.0</v>
      </c>
      <c r="B83" s="1" t="s">
        <v>1918</v>
      </c>
      <c r="D83" s="1" t="s">
        <v>1920</v>
      </c>
      <c r="E83" s="6" t="str">
        <f>TEXT("6260212484916544353","0")</f>
        <v>6260212484916544353</v>
      </c>
    </row>
    <row r="84">
      <c r="A84" s="2">
        <v>45836.0</v>
      </c>
      <c r="B84" s="1" t="s">
        <v>1918</v>
      </c>
      <c r="D84" s="1" t="s">
        <v>1921</v>
      </c>
      <c r="E84" s="6" t="str">
        <f>TEXT("6260212864914498259","0")</f>
        <v>6260212864914498259</v>
      </c>
    </row>
    <row r="85">
      <c r="A85" s="2">
        <v>45827.0</v>
      </c>
      <c r="B85" s="1" t="s">
        <v>2001</v>
      </c>
      <c r="D85" s="1" t="s">
        <v>2002</v>
      </c>
      <c r="E85" s="6" t="str">
        <f>TEXT("6260257744911127482","0")</f>
        <v>6260257744911127482</v>
      </c>
    </row>
    <row r="86">
      <c r="A86" s="2">
        <v>45827.0</v>
      </c>
      <c r="B86" s="1" t="s">
        <v>2003</v>
      </c>
      <c r="D86" s="1" t="s">
        <v>2004</v>
      </c>
      <c r="E86" s="6" t="str">
        <f>TEXT("6260290624911547095","0")</f>
        <v>6260290624911547095</v>
      </c>
    </row>
    <row r="87">
      <c r="A87" s="2">
        <v>45827.0</v>
      </c>
      <c r="B87" s="1" t="s">
        <v>2005</v>
      </c>
      <c r="D87" s="1" t="s">
        <v>2006</v>
      </c>
      <c r="E87" s="6" t="str">
        <f>TEXT("6260308224918119637","0")</f>
        <v>6260308224918119637</v>
      </c>
    </row>
    <row r="88">
      <c r="A88" s="2">
        <v>45827.0</v>
      </c>
      <c r="B88" s="1" t="s">
        <v>1969</v>
      </c>
      <c r="D88" s="1" t="s">
        <v>2007</v>
      </c>
      <c r="E88" s="6" t="str">
        <f>TEXT("6260328634911473963","0")</f>
        <v>6260328634911473963</v>
      </c>
    </row>
    <row r="89">
      <c r="A89" s="2">
        <v>45827.0</v>
      </c>
      <c r="B89" s="1" t="s">
        <v>2008</v>
      </c>
      <c r="D89" s="1" t="s">
        <v>2009</v>
      </c>
      <c r="E89" s="6" t="str">
        <f>TEXT("6260361604917876057","0")</f>
        <v>6260361604917876057</v>
      </c>
    </row>
    <row r="90">
      <c r="A90" s="2">
        <v>45827.0</v>
      </c>
      <c r="B90" s="1" t="s">
        <v>1975</v>
      </c>
      <c r="D90" s="1" t="s">
        <v>2010</v>
      </c>
      <c r="E90" s="6" t="str">
        <f>TEXT("6260402364916986361","0")</f>
        <v>6260402364916986361</v>
      </c>
    </row>
    <row r="91">
      <c r="A91" s="2">
        <v>45828.0</v>
      </c>
      <c r="B91" s="1" t="s">
        <v>1978</v>
      </c>
      <c r="D91" s="1" t="s">
        <v>2011</v>
      </c>
      <c r="E91" s="6" t="str">
        <f>TEXT("6261056784912490686","0")</f>
        <v>6261056784912490686</v>
      </c>
    </row>
    <row r="92">
      <c r="A92" s="2">
        <v>45831.0</v>
      </c>
      <c r="B92" s="1" t="s">
        <v>1935</v>
      </c>
      <c r="D92" s="1" t="s">
        <v>1936</v>
      </c>
      <c r="E92" s="6" t="str">
        <f>TEXT("6261057324912642717","0")</f>
        <v>6261057324912642717</v>
      </c>
    </row>
    <row r="93">
      <c r="A93" s="2">
        <v>45828.0</v>
      </c>
      <c r="B93" s="1" t="s">
        <v>2012</v>
      </c>
      <c r="D93" s="1" t="s">
        <v>1925</v>
      </c>
      <c r="E93" s="6" t="str">
        <f>TEXT("6261215174917498479","0")</f>
        <v>6261215174917498479</v>
      </c>
    </row>
    <row r="94">
      <c r="A94" s="2">
        <v>45828.0</v>
      </c>
      <c r="B94" s="1" t="s">
        <v>1929</v>
      </c>
      <c r="D94" s="1" t="s">
        <v>1989</v>
      </c>
      <c r="E94" s="6" t="str">
        <f>TEXT("6261215494919218338","0")</f>
        <v>6261215494919218338</v>
      </c>
    </row>
    <row r="95">
      <c r="A95" s="2">
        <v>45828.0</v>
      </c>
      <c r="B95" s="1" t="s">
        <v>1967</v>
      </c>
      <c r="D95" s="1" t="s">
        <v>1968</v>
      </c>
      <c r="E95" s="6" t="str">
        <f>TEXT("6261217404913008244","0")</f>
        <v>6261217404913008244</v>
      </c>
    </row>
    <row r="96">
      <c r="A96" s="2">
        <v>45828.0</v>
      </c>
      <c r="B96" s="1" t="s">
        <v>1939</v>
      </c>
      <c r="D96" s="1" t="s">
        <v>2013</v>
      </c>
      <c r="E96" s="6" t="str">
        <f>TEXT("6261258294918513306","0")</f>
        <v>6261258294918513306</v>
      </c>
    </row>
    <row r="97">
      <c r="A97" s="2">
        <v>45828.0</v>
      </c>
      <c r="B97" s="1" t="s">
        <v>1937</v>
      </c>
      <c r="D97" s="1" t="s">
        <v>2014</v>
      </c>
      <c r="E97" s="6" t="str">
        <f>TEXT("6261292394914237547","0")</f>
        <v>6261292394914237547</v>
      </c>
    </row>
    <row r="98">
      <c r="A98" s="2">
        <v>45829.0</v>
      </c>
      <c r="B98" s="1" t="s">
        <v>1912</v>
      </c>
      <c r="D98" s="1" t="s">
        <v>2015</v>
      </c>
      <c r="E98" s="6" t="str">
        <f>TEXT("6261844814918530415","0")</f>
        <v>6261844814918530415</v>
      </c>
    </row>
    <row r="99">
      <c r="A99" s="2">
        <v>45829.0</v>
      </c>
      <c r="B99" s="1" t="s">
        <v>1946</v>
      </c>
      <c r="D99" s="1" t="s">
        <v>2016</v>
      </c>
      <c r="E99" s="6" t="str">
        <f>TEXT("6261860734912645892","0")</f>
        <v>6261860734912645892</v>
      </c>
    </row>
    <row r="100">
      <c r="A100" s="2">
        <v>45829.0</v>
      </c>
      <c r="B100" s="1" t="s">
        <v>2017</v>
      </c>
      <c r="D100" s="1" t="s">
        <v>2018</v>
      </c>
      <c r="E100" s="6" t="str">
        <f>TEXT("6261877164913431798","0")</f>
        <v>6261877164913431798</v>
      </c>
    </row>
    <row r="101">
      <c r="A101" s="2">
        <v>45831.0</v>
      </c>
      <c r="B101" s="1" t="s">
        <v>1971</v>
      </c>
      <c r="D101" s="1" t="s">
        <v>1972</v>
      </c>
      <c r="E101" s="6" t="str">
        <f>TEXT("6261877634913660156","0")</f>
        <v>6261877634913660156</v>
      </c>
    </row>
    <row r="102">
      <c r="A102" s="2">
        <v>45829.0</v>
      </c>
      <c r="B102" s="1" t="s">
        <v>1933</v>
      </c>
      <c r="D102" s="1" t="s">
        <v>2019</v>
      </c>
      <c r="E102" s="6" t="str">
        <f>TEXT("6261900654914925635","0")</f>
        <v>6261900654914925635</v>
      </c>
    </row>
    <row r="103">
      <c r="A103" s="2">
        <v>45829.0</v>
      </c>
      <c r="B103" s="1" t="s">
        <v>1912</v>
      </c>
      <c r="D103" s="1" t="s">
        <v>1981</v>
      </c>
      <c r="E103" s="6" t="str">
        <f>TEXT("6261901104919640945","0")</f>
        <v>6261901104919640945</v>
      </c>
    </row>
    <row r="104">
      <c r="A104" s="2">
        <v>45829.0</v>
      </c>
      <c r="B104" s="1" t="s">
        <v>1931</v>
      </c>
      <c r="D104" s="1" t="s">
        <v>2020</v>
      </c>
      <c r="E104" s="6" t="str">
        <f>TEXT("6261932194918493154","0")</f>
        <v>6261932194918493154</v>
      </c>
    </row>
    <row r="105">
      <c r="A105" s="2">
        <v>45829.0</v>
      </c>
      <c r="B105" s="1" t="s">
        <v>1944</v>
      </c>
      <c r="D105" s="1" t="s">
        <v>2021</v>
      </c>
      <c r="E105" s="6" t="str">
        <f>TEXT("6261933574919684248","0")</f>
        <v>6261933574919684248</v>
      </c>
    </row>
    <row r="106">
      <c r="A106" s="2">
        <v>45829.0</v>
      </c>
      <c r="B106" s="1" t="s">
        <v>1922</v>
      </c>
      <c r="D106" s="1" t="s">
        <v>2022</v>
      </c>
      <c r="E106" s="6" t="str">
        <f>TEXT("6261963724913628853","0")</f>
        <v>6261963724913628853</v>
      </c>
    </row>
    <row r="107">
      <c r="A107" s="2">
        <v>45829.0</v>
      </c>
      <c r="B107" s="1" t="s">
        <v>2023</v>
      </c>
      <c r="D107" s="1" t="s">
        <v>2024</v>
      </c>
      <c r="E107" s="6" t="str">
        <f>TEXT("6261979914912277968","0")</f>
        <v>6261979914912277968</v>
      </c>
    </row>
    <row r="108">
      <c r="A108" s="2">
        <v>45829.0</v>
      </c>
      <c r="B108" s="1" t="s">
        <v>2025</v>
      </c>
      <c r="D108" s="1" t="s">
        <v>1989</v>
      </c>
      <c r="E108" s="6" t="str">
        <f>TEXT("6261981154919772930","0")</f>
        <v>6261981154919772930</v>
      </c>
    </row>
    <row r="109">
      <c r="A109" s="2">
        <v>45829.0</v>
      </c>
      <c r="B109" s="1" t="s">
        <v>1987</v>
      </c>
      <c r="D109" s="1" t="s">
        <v>1988</v>
      </c>
      <c r="E109" s="6" t="str">
        <f>TEXT("6261981504915880739","0")</f>
        <v>6261981504915880739</v>
      </c>
    </row>
    <row r="110">
      <c r="A110" s="2">
        <v>45829.0</v>
      </c>
      <c r="B110" s="1" t="s">
        <v>2026</v>
      </c>
      <c r="D110" s="1" t="s">
        <v>2027</v>
      </c>
      <c r="E110" s="6" t="str">
        <f>TEXT("6261986894913545718","0")</f>
        <v>6261986894913545718</v>
      </c>
    </row>
    <row r="111">
      <c r="A111" s="2">
        <v>45831.0</v>
      </c>
      <c r="B111" s="1" t="s">
        <v>2028</v>
      </c>
      <c r="D111" s="1" t="s">
        <v>2029</v>
      </c>
      <c r="E111" s="6" t="str">
        <f>TEXT("6262037874913783092","0")</f>
        <v>6262037874913783092</v>
      </c>
    </row>
    <row r="112">
      <c r="A112" s="2">
        <v>45832.0</v>
      </c>
      <c r="B112" s="1" t="s">
        <v>2030</v>
      </c>
      <c r="D112" s="1" t="s">
        <v>640</v>
      </c>
      <c r="E112" s="6" t="str">
        <f>TEXT("6264435414917010186","0")</f>
        <v>6264435414917010186</v>
      </c>
    </row>
    <row r="113">
      <c r="A113" s="2">
        <v>45832.0</v>
      </c>
      <c r="B113" s="1" t="s">
        <v>1939</v>
      </c>
      <c r="D113" s="1" t="s">
        <v>1956</v>
      </c>
      <c r="E113" s="6" t="str">
        <f>TEXT("6264535034917911332","0")</f>
        <v>6264535034917911332</v>
      </c>
    </row>
    <row r="114">
      <c r="A114" s="2">
        <v>45832.0</v>
      </c>
      <c r="B114" s="1" t="s">
        <v>2031</v>
      </c>
      <c r="D114" s="1" t="s">
        <v>2032</v>
      </c>
      <c r="E114" s="6" t="str">
        <f>TEXT("6264556654917617640","0")</f>
        <v>6264556654917617640</v>
      </c>
    </row>
    <row r="115">
      <c r="A115" s="2">
        <v>45832.0</v>
      </c>
      <c r="B115" s="1" t="s">
        <v>1967</v>
      </c>
      <c r="D115" s="1" t="s">
        <v>1992</v>
      </c>
      <c r="E115" s="6" t="str">
        <f>TEXT("6264573234911792083","0")</f>
        <v>6264573234911792083</v>
      </c>
    </row>
    <row r="116">
      <c r="A116" s="2">
        <v>45832.0</v>
      </c>
      <c r="B116" s="1" t="s">
        <v>1931</v>
      </c>
      <c r="D116" s="1" t="s">
        <v>1932</v>
      </c>
      <c r="E116" s="6" t="str">
        <f>TEXT("6264641544911179549","0")</f>
        <v>6264641544911179549</v>
      </c>
    </row>
    <row r="117">
      <c r="A117" s="2">
        <v>45832.0</v>
      </c>
      <c r="B117" s="1" t="s">
        <v>2033</v>
      </c>
      <c r="D117" s="1" t="s">
        <v>2034</v>
      </c>
      <c r="E117" s="6" t="str">
        <f>TEXT("6264641964911708128","0")</f>
        <v>6264641964911708128</v>
      </c>
    </row>
    <row r="118">
      <c r="A118" s="2">
        <v>45832.0</v>
      </c>
      <c r="B118" s="1" t="s">
        <v>1946</v>
      </c>
      <c r="D118" s="1" t="s">
        <v>2035</v>
      </c>
      <c r="E118" s="6" t="str">
        <f>TEXT("6264649304917596243","0")</f>
        <v>6264649304917596243</v>
      </c>
    </row>
    <row r="119">
      <c r="A119" s="2">
        <v>45832.0</v>
      </c>
      <c r="B119" s="1" t="s">
        <v>1965</v>
      </c>
      <c r="D119" s="1" t="s">
        <v>2036</v>
      </c>
      <c r="E119" s="6" t="str">
        <f>TEXT("6264764594919903745","0")</f>
        <v>6264764594919903745</v>
      </c>
    </row>
    <row r="120">
      <c r="A120" s="2">
        <v>45833.0</v>
      </c>
      <c r="B120" s="1" t="s">
        <v>1912</v>
      </c>
      <c r="D120" s="1" t="s">
        <v>2037</v>
      </c>
      <c r="E120" s="6" t="str">
        <f>TEXT("6265300574916548574","0")</f>
        <v>6265300574916548574</v>
      </c>
    </row>
    <row r="121">
      <c r="A121" s="2">
        <v>45833.0</v>
      </c>
      <c r="B121" s="1" t="s">
        <v>1961</v>
      </c>
      <c r="D121" s="1" t="s">
        <v>2010</v>
      </c>
      <c r="E121" s="6" t="str">
        <f>TEXT("6265321384919670678","0")</f>
        <v>6265321384919670678</v>
      </c>
    </row>
    <row r="122">
      <c r="A122" s="2">
        <v>45833.0</v>
      </c>
      <c r="B122" s="1" t="s">
        <v>1950</v>
      </c>
      <c r="D122" s="1" t="s">
        <v>2038</v>
      </c>
      <c r="E122" s="6" t="str">
        <f>TEXT("6265451674914844587","0")</f>
        <v>6265451674914844587</v>
      </c>
    </row>
    <row r="123">
      <c r="A123" s="2">
        <v>45833.0</v>
      </c>
      <c r="B123" s="1" t="s">
        <v>1944</v>
      </c>
      <c r="D123" s="1" t="s">
        <v>2039</v>
      </c>
      <c r="E123" s="6" t="str">
        <f>TEXT("6265495624915246568","0")</f>
        <v>6265495624915246568</v>
      </c>
    </row>
    <row r="124">
      <c r="A124" s="2">
        <v>45833.0</v>
      </c>
      <c r="B124" s="1" t="s">
        <v>2040</v>
      </c>
      <c r="D124" s="1" t="s">
        <v>2041</v>
      </c>
      <c r="E124" s="6" t="str">
        <f>TEXT("6265596694911344530","0")</f>
        <v>6265596694911344530</v>
      </c>
    </row>
    <row r="125">
      <c r="A125" s="2">
        <v>45834.0</v>
      </c>
      <c r="B125" s="1" t="s">
        <v>2042</v>
      </c>
      <c r="D125" s="1" t="s">
        <v>1930</v>
      </c>
      <c r="E125" s="6" t="str">
        <f>TEXT("6265609124916948713","0")</f>
        <v>6265609124916948713</v>
      </c>
    </row>
    <row r="126">
      <c r="A126" s="2">
        <v>45835.0</v>
      </c>
      <c r="B126" s="1" t="s">
        <v>1916</v>
      </c>
      <c r="D126" s="1" t="s">
        <v>1917</v>
      </c>
      <c r="E126" s="6" t="str">
        <f>TEXT("6266177624918565733","0")</f>
        <v>6266177624918565733</v>
      </c>
    </row>
    <row r="127">
      <c r="A127" s="2">
        <v>45838.0</v>
      </c>
      <c r="B127" s="1" t="s">
        <v>2043</v>
      </c>
      <c r="D127" s="1" t="s">
        <v>2044</v>
      </c>
      <c r="E127" s="6" t="str">
        <f>TEXT("6266187394912072465","0")</f>
        <v>6266187394912072465</v>
      </c>
    </row>
    <row r="128">
      <c r="A128" s="2">
        <v>45838.0</v>
      </c>
      <c r="B128" s="1" t="s">
        <v>1941</v>
      </c>
      <c r="D128" s="1" t="s">
        <v>1942</v>
      </c>
      <c r="E128" s="6" t="str">
        <f>TEXT("6266187854916420298","0")</f>
        <v>6266187854916420298</v>
      </c>
    </row>
    <row r="129">
      <c r="A129" s="2">
        <v>45838.0</v>
      </c>
      <c r="B129" s="1" t="s">
        <v>1918</v>
      </c>
      <c r="D129" s="1" t="s">
        <v>2045</v>
      </c>
      <c r="E129" s="6" t="str">
        <f>TEXT("6266191714916392951","0")</f>
        <v>6266191714916392951</v>
      </c>
    </row>
    <row r="130">
      <c r="A130" s="2">
        <v>45839.0</v>
      </c>
      <c r="B130" s="1" t="s">
        <v>1918</v>
      </c>
      <c r="D130" s="1" t="s">
        <v>2045</v>
      </c>
      <c r="E130" s="6" t="str">
        <f>TEXT("6266192144918861361","0")</f>
        <v>6266192144918861361</v>
      </c>
    </row>
    <row r="131">
      <c r="A131" s="2">
        <v>45840.0</v>
      </c>
      <c r="B131" s="1" t="s">
        <v>1918</v>
      </c>
      <c r="D131" s="1" t="s">
        <v>2045</v>
      </c>
      <c r="E131" s="6" t="str">
        <f>TEXT("6266192544919750346","0")</f>
        <v>6266192544919750346</v>
      </c>
    </row>
    <row r="132">
      <c r="A132" s="2">
        <v>45841.0</v>
      </c>
      <c r="B132" s="1" t="s">
        <v>1918</v>
      </c>
      <c r="D132" s="1" t="s">
        <v>2045</v>
      </c>
      <c r="E132" s="6" t="str">
        <f>TEXT("6266193014919185613","0")</f>
        <v>6266193014919185613</v>
      </c>
    </row>
    <row r="133">
      <c r="A133" s="2">
        <v>45842.0</v>
      </c>
      <c r="B133" s="1" t="s">
        <v>1918</v>
      </c>
      <c r="D133" s="1" t="s">
        <v>2045</v>
      </c>
      <c r="E133" s="6" t="str">
        <f>TEXT("6266193404914546400","0")</f>
        <v>6266193404914546400</v>
      </c>
    </row>
    <row r="134">
      <c r="A134" s="2">
        <v>45843.0</v>
      </c>
      <c r="B134" s="1" t="s">
        <v>1918</v>
      </c>
      <c r="D134" s="1" t="s">
        <v>1921</v>
      </c>
      <c r="E134" s="6" t="str">
        <f>TEXT("6266193824914538311","0")</f>
        <v>6266193824914538311</v>
      </c>
    </row>
    <row r="135">
      <c r="A135" s="2">
        <v>45834.0</v>
      </c>
      <c r="B135" s="1" t="s">
        <v>1914</v>
      </c>
      <c r="D135" s="1" t="s">
        <v>1915</v>
      </c>
      <c r="E135" s="6" t="str">
        <f>TEXT("6266382724918157863","0")</f>
        <v>6266382724918157863</v>
      </c>
    </row>
    <row r="136">
      <c r="A136" s="2">
        <v>45835.0</v>
      </c>
      <c r="B136" s="1" t="s">
        <v>1931</v>
      </c>
      <c r="D136" s="1" t="s">
        <v>1932</v>
      </c>
      <c r="E136" s="6" t="str">
        <f>TEXT("6266410634919236585","0")</f>
        <v>6266410634919236585</v>
      </c>
    </row>
    <row r="137">
      <c r="A137" s="2">
        <v>45835.0</v>
      </c>
      <c r="B137" s="1" t="s">
        <v>1950</v>
      </c>
      <c r="D137" s="1" t="s">
        <v>2046</v>
      </c>
      <c r="E137" s="6" t="str">
        <f>TEXT("6267028924916899862","0")</f>
        <v>6267028924916899862</v>
      </c>
    </row>
    <row r="138">
      <c r="A138" s="2">
        <v>45835.0</v>
      </c>
      <c r="B138" s="1" t="s">
        <v>2047</v>
      </c>
      <c r="D138" s="1" t="s">
        <v>2048</v>
      </c>
      <c r="E138" s="6" t="str">
        <f>TEXT("6267031594916926410","0")</f>
        <v>6267031594916926410</v>
      </c>
    </row>
    <row r="139">
      <c r="A139" s="2">
        <v>45835.0</v>
      </c>
      <c r="B139" s="1" t="s">
        <v>1993</v>
      </c>
      <c r="D139" s="1" t="s">
        <v>1994</v>
      </c>
      <c r="E139" s="6" t="str">
        <f>TEXT("6267095134912736415","0")</f>
        <v>6267095134912736415</v>
      </c>
    </row>
    <row r="140">
      <c r="A140" s="2">
        <v>45835.0</v>
      </c>
      <c r="B140" s="1" t="s">
        <v>1944</v>
      </c>
      <c r="D140" s="1" t="s">
        <v>1945</v>
      </c>
      <c r="E140" s="6" t="str">
        <f>TEXT("6267162064919435146","0")</f>
        <v>6267162064919435146</v>
      </c>
    </row>
    <row r="141">
      <c r="A141" s="2">
        <v>45835.0</v>
      </c>
      <c r="B141" s="1" t="s">
        <v>2049</v>
      </c>
      <c r="D141" s="1" t="s">
        <v>2050</v>
      </c>
      <c r="E141" s="6" t="str">
        <f>TEXT("6267223654917088806","0")</f>
        <v>6267223654917088806</v>
      </c>
    </row>
    <row r="142">
      <c r="A142" s="2">
        <v>45835.0</v>
      </c>
      <c r="B142" s="1" t="s">
        <v>2031</v>
      </c>
      <c r="D142" s="1" t="s">
        <v>2051</v>
      </c>
      <c r="E142" s="6" t="str">
        <f>TEXT("6267255124914034928","0")</f>
        <v>6267255124914034928</v>
      </c>
    </row>
    <row r="143">
      <c r="A143" s="2">
        <v>45835.0</v>
      </c>
      <c r="B143" s="1" t="s">
        <v>1939</v>
      </c>
      <c r="D143" s="1" t="s">
        <v>1959</v>
      </c>
      <c r="E143" s="6" t="str">
        <f>TEXT("6267283064914902517","0")</f>
        <v>6267283064914902517</v>
      </c>
    </row>
    <row r="144">
      <c r="A144" s="2">
        <v>45836.0</v>
      </c>
      <c r="B144" s="1" t="s">
        <v>2008</v>
      </c>
      <c r="D144" s="1" t="s">
        <v>2052</v>
      </c>
      <c r="E144" s="6" t="str">
        <f>TEXT("6268012164918520313","0")</f>
        <v>6268012164918520313</v>
      </c>
    </row>
    <row r="145">
      <c r="A145" s="2">
        <v>45838.0</v>
      </c>
      <c r="B145" s="1" t="s">
        <v>2053</v>
      </c>
      <c r="C145" s="1" t="s">
        <v>2054</v>
      </c>
      <c r="D145" s="1" t="s">
        <v>2055</v>
      </c>
      <c r="E145" s="6" t="str">
        <f>TEXT("6268013204917443436","0")</f>
        <v>6268013204917443436</v>
      </c>
    </row>
    <row r="146">
      <c r="A146" s="2">
        <v>45838.0</v>
      </c>
      <c r="B146" s="1" t="s">
        <v>1978</v>
      </c>
      <c r="D146" s="1" t="s">
        <v>2056</v>
      </c>
      <c r="E146" s="6" t="str">
        <f>TEXT("6268020424919080521","0")</f>
        <v>6268020424919080521</v>
      </c>
    </row>
    <row r="147">
      <c r="A147" s="2">
        <v>45838.0</v>
      </c>
      <c r="B147" s="1" t="s">
        <v>1931</v>
      </c>
      <c r="D147" s="1" t="s">
        <v>1932</v>
      </c>
      <c r="E147" s="6" t="str">
        <f>TEXT("6268091044915247711","0")</f>
        <v>6268091044915247711</v>
      </c>
    </row>
    <row r="148">
      <c r="A148" s="2">
        <v>45836.0</v>
      </c>
      <c r="B148" s="1" t="s">
        <v>2025</v>
      </c>
      <c r="D148" s="1" t="s">
        <v>2057</v>
      </c>
      <c r="E148" s="6" t="str">
        <f>TEXT("6268116514917757299","0")</f>
        <v>6268116514917757299</v>
      </c>
    </row>
    <row r="149">
      <c r="A149" s="2">
        <v>45838.0</v>
      </c>
      <c r="B149" s="1" t="s">
        <v>2058</v>
      </c>
      <c r="D149" s="1" t="s">
        <v>2059</v>
      </c>
      <c r="E149" s="6" t="str">
        <f>TEXT("6268132434917704855","0")</f>
        <v>6268132434917704855</v>
      </c>
    </row>
    <row r="150">
      <c r="A150" s="2">
        <v>45836.0</v>
      </c>
      <c r="B150" s="1" t="s">
        <v>1933</v>
      </c>
      <c r="D150" s="1" t="s">
        <v>2060</v>
      </c>
      <c r="E150" s="6" t="str">
        <f>TEXT("6268212164911693995","0")</f>
        <v>6268212164911693995</v>
      </c>
    </row>
    <row r="151">
      <c r="A151" s="2">
        <v>45839.0</v>
      </c>
      <c r="B151" s="1" t="s">
        <v>2061</v>
      </c>
      <c r="D151" s="1" t="s">
        <v>2062</v>
      </c>
      <c r="E151" s="6" t="str">
        <f>TEXT("6270489844914809326","0")</f>
        <v>6270489844914809326</v>
      </c>
    </row>
    <row r="152">
      <c r="A152" s="2">
        <v>45839.0</v>
      </c>
      <c r="B152" s="1" t="s">
        <v>1935</v>
      </c>
      <c r="D152" s="1" t="s">
        <v>1936</v>
      </c>
      <c r="E152" s="6" t="str">
        <f>TEXT("6270543374912247045","0")</f>
        <v>6270543374912247045</v>
      </c>
    </row>
    <row r="153">
      <c r="A153" s="2">
        <v>45839.0</v>
      </c>
      <c r="B153" s="1" t="s">
        <v>1937</v>
      </c>
      <c r="D153" s="1" t="s">
        <v>2063</v>
      </c>
      <c r="E153" s="6" t="str">
        <f>TEXT("6270566214918370662","0")</f>
        <v>6270566214918370662</v>
      </c>
    </row>
    <row r="154">
      <c r="A154" s="2">
        <v>45839.0</v>
      </c>
      <c r="B154" s="1" t="s">
        <v>1969</v>
      </c>
      <c r="D154" s="1" t="s">
        <v>2064</v>
      </c>
      <c r="E154" s="6" t="str">
        <f>TEXT("6270569914915417662","0")</f>
        <v>6270569914915417662</v>
      </c>
    </row>
    <row r="155">
      <c r="A155" s="2">
        <v>45839.0</v>
      </c>
      <c r="B155" s="1" t="s">
        <v>1967</v>
      </c>
      <c r="D155" s="1" t="s">
        <v>2065</v>
      </c>
      <c r="E155" s="6" t="str">
        <f>TEXT("6270583154912611985","0")</f>
        <v>6270583154912611985</v>
      </c>
    </row>
    <row r="156">
      <c r="A156" s="2">
        <v>45839.0</v>
      </c>
      <c r="B156" s="1" t="s">
        <v>1944</v>
      </c>
      <c r="D156" s="1" t="s">
        <v>2066</v>
      </c>
      <c r="E156" s="6" t="str">
        <f>TEXT("6270590444913307810","0")</f>
        <v>6270590444913307810</v>
      </c>
    </row>
    <row r="157">
      <c r="A157" s="2">
        <v>45839.0</v>
      </c>
      <c r="B157" s="1" t="s">
        <v>1952</v>
      </c>
      <c r="D157" s="1" t="s">
        <v>2067</v>
      </c>
      <c r="E157" s="6" t="str">
        <f>TEXT("6270601654913671454","0")</f>
        <v>6270601654913671454</v>
      </c>
    </row>
    <row r="158">
      <c r="A158" s="2">
        <v>45839.0</v>
      </c>
      <c r="B158" s="1" t="s">
        <v>1969</v>
      </c>
      <c r="D158" s="1" t="s">
        <v>1781</v>
      </c>
      <c r="E158" s="6" t="str">
        <f>TEXT("6270602054915225095","0")</f>
        <v>6270602054915225095</v>
      </c>
    </row>
    <row r="159">
      <c r="A159" s="2">
        <v>45839.0</v>
      </c>
      <c r="B159" s="1" t="s">
        <v>1918</v>
      </c>
      <c r="D159" s="1" t="s">
        <v>2068</v>
      </c>
      <c r="E159" s="6" t="str">
        <f>TEXT("6270662914913732203","0")</f>
        <v>6270662914913732203</v>
      </c>
    </row>
    <row r="160">
      <c r="A160" s="2">
        <v>45841.0</v>
      </c>
      <c r="B160" s="1" t="s">
        <v>2033</v>
      </c>
      <c r="D160" s="1" t="s">
        <v>2069</v>
      </c>
      <c r="E160" s="6" t="str">
        <f>TEXT("6270665384916724365","0")</f>
        <v>6270665384916724365</v>
      </c>
    </row>
    <row r="161">
      <c r="A161" s="2">
        <v>45839.0</v>
      </c>
      <c r="B161" s="1" t="s">
        <v>2033</v>
      </c>
      <c r="D161" s="1" t="s">
        <v>2070</v>
      </c>
      <c r="E161" s="6" t="str">
        <f>TEXT("6270665894917465454","0")</f>
        <v>6270665894917465454</v>
      </c>
    </row>
    <row r="162">
      <c r="A162" s="2">
        <v>45839.0</v>
      </c>
      <c r="B162" s="1" t="s">
        <v>1987</v>
      </c>
      <c r="D162" s="1" t="s">
        <v>1988</v>
      </c>
      <c r="E162" s="6" t="str">
        <f>TEXT("6270669694919926055","0")</f>
        <v>6270669694919926055</v>
      </c>
    </row>
    <row r="163">
      <c r="A163" s="2">
        <v>45839.0</v>
      </c>
      <c r="B163" s="1" t="s">
        <v>1971</v>
      </c>
      <c r="D163" s="1" t="s">
        <v>1972</v>
      </c>
      <c r="E163" s="6" t="str">
        <f>TEXT("6270670624911953280","0")</f>
        <v>6270670624911953280</v>
      </c>
    </row>
    <row r="164">
      <c r="A164" s="2">
        <v>45839.0</v>
      </c>
      <c r="B164" s="1" t="s">
        <v>2049</v>
      </c>
      <c r="D164" s="1" t="s">
        <v>2071</v>
      </c>
      <c r="E164" s="6" t="str">
        <f>TEXT("6270710494917586039","0")</f>
        <v>6270710494917586039</v>
      </c>
    </row>
    <row r="165">
      <c r="A165" s="2">
        <v>45840.0</v>
      </c>
      <c r="B165" s="1" t="s">
        <v>1926</v>
      </c>
      <c r="D165" s="1" t="s">
        <v>2072</v>
      </c>
      <c r="E165" s="6" t="str">
        <f>TEXT("6270712994913445586","0")</f>
        <v>6270712994913445586</v>
      </c>
    </row>
    <row r="166">
      <c r="A166" s="2">
        <v>45839.0</v>
      </c>
      <c r="B166" s="1" t="s">
        <v>1984</v>
      </c>
      <c r="D166" s="1" t="s">
        <v>2073</v>
      </c>
      <c r="E166" s="6" t="str">
        <f>TEXT("6270714064913860092","0")</f>
        <v>6270714064913860092</v>
      </c>
    </row>
    <row r="167">
      <c r="A167" s="2">
        <v>45839.0</v>
      </c>
      <c r="B167" s="1" t="s">
        <v>1969</v>
      </c>
      <c r="D167" s="1" t="s">
        <v>2074</v>
      </c>
      <c r="E167" s="6" t="str">
        <f>TEXT("6270724554914392666","0")</f>
        <v>6270724554914392666</v>
      </c>
    </row>
    <row r="168">
      <c r="A168" s="2">
        <v>45839.0</v>
      </c>
      <c r="B168" s="1" t="s">
        <v>1975</v>
      </c>
      <c r="D168" s="1" t="s">
        <v>2075</v>
      </c>
      <c r="E168" s="6" t="str">
        <f>TEXT("6270757144914416950","0")</f>
        <v>6270757144914416950</v>
      </c>
    </row>
    <row r="169">
      <c r="A169" s="2">
        <v>45839.0</v>
      </c>
      <c r="B169" s="1" t="s">
        <v>1939</v>
      </c>
      <c r="D169" s="1" t="s">
        <v>2076</v>
      </c>
      <c r="E169" s="6" t="str">
        <f>TEXT("6270760684914808038","0")</f>
        <v>6270760684914808038</v>
      </c>
    </row>
    <row r="170">
      <c r="A170" s="2">
        <v>45840.0</v>
      </c>
      <c r="B170" s="1" t="s">
        <v>1912</v>
      </c>
      <c r="D170" s="1" t="s">
        <v>2077</v>
      </c>
      <c r="E170" s="6" t="str">
        <f>TEXT("6271372644915794795","0")</f>
        <v>6271372644915794795</v>
      </c>
    </row>
    <row r="171">
      <c r="A171" s="2">
        <v>45840.0</v>
      </c>
      <c r="B171" s="1" t="s">
        <v>2012</v>
      </c>
      <c r="D171" s="1" t="s">
        <v>1925</v>
      </c>
      <c r="E171" s="6" t="str">
        <f>TEXT("6271551844913805561","0")</f>
        <v>6271551844913805561</v>
      </c>
    </row>
    <row r="172">
      <c r="A172" s="2">
        <v>45840.0</v>
      </c>
      <c r="B172" s="1" t="s">
        <v>1961</v>
      </c>
      <c r="D172" s="1" t="s">
        <v>2075</v>
      </c>
      <c r="E172" s="6" t="str">
        <f>TEXT("6271580344915553867","0")</f>
        <v>6271580344915553867</v>
      </c>
    </row>
    <row r="173">
      <c r="A173" s="2">
        <v>45840.0</v>
      </c>
      <c r="B173" s="1" t="s">
        <v>1952</v>
      </c>
      <c r="D173" s="1" t="s">
        <v>2078</v>
      </c>
      <c r="E173" s="6" t="str">
        <f>TEXT("6271658984912451210","0")</f>
        <v>6271658984912451210</v>
      </c>
    </row>
    <row r="174">
      <c r="A174" s="2">
        <v>45840.0</v>
      </c>
      <c r="B174" s="1" t="s">
        <v>1946</v>
      </c>
      <c r="D174" s="1" t="s">
        <v>2079</v>
      </c>
      <c r="E174" s="6" t="str">
        <f>TEXT("6271660684917059742","0")</f>
        <v>6271660684917059742</v>
      </c>
    </row>
    <row r="175">
      <c r="A175" s="2">
        <v>45840.0</v>
      </c>
      <c r="B175" s="1" t="s">
        <v>1950</v>
      </c>
      <c r="D175" s="1" t="s">
        <v>2046</v>
      </c>
      <c r="E175" s="6" t="str">
        <f>TEXT("6271671244918490256","0")</f>
        <v>6271671244918490256</v>
      </c>
    </row>
    <row r="176">
      <c r="A176" s="2">
        <v>45842.0</v>
      </c>
      <c r="B176" s="1" t="s">
        <v>1916</v>
      </c>
      <c r="D176" s="1" t="s">
        <v>2080</v>
      </c>
      <c r="E176" s="6" t="str">
        <f>TEXT("6272325354914116169","0")</f>
        <v>6272325354914116169</v>
      </c>
    </row>
    <row r="177">
      <c r="A177" s="2">
        <v>45841.0</v>
      </c>
      <c r="B177" s="1" t="s">
        <v>1944</v>
      </c>
      <c r="D177" s="1" t="s">
        <v>2081</v>
      </c>
      <c r="E177" s="6" t="str">
        <f>TEXT("6272327134915420313","0")</f>
        <v>6272327134915420313</v>
      </c>
    </row>
    <row r="178">
      <c r="A178" s="2">
        <v>45845.0</v>
      </c>
      <c r="B178" s="1" t="s">
        <v>2043</v>
      </c>
      <c r="D178" s="1" t="s">
        <v>2044</v>
      </c>
      <c r="E178" s="6" t="str">
        <f>TEXT("6272333064916398966","0")</f>
        <v>6272333064916398966</v>
      </c>
    </row>
    <row r="179">
      <c r="A179" s="2">
        <v>45845.0</v>
      </c>
      <c r="B179" s="1" t="s">
        <v>1941</v>
      </c>
      <c r="D179" s="1" t="s">
        <v>1942</v>
      </c>
      <c r="E179" s="6" t="str">
        <f>TEXT("6272333414911751408","0")</f>
        <v>6272333414911751408</v>
      </c>
    </row>
    <row r="180">
      <c r="A180" s="2">
        <v>45845.0</v>
      </c>
      <c r="B180" s="1" t="s">
        <v>1918</v>
      </c>
      <c r="D180" s="1" t="s">
        <v>2045</v>
      </c>
      <c r="E180" s="6" t="str">
        <f>TEXT("6272336104919297188","0")</f>
        <v>6272336104919297188</v>
      </c>
    </row>
    <row r="181">
      <c r="A181" s="2">
        <v>45846.0</v>
      </c>
      <c r="B181" s="1" t="s">
        <v>1918</v>
      </c>
      <c r="D181" s="1" t="s">
        <v>2045</v>
      </c>
      <c r="E181" s="6" t="str">
        <f>TEXT("6272336504915399039","0")</f>
        <v>6272336504915399039</v>
      </c>
    </row>
    <row r="182">
      <c r="A182" s="2">
        <v>45847.0</v>
      </c>
      <c r="B182" s="1" t="s">
        <v>1918</v>
      </c>
      <c r="D182" s="1" t="s">
        <v>2045</v>
      </c>
      <c r="E182" s="6" t="str">
        <f>TEXT("6272336864913022962","0")</f>
        <v>6272336864913022962</v>
      </c>
    </row>
    <row r="183">
      <c r="A183" s="2">
        <v>45848.0</v>
      </c>
      <c r="B183" s="1" t="s">
        <v>1918</v>
      </c>
      <c r="D183" s="1" t="s">
        <v>2045</v>
      </c>
      <c r="E183" s="6" t="str">
        <f>TEXT("6272337234919738098","0")</f>
        <v>6272337234919738098</v>
      </c>
    </row>
    <row r="184">
      <c r="A184" s="2">
        <v>45849.0</v>
      </c>
      <c r="B184" s="1" t="s">
        <v>1918</v>
      </c>
      <c r="D184" s="1" t="s">
        <v>2045</v>
      </c>
      <c r="E184" s="6" t="str">
        <f>TEXT("6272337614914036682","0")</f>
        <v>6272337614914036682</v>
      </c>
    </row>
    <row r="185">
      <c r="A185" s="2">
        <v>45850.0</v>
      </c>
      <c r="B185" s="1" t="s">
        <v>1918</v>
      </c>
      <c r="D185" s="1" t="s">
        <v>1921</v>
      </c>
      <c r="E185" s="6" t="str">
        <f>TEXT("6272338014915551652","0")</f>
        <v>6272338014915551652</v>
      </c>
    </row>
    <row r="186">
      <c r="A186" s="2">
        <v>45841.0</v>
      </c>
      <c r="B186" s="1" t="s">
        <v>2082</v>
      </c>
      <c r="D186" s="1" t="s">
        <v>1595</v>
      </c>
      <c r="E186" s="6" t="str">
        <f>TEXT("6272506484913151039","0")</f>
        <v>6272506484913151039</v>
      </c>
    </row>
    <row r="187">
      <c r="A187" s="2">
        <v>45841.0</v>
      </c>
      <c r="B187" s="1" t="s">
        <v>1969</v>
      </c>
      <c r="D187" s="1" t="s">
        <v>2083</v>
      </c>
      <c r="E187" s="6" t="str">
        <f>TEXT("6272561894913735079","0")</f>
        <v>6272561894913735079</v>
      </c>
    </row>
    <row r="188">
      <c r="A188" s="2">
        <v>45842.0</v>
      </c>
      <c r="B188" s="1" t="s">
        <v>1912</v>
      </c>
      <c r="D188" s="1" t="s">
        <v>2037</v>
      </c>
      <c r="E188" s="6" t="str">
        <f>TEXT("6273172994914062359","0")</f>
        <v>6273172994914062359</v>
      </c>
    </row>
    <row r="189">
      <c r="A189" s="2">
        <v>45843.0</v>
      </c>
      <c r="B189" s="1" t="s">
        <v>2084</v>
      </c>
      <c r="D189" s="1" t="s">
        <v>2085</v>
      </c>
      <c r="E189" s="6" t="str">
        <f>TEXT("6273194724918559072","0")</f>
        <v>6273194724918559072</v>
      </c>
    </row>
    <row r="190">
      <c r="A190" s="2">
        <v>45845.0</v>
      </c>
      <c r="B190" s="1" t="s">
        <v>2084</v>
      </c>
      <c r="D190" s="1" t="s">
        <v>2085</v>
      </c>
      <c r="E190" s="6" t="str">
        <f>TEXT("6273195494918457878","0")</f>
        <v>6273195494918457878</v>
      </c>
    </row>
    <row r="191">
      <c r="A191" s="2">
        <v>45842.0</v>
      </c>
      <c r="B191" s="1" t="s">
        <v>1967</v>
      </c>
      <c r="D191" s="1" t="s">
        <v>2086</v>
      </c>
      <c r="E191" s="6" t="str">
        <f>TEXT("6273196034911840053","0")</f>
        <v>6273196034911840053</v>
      </c>
    </row>
    <row r="192">
      <c r="A192" s="2">
        <v>45842.0</v>
      </c>
      <c r="B192" s="1" t="s">
        <v>1918</v>
      </c>
      <c r="D192" s="1" t="s">
        <v>2087</v>
      </c>
      <c r="E192" s="6" t="str">
        <f>TEXT("6273257374914320406","0")</f>
        <v>6273257374914320406</v>
      </c>
    </row>
    <row r="193">
      <c r="A193" s="2">
        <v>45843.0</v>
      </c>
      <c r="B193" s="1" t="s">
        <v>1918</v>
      </c>
      <c r="D193" s="1" t="s">
        <v>2088</v>
      </c>
      <c r="E193" s="6" t="str">
        <f>TEXT("6273257934919466383","0")</f>
        <v>6273257934919466383</v>
      </c>
    </row>
    <row r="194">
      <c r="A194" s="2">
        <v>45845.0</v>
      </c>
      <c r="B194" s="1" t="s">
        <v>1918</v>
      </c>
      <c r="D194" s="1" t="s">
        <v>2087</v>
      </c>
      <c r="E194" s="6" t="str">
        <f>TEXT("6273258284916369712","0")</f>
        <v>6273258284916369712</v>
      </c>
    </row>
    <row r="195">
      <c r="A195" s="2">
        <v>45846.0</v>
      </c>
      <c r="B195" s="1" t="s">
        <v>1918</v>
      </c>
      <c r="D195" s="1" t="s">
        <v>2087</v>
      </c>
      <c r="E195" s="6" t="str">
        <f>TEXT("6273260234918022251","0")</f>
        <v>6273260234918022251</v>
      </c>
    </row>
    <row r="196">
      <c r="A196" s="2">
        <v>45847.0</v>
      </c>
      <c r="B196" s="1" t="s">
        <v>1918</v>
      </c>
      <c r="D196" s="1" t="s">
        <v>2087</v>
      </c>
      <c r="E196" s="6" t="str">
        <f>TEXT("6273260834914264411","0")</f>
        <v>6273260834914264411</v>
      </c>
    </row>
    <row r="197">
      <c r="A197" s="2">
        <v>45848.0</v>
      </c>
      <c r="B197" s="1" t="s">
        <v>1918</v>
      </c>
      <c r="D197" s="1" t="s">
        <v>2087</v>
      </c>
      <c r="E197" s="6" t="str">
        <f>TEXT("6273261174915084043","0")</f>
        <v>6273261174915084043</v>
      </c>
    </row>
    <row r="198">
      <c r="A198" s="2">
        <v>45849.0</v>
      </c>
      <c r="B198" s="1" t="s">
        <v>1918</v>
      </c>
      <c r="D198" s="1" t="s">
        <v>2087</v>
      </c>
      <c r="E198" s="6" t="str">
        <f>TEXT("6273261554919220672","0")</f>
        <v>6273261554919220672</v>
      </c>
    </row>
    <row r="199">
      <c r="A199" s="2">
        <v>45850.0</v>
      </c>
      <c r="B199" s="1" t="s">
        <v>1918</v>
      </c>
      <c r="D199" s="1" t="s">
        <v>2088</v>
      </c>
      <c r="E199" s="6" t="str">
        <f>TEXT("6273262094912029195","0")</f>
        <v>6273262094912029195</v>
      </c>
    </row>
    <row r="200">
      <c r="A200" s="2">
        <v>45842.0</v>
      </c>
      <c r="B200" s="1" t="s">
        <v>1937</v>
      </c>
      <c r="D200" s="1" t="s">
        <v>1959</v>
      </c>
      <c r="E200" s="6" t="str">
        <f>TEXT("6273293954911570483","0")</f>
        <v>6273293954911570483</v>
      </c>
    </row>
    <row r="201">
      <c r="A201" s="2">
        <v>45842.0</v>
      </c>
      <c r="B201" s="1" t="s">
        <v>1939</v>
      </c>
      <c r="D201" s="1" t="s">
        <v>2013</v>
      </c>
      <c r="E201" s="6" t="str">
        <f>TEXT("6273307924918631258","0")</f>
        <v>6273307924918631258</v>
      </c>
    </row>
    <row r="202">
      <c r="A202" s="2">
        <v>45842.0</v>
      </c>
      <c r="B202" s="1" t="s">
        <v>1929</v>
      </c>
      <c r="D202" s="1" t="s">
        <v>1989</v>
      </c>
      <c r="E202" s="6" t="str">
        <f>TEXT("6273308464917121974","0")</f>
        <v>6273308464917121974</v>
      </c>
    </row>
    <row r="203">
      <c r="A203" s="2">
        <v>45843.0</v>
      </c>
      <c r="B203" s="1" t="s">
        <v>2042</v>
      </c>
      <c r="D203" s="1" t="s">
        <v>1930</v>
      </c>
      <c r="E203" s="6" t="str">
        <f>TEXT("6273368154911250264","0")</f>
        <v>6273368154911250264</v>
      </c>
    </row>
    <row r="204">
      <c r="A204" s="2">
        <v>45842.0</v>
      </c>
      <c r="B204" s="1" t="s">
        <v>1933</v>
      </c>
      <c r="D204" s="1" t="s">
        <v>2089</v>
      </c>
      <c r="E204" s="6" t="str">
        <f>TEXT("6273384614914688768","0")</f>
        <v>6273384614914688768</v>
      </c>
    </row>
    <row r="205">
      <c r="A205" s="2">
        <v>45842.0</v>
      </c>
      <c r="B205" s="1" t="s">
        <v>1978</v>
      </c>
      <c r="D205" s="1" t="s">
        <v>2056</v>
      </c>
      <c r="E205" s="6" t="str">
        <f>TEXT("6273385964917637553","0")</f>
        <v>6273385964917637553</v>
      </c>
    </row>
    <row r="206">
      <c r="A206" s="2">
        <v>45842.0</v>
      </c>
      <c r="B206" s="1" t="s">
        <v>2084</v>
      </c>
      <c r="D206" s="1" t="s">
        <v>2085</v>
      </c>
      <c r="E206" s="6" t="str">
        <f>TEXT("6273414074912444348","0")</f>
        <v>6273414074912444348</v>
      </c>
    </row>
    <row r="207">
      <c r="A207" s="2">
        <v>45843.0</v>
      </c>
      <c r="B207" s="1" t="s">
        <v>1971</v>
      </c>
      <c r="D207" s="1" t="s">
        <v>1972</v>
      </c>
      <c r="E207" s="6" t="str">
        <f>TEXT("6273923474912645566","0")</f>
        <v>6273923474912645566</v>
      </c>
    </row>
    <row r="208">
      <c r="A208" s="2">
        <v>45843.0</v>
      </c>
      <c r="B208" s="1" t="s">
        <v>1931</v>
      </c>
      <c r="D208" s="1" t="s">
        <v>1932</v>
      </c>
      <c r="E208" s="6" t="str">
        <f>TEXT("6274056634913535035","0")</f>
        <v>6274056634913535035</v>
      </c>
    </row>
    <row r="209">
      <c r="A209" s="2">
        <v>45843.0</v>
      </c>
      <c r="B209" s="1" t="s">
        <v>1912</v>
      </c>
      <c r="D209" s="1" t="s">
        <v>1981</v>
      </c>
      <c r="E209" s="6" t="str">
        <f>TEXT("6274072474915680786","0")</f>
        <v>6274072474915680786</v>
      </c>
    </row>
    <row r="210">
      <c r="A210" s="2">
        <v>45845.0</v>
      </c>
      <c r="B210" s="1" t="s">
        <v>1926</v>
      </c>
      <c r="D210" s="1" t="s">
        <v>2090</v>
      </c>
      <c r="E210" s="6" t="str">
        <f>TEXT("6274072874916447585","0")</f>
        <v>6274072874916447585</v>
      </c>
    </row>
    <row r="211">
      <c r="A211" s="2">
        <v>45843.0</v>
      </c>
      <c r="B211" s="1" t="s">
        <v>2061</v>
      </c>
      <c r="D211" s="1" t="s">
        <v>2091</v>
      </c>
      <c r="E211" s="6" t="str">
        <f>TEXT("6274154224912908824","0")</f>
        <v>6274154224912908824</v>
      </c>
    </row>
    <row r="212">
      <c r="A212" s="2">
        <v>45843.0</v>
      </c>
      <c r="B212" s="1" t="s">
        <v>1914</v>
      </c>
      <c r="D212" s="1" t="s">
        <v>1915</v>
      </c>
      <c r="E212" s="6" t="str">
        <f>TEXT("6274154774914051322","0")</f>
        <v>6274154774914051322</v>
      </c>
    </row>
    <row r="213">
      <c r="A213" s="2">
        <v>45843.0</v>
      </c>
      <c r="B213" s="1" t="s">
        <v>1944</v>
      </c>
      <c r="D213" s="1" t="s">
        <v>2092</v>
      </c>
      <c r="E213" s="6" t="str">
        <f>TEXT("6274155254912322402","0")</f>
        <v>6274155254912322402</v>
      </c>
    </row>
    <row r="214">
      <c r="A214" s="2">
        <v>45843.0</v>
      </c>
      <c r="B214" s="1" t="s">
        <v>1918</v>
      </c>
      <c r="D214" s="1" t="s">
        <v>2088</v>
      </c>
      <c r="E214" s="6" t="str">
        <f>TEXT("6274157494913281213","0")</f>
        <v>6274157494913281213</v>
      </c>
    </row>
    <row r="215">
      <c r="A215" s="2">
        <v>45843.0</v>
      </c>
      <c r="B215" s="1" t="s">
        <v>1969</v>
      </c>
      <c r="D215" s="1" t="s">
        <v>2093</v>
      </c>
      <c r="E215" s="6" t="str">
        <f>TEXT("6274169374916910597","0")</f>
        <v>6274169374916910597</v>
      </c>
    </row>
    <row r="216">
      <c r="A216" s="2">
        <v>45843.0</v>
      </c>
      <c r="B216" s="1" t="s">
        <v>1971</v>
      </c>
      <c r="D216" s="1" t="s">
        <v>1972</v>
      </c>
      <c r="E216" s="6" t="str">
        <f>TEXT("6274244304917055844","0")</f>
        <v>6274244304917055844</v>
      </c>
    </row>
    <row r="217">
      <c r="A217" s="2">
        <v>45846.0</v>
      </c>
      <c r="B217" s="1" t="s">
        <v>1912</v>
      </c>
      <c r="D217" s="1" t="s">
        <v>2015</v>
      </c>
      <c r="E217" s="6" t="str">
        <f>TEXT("6276551504915094836","0")</f>
        <v>6276551504915094836</v>
      </c>
    </row>
    <row r="218">
      <c r="A218" s="2">
        <v>45846.0</v>
      </c>
      <c r="B218" s="1" t="s">
        <v>1912</v>
      </c>
      <c r="D218" s="1" t="s">
        <v>2094</v>
      </c>
      <c r="E218" s="6" t="str">
        <f>TEXT("6276553374911679509","0")</f>
        <v>6276553374911679509</v>
      </c>
    </row>
    <row r="219">
      <c r="A219" s="2">
        <v>45846.0</v>
      </c>
      <c r="B219" s="1" t="s">
        <v>1957</v>
      </c>
      <c r="D219" s="1" t="s">
        <v>2095</v>
      </c>
      <c r="E219" s="6" t="str">
        <f>TEXT("6276554874917569945","0")</f>
        <v>6276554874917569945</v>
      </c>
    </row>
    <row r="220">
      <c r="A220" s="2">
        <v>45846.0</v>
      </c>
      <c r="B220" s="1" t="s">
        <v>1993</v>
      </c>
      <c r="D220" s="1" t="s">
        <v>2096</v>
      </c>
      <c r="E220" s="6" t="str">
        <f>TEXT("6276563514917249410","0")</f>
        <v>6276563514917249410</v>
      </c>
    </row>
    <row r="221">
      <c r="A221" s="2">
        <v>45846.0</v>
      </c>
      <c r="B221" s="1" t="s">
        <v>1912</v>
      </c>
      <c r="D221" s="1" t="s">
        <v>2097</v>
      </c>
      <c r="E221" s="6" t="str">
        <f>TEXT("6276602334911912847","0")</f>
        <v>6276602334911912847</v>
      </c>
    </row>
    <row r="222">
      <c r="A222" s="2">
        <v>45846.0</v>
      </c>
      <c r="B222" s="1" t="s">
        <v>2008</v>
      </c>
      <c r="D222" s="1" t="s">
        <v>2052</v>
      </c>
      <c r="E222" s="6" t="str">
        <f>TEXT("6276668154911095576","0")</f>
        <v>6276668154911095576</v>
      </c>
    </row>
    <row r="223">
      <c r="A223" s="2">
        <v>45846.0</v>
      </c>
      <c r="B223" s="1" t="s">
        <v>2031</v>
      </c>
      <c r="D223" s="1" t="s">
        <v>2098</v>
      </c>
      <c r="E223" s="6" t="str">
        <f>TEXT("6276691924915057903","0")</f>
        <v>6276691924915057903</v>
      </c>
    </row>
    <row r="224">
      <c r="A224" s="2">
        <v>45846.0</v>
      </c>
      <c r="B224" s="1" t="s">
        <v>1937</v>
      </c>
      <c r="D224" s="1" t="s">
        <v>1959</v>
      </c>
      <c r="E224" s="6" t="str">
        <f>TEXT("6276692464917362867","0")</f>
        <v>6276692464917362867</v>
      </c>
    </row>
    <row r="225">
      <c r="A225" s="2">
        <v>45846.0</v>
      </c>
      <c r="B225" s="1" t="s">
        <v>1952</v>
      </c>
      <c r="D225" s="1" t="s">
        <v>2099</v>
      </c>
      <c r="E225" s="6" t="str">
        <f>TEXT("6276694314915594033","0")</f>
        <v>6276694314915594033</v>
      </c>
    </row>
    <row r="226">
      <c r="A226" s="2">
        <v>45846.0</v>
      </c>
      <c r="B226" s="1" t="s">
        <v>2100</v>
      </c>
      <c r="D226" s="1" t="s">
        <v>2101</v>
      </c>
      <c r="E226" s="6" t="str">
        <f>TEXT("6276718714916072448","0")</f>
        <v>6276718714916072448</v>
      </c>
    </row>
    <row r="227">
      <c r="A227" s="2">
        <v>45846.0</v>
      </c>
      <c r="B227" s="1" t="s">
        <v>1967</v>
      </c>
      <c r="D227" s="1" t="s">
        <v>2065</v>
      </c>
      <c r="E227" s="6" t="str">
        <f>TEXT("6276737614913948483","0")</f>
        <v>6276737614913948483</v>
      </c>
    </row>
    <row r="228">
      <c r="A228" s="2">
        <v>45846.0</v>
      </c>
      <c r="B228" s="1" t="s">
        <v>2017</v>
      </c>
      <c r="D228" s="1" t="s">
        <v>2102</v>
      </c>
      <c r="E228" s="6" t="str">
        <f>TEXT("6276825824918566217","0")</f>
        <v>6276825824918566217</v>
      </c>
    </row>
    <row r="229">
      <c r="A229" s="2">
        <v>45846.0</v>
      </c>
      <c r="B229" s="1" t="s">
        <v>1939</v>
      </c>
      <c r="D229" s="1" t="s">
        <v>1956</v>
      </c>
      <c r="E229" s="6" t="str">
        <f>TEXT("6276827104915347420","0")</f>
        <v>6276827104915347420</v>
      </c>
    </row>
    <row r="230">
      <c r="A230" s="2">
        <v>45847.0</v>
      </c>
      <c r="B230" s="1" t="s">
        <v>1931</v>
      </c>
      <c r="D230" s="1" t="s">
        <v>2103</v>
      </c>
      <c r="E230" s="6" t="str">
        <f>TEXT("6276828024919973902","0")</f>
        <v>6276828024919973902</v>
      </c>
    </row>
    <row r="231">
      <c r="A231" s="2">
        <v>45846.0</v>
      </c>
      <c r="B231" s="1" t="s">
        <v>2084</v>
      </c>
      <c r="C231" s="1" t="s">
        <v>2104</v>
      </c>
      <c r="D231" s="1" t="s">
        <v>2105</v>
      </c>
      <c r="E231" s="6" t="str">
        <f>TEXT("6276852384913861990","0")</f>
        <v>6276852384913861990</v>
      </c>
    </row>
    <row r="232">
      <c r="A232" s="2">
        <v>45847.0</v>
      </c>
      <c r="B232" s="1" t="s">
        <v>2040</v>
      </c>
      <c r="D232" s="1" t="s">
        <v>2041</v>
      </c>
      <c r="E232" s="6" t="str">
        <f>TEXT("6277400084915876969","0")</f>
        <v>6277400084915876969</v>
      </c>
    </row>
    <row r="233">
      <c r="A233" s="2">
        <v>45847.0</v>
      </c>
      <c r="B233" s="1" t="s">
        <v>1961</v>
      </c>
      <c r="D233" s="1" t="s">
        <v>2106</v>
      </c>
      <c r="E233" s="6" t="str">
        <f>TEXT("6277400684915881724","0")</f>
        <v>6277400684915881724</v>
      </c>
    </row>
    <row r="234">
      <c r="A234" s="2">
        <v>45847.0</v>
      </c>
      <c r="B234" s="1" t="s">
        <v>1944</v>
      </c>
      <c r="D234" s="1" t="s">
        <v>1945</v>
      </c>
      <c r="E234" s="6" t="str">
        <f>TEXT("6277561234913326213","0")</f>
        <v>6277561234913326213</v>
      </c>
    </row>
    <row r="235">
      <c r="A235" s="2">
        <v>45847.0</v>
      </c>
      <c r="B235" s="1" t="s">
        <v>2028</v>
      </c>
      <c r="C235" s="1" t="s">
        <v>2107</v>
      </c>
      <c r="D235" s="1" t="s">
        <v>2108</v>
      </c>
      <c r="E235" s="6" t="str">
        <f>TEXT("6277681284918733424","0")</f>
        <v>6277681284918733424</v>
      </c>
    </row>
    <row r="236">
      <c r="A236" s="2">
        <v>45847.0</v>
      </c>
      <c r="B236" s="1" t="s">
        <v>1975</v>
      </c>
      <c r="D236" s="1" t="s">
        <v>2109</v>
      </c>
      <c r="E236" s="6" t="str">
        <f>TEXT("6277682704919329717","0")</f>
        <v>6277682704919329717</v>
      </c>
    </row>
    <row r="237">
      <c r="A237" s="2">
        <v>45847.0</v>
      </c>
      <c r="B237" s="1" t="s">
        <v>1971</v>
      </c>
      <c r="D237" s="1" t="s">
        <v>1972</v>
      </c>
      <c r="E237" s="6" t="str">
        <f>TEXT("6277683084918292731","0")</f>
        <v>6277683084918292731</v>
      </c>
    </row>
    <row r="238">
      <c r="A238" s="2">
        <v>45847.0</v>
      </c>
      <c r="B238" s="1" t="s">
        <v>1987</v>
      </c>
      <c r="D238" s="1" t="s">
        <v>1988</v>
      </c>
      <c r="E238" s="6" t="str">
        <f>TEXT("6277684214912219196","0")</f>
        <v>6277684214912219196</v>
      </c>
    </row>
    <row r="239">
      <c r="A239" s="2">
        <v>45847.0</v>
      </c>
      <c r="B239" s="1" t="s">
        <v>1933</v>
      </c>
      <c r="D239" s="1" t="s">
        <v>2110</v>
      </c>
      <c r="E239" s="6" t="str">
        <f>TEXT("6277689834912471867","0")</f>
        <v>6277689834912471867</v>
      </c>
    </row>
    <row r="240">
      <c r="A240" s="2">
        <v>45848.0</v>
      </c>
      <c r="B240" s="1" t="s">
        <v>2061</v>
      </c>
      <c r="D240" s="1" t="s">
        <v>2091</v>
      </c>
      <c r="E240" s="6" t="str">
        <f>TEXT("6278277734919420116","0")</f>
        <v>6278277734919420116</v>
      </c>
    </row>
    <row r="241">
      <c r="A241" s="2">
        <v>45852.0</v>
      </c>
      <c r="B241" s="1" t="s">
        <v>1918</v>
      </c>
      <c r="D241" s="1" t="s">
        <v>1920</v>
      </c>
      <c r="E241" s="6" t="str">
        <f>TEXT("6278284144912350457","0")</f>
        <v>6278284144912350457</v>
      </c>
    </row>
    <row r="242">
      <c r="A242" s="2">
        <v>45853.0</v>
      </c>
      <c r="B242" s="1" t="s">
        <v>1918</v>
      </c>
      <c r="D242" s="1" t="s">
        <v>1920</v>
      </c>
      <c r="E242" s="6" t="str">
        <f>TEXT("6278284564915674193","0")</f>
        <v>6278284564915674193</v>
      </c>
    </row>
    <row r="243">
      <c r="A243" s="2">
        <v>45854.0</v>
      </c>
      <c r="B243" s="1" t="s">
        <v>1918</v>
      </c>
      <c r="D243" s="1" t="s">
        <v>1920</v>
      </c>
      <c r="E243" s="6" t="str">
        <f>TEXT("6278284954914334974","0")</f>
        <v>6278284954914334974</v>
      </c>
    </row>
    <row r="244">
      <c r="A244" s="2">
        <v>45855.0</v>
      </c>
      <c r="B244" s="1" t="s">
        <v>1918</v>
      </c>
      <c r="D244" s="1" t="s">
        <v>1920</v>
      </c>
      <c r="E244" s="6" t="str">
        <f>TEXT("6278285374915791289","0")</f>
        <v>6278285374915791289</v>
      </c>
    </row>
    <row r="245">
      <c r="A245" s="2">
        <v>45856.0</v>
      </c>
      <c r="B245" s="1" t="s">
        <v>1918</v>
      </c>
      <c r="D245" s="1" t="s">
        <v>1920</v>
      </c>
      <c r="E245" s="6" t="str">
        <f>TEXT("6278286154912950378","0")</f>
        <v>6278286154912950378</v>
      </c>
    </row>
    <row r="246">
      <c r="A246" s="2">
        <v>45857.0</v>
      </c>
      <c r="B246" s="1" t="s">
        <v>1918</v>
      </c>
      <c r="D246" s="1" t="s">
        <v>2111</v>
      </c>
      <c r="E246" s="6" t="str">
        <f>TEXT("6278286574916648350","0")</f>
        <v>6278286574916648350</v>
      </c>
    </row>
    <row r="247">
      <c r="A247" s="2">
        <v>45849.0</v>
      </c>
      <c r="B247" s="1" t="s">
        <v>1916</v>
      </c>
      <c r="D247" s="1" t="s">
        <v>2080</v>
      </c>
      <c r="E247" s="6" t="str">
        <f>TEXT("6278294094919559907","0")</f>
        <v>6278294094919559907</v>
      </c>
    </row>
    <row r="248">
      <c r="A248" s="2">
        <v>45852.0</v>
      </c>
      <c r="B248" s="1" t="s">
        <v>1941</v>
      </c>
      <c r="D248" s="1" t="s">
        <v>1942</v>
      </c>
      <c r="E248" s="6" t="str">
        <f>TEXT("6278297624914974488","0")</f>
        <v>6278297624914974488</v>
      </c>
    </row>
    <row r="249">
      <c r="A249" s="2">
        <v>45848.0</v>
      </c>
      <c r="B249" s="1" t="s">
        <v>2061</v>
      </c>
      <c r="D249" s="1" t="s">
        <v>2112</v>
      </c>
      <c r="E249" s="6" t="str">
        <f>TEXT("6278355024917434774","0")</f>
        <v>6278355024917434774</v>
      </c>
    </row>
    <row r="250">
      <c r="A250" s="2">
        <v>45848.0</v>
      </c>
      <c r="B250" s="1" t="s">
        <v>2113</v>
      </c>
      <c r="D250" s="1" t="s">
        <v>2114</v>
      </c>
      <c r="E250" s="6" t="str">
        <f>TEXT("6278430384919652880","0")</f>
        <v>6278430384919652880</v>
      </c>
    </row>
    <row r="251">
      <c r="A251" s="2">
        <v>45848.0</v>
      </c>
      <c r="B251" s="1" t="s">
        <v>2033</v>
      </c>
      <c r="D251" s="1" t="s">
        <v>2115</v>
      </c>
      <c r="E251" s="6" t="str">
        <f>TEXT("6278485924915161273","0")</f>
        <v>6278485924915161273</v>
      </c>
    </row>
    <row r="252">
      <c r="A252" s="2">
        <v>45848.0</v>
      </c>
      <c r="B252" s="1" t="s">
        <v>2040</v>
      </c>
      <c r="C252" s="1" t="s">
        <v>2116</v>
      </c>
      <c r="D252" s="1" t="s">
        <v>2117</v>
      </c>
      <c r="E252" s="6" t="str">
        <f>TEXT("6278527764916022280","0")</f>
        <v>6278527764916022280</v>
      </c>
    </row>
    <row r="253">
      <c r="A253" s="2">
        <v>45848.0</v>
      </c>
      <c r="B253" s="1" t="s">
        <v>2118</v>
      </c>
      <c r="D253" s="1" t="s">
        <v>2119</v>
      </c>
      <c r="E253" s="6" t="str">
        <f>TEXT("6278528874918742220","0")</f>
        <v>6278528874918742220</v>
      </c>
    </row>
    <row r="254">
      <c r="A254" s="2">
        <v>45852.0</v>
      </c>
      <c r="B254" s="1" t="s">
        <v>1950</v>
      </c>
      <c r="D254" s="1" t="s">
        <v>2046</v>
      </c>
      <c r="E254" s="6" t="str">
        <f>TEXT("6279116364917228278","0")</f>
        <v>6279116364917228278</v>
      </c>
    </row>
    <row r="255">
      <c r="A255" s="2">
        <v>45850.0</v>
      </c>
      <c r="B255" s="1" t="s">
        <v>2084</v>
      </c>
      <c r="D255" s="1" t="s">
        <v>2085</v>
      </c>
      <c r="E255" s="6" t="str">
        <f>TEXT("6279116964911298008","0")</f>
        <v>6279116964911298008</v>
      </c>
    </row>
    <row r="256">
      <c r="A256" s="2">
        <v>45852.0</v>
      </c>
      <c r="B256" s="1" t="s">
        <v>2084</v>
      </c>
      <c r="D256" s="1" t="s">
        <v>2085</v>
      </c>
      <c r="E256" s="6" t="str">
        <f>TEXT("6279117694911382363","0")</f>
        <v>6279117694911382363</v>
      </c>
    </row>
    <row r="257">
      <c r="A257" s="2">
        <v>45849.0</v>
      </c>
      <c r="B257" s="1" t="s">
        <v>1944</v>
      </c>
      <c r="D257" s="1" t="s">
        <v>2120</v>
      </c>
      <c r="E257" s="6" t="str">
        <f>TEXT("6279171534913221671","0")</f>
        <v>6279171534913221671</v>
      </c>
    </row>
    <row r="258">
      <c r="A258" s="2">
        <v>45852.0</v>
      </c>
      <c r="B258" s="1" t="s">
        <v>1935</v>
      </c>
      <c r="C258" s="1" t="s">
        <v>2116</v>
      </c>
      <c r="D258" s="1" t="s">
        <v>2121</v>
      </c>
      <c r="E258" s="6" t="str">
        <f>TEXT("6279254494915349794","0")</f>
        <v>6279254494915349794</v>
      </c>
    </row>
    <row r="259">
      <c r="A259" s="2">
        <v>45849.0</v>
      </c>
      <c r="B259" s="1" t="s">
        <v>1912</v>
      </c>
      <c r="D259" s="1" t="s">
        <v>2122</v>
      </c>
      <c r="E259" s="6" t="str">
        <f>TEXT("6279272404912840003","0")</f>
        <v>6279272404912840003</v>
      </c>
    </row>
    <row r="260">
      <c r="A260" s="2">
        <v>45849.0</v>
      </c>
      <c r="B260" s="1" t="s">
        <v>1978</v>
      </c>
      <c r="D260" s="1" t="s">
        <v>2056</v>
      </c>
      <c r="E260" s="6" t="str">
        <f>TEXT("6279276144913731030","0")</f>
        <v>6279276144913731030</v>
      </c>
    </row>
    <row r="261">
      <c r="A261" s="2">
        <v>45849.0</v>
      </c>
      <c r="B261" s="1" t="s">
        <v>1929</v>
      </c>
      <c r="D261" s="1" t="s">
        <v>1930</v>
      </c>
      <c r="E261" s="6" t="str">
        <f>TEXT("6279336264914166478","0")</f>
        <v>6279336264914166478</v>
      </c>
    </row>
    <row r="262">
      <c r="A262" s="2">
        <v>45849.0</v>
      </c>
      <c r="B262" s="1" t="s">
        <v>1937</v>
      </c>
      <c r="D262" s="1" t="s">
        <v>1938</v>
      </c>
      <c r="E262" s="6" t="str">
        <f>TEXT("6279338224912159667","0")</f>
        <v>6279338224912159667</v>
      </c>
    </row>
    <row r="263">
      <c r="A263" s="2">
        <v>45849.0</v>
      </c>
      <c r="B263" s="1" t="s">
        <v>1937</v>
      </c>
      <c r="D263" s="1" t="s">
        <v>2123</v>
      </c>
      <c r="E263" s="6" t="str">
        <f>TEXT("6279356264917298974","0")</f>
        <v>6279356264917298974</v>
      </c>
    </row>
    <row r="264">
      <c r="A264" s="2">
        <v>45849.0</v>
      </c>
      <c r="B264" s="1" t="s">
        <v>1939</v>
      </c>
      <c r="D264" s="1" t="s">
        <v>2013</v>
      </c>
      <c r="E264" s="6" t="str">
        <f>TEXT("6279356704914931337","0")</f>
        <v>6279356704914931337</v>
      </c>
    </row>
    <row r="265">
      <c r="A265" s="2">
        <v>45849.0</v>
      </c>
      <c r="B265" s="1" t="s">
        <v>1967</v>
      </c>
      <c r="D265" s="1" t="s">
        <v>2124</v>
      </c>
      <c r="E265" s="6" t="str">
        <f>TEXT("6279388834912520913","0")</f>
        <v>6279388834912520913</v>
      </c>
    </row>
    <row r="266">
      <c r="A266" s="2">
        <v>45849.0</v>
      </c>
      <c r="B266" s="1" t="s">
        <v>1946</v>
      </c>
      <c r="D266" s="1" t="s">
        <v>2125</v>
      </c>
      <c r="E266" s="6" t="str">
        <f>TEXT("6279394064919563698","0")</f>
        <v>6279394064919563698</v>
      </c>
    </row>
    <row r="267">
      <c r="A267" s="2">
        <v>45852.0</v>
      </c>
      <c r="B267" s="1" t="s">
        <v>1971</v>
      </c>
      <c r="D267" s="1" t="s">
        <v>1972</v>
      </c>
      <c r="E267" s="6" t="str">
        <f>TEXT("6280157264913369284","0")</f>
        <v>6280157264913369284</v>
      </c>
    </row>
    <row r="268">
      <c r="A268" s="2">
        <v>45852.0</v>
      </c>
      <c r="B268" s="1" t="s">
        <v>2008</v>
      </c>
      <c r="D268" s="1" t="s">
        <v>2126</v>
      </c>
      <c r="E268" s="6" t="str">
        <f>TEXT("6280157804916307381","0")</f>
        <v>6280157804916307381</v>
      </c>
    </row>
    <row r="269">
      <c r="A269" s="2">
        <v>45850.0</v>
      </c>
      <c r="B269" s="1" t="s">
        <v>1944</v>
      </c>
      <c r="D269" s="1" t="s">
        <v>2127</v>
      </c>
      <c r="E269" s="6" t="str">
        <f>TEXT("6280165954912964963","0")</f>
        <v>6280165954912964963</v>
      </c>
    </row>
    <row r="270">
      <c r="A270" s="2">
        <v>45852.0</v>
      </c>
      <c r="B270" s="1" t="s">
        <v>1914</v>
      </c>
      <c r="D270" s="1" t="s">
        <v>1915</v>
      </c>
      <c r="E270" s="6" t="str">
        <f>TEXT("6280247274919638922","0")</f>
        <v>6280247274919638922</v>
      </c>
    </row>
    <row r="271">
      <c r="A271" s="2">
        <v>45850.0</v>
      </c>
      <c r="B271" s="1" t="s">
        <v>1931</v>
      </c>
      <c r="D271" s="1" t="s">
        <v>1932</v>
      </c>
      <c r="E271" s="6" t="str">
        <f>TEXT("6280247694913103264","0")</f>
        <v>6280247694913103264</v>
      </c>
    </row>
    <row r="272">
      <c r="A272" s="2">
        <v>45850.0</v>
      </c>
      <c r="B272" s="1" t="s">
        <v>2001</v>
      </c>
      <c r="D272" s="1" t="s">
        <v>2128</v>
      </c>
      <c r="E272" s="6" t="str">
        <f>TEXT("6280253094913131383","0")</f>
        <v>6280253094913131383</v>
      </c>
    </row>
    <row r="273">
      <c r="A273" s="2">
        <v>45850.0</v>
      </c>
      <c r="B273" s="1" t="s">
        <v>1984</v>
      </c>
      <c r="D273" s="1" t="s">
        <v>2129</v>
      </c>
      <c r="E273" s="6" t="str">
        <f>TEXT("6280266954911165628","0")</f>
        <v>6280266954911165628</v>
      </c>
    </row>
    <row r="274">
      <c r="A274" s="2">
        <v>45852.0</v>
      </c>
      <c r="B274" s="1" t="s">
        <v>1922</v>
      </c>
      <c r="D274" s="1" t="s">
        <v>2130</v>
      </c>
      <c r="E274" s="6" t="str">
        <f>TEXT("6280278614911812557","0")</f>
        <v>6280278614911812557</v>
      </c>
    </row>
    <row r="275">
      <c r="A275" s="2">
        <v>45850.0</v>
      </c>
      <c r="B275" s="1" t="s">
        <v>1946</v>
      </c>
      <c r="D275" s="1" t="s">
        <v>2131</v>
      </c>
      <c r="E275" s="6" t="str">
        <f>TEXT("6280295684914136354","0")</f>
        <v>6280295684914136354</v>
      </c>
    </row>
    <row r="276">
      <c r="A276" s="2">
        <v>45853.0</v>
      </c>
      <c r="B276" s="1" t="s">
        <v>1937</v>
      </c>
      <c r="D276" s="1" t="s">
        <v>2050</v>
      </c>
      <c r="E276" s="6" t="str">
        <f>TEXT("6282578244914187099","0")</f>
        <v>6282578244914187099</v>
      </c>
    </row>
    <row r="277">
      <c r="A277" s="2">
        <v>45853.0</v>
      </c>
      <c r="B277" s="1" t="s">
        <v>2042</v>
      </c>
      <c r="D277" s="1" t="s">
        <v>1930</v>
      </c>
      <c r="E277" s="6" t="str">
        <f>TEXT("6282586254919411794","0")</f>
        <v>6282586254919411794</v>
      </c>
    </row>
    <row r="278">
      <c r="A278" s="2">
        <v>45853.0</v>
      </c>
      <c r="B278" s="1" t="s">
        <v>1939</v>
      </c>
      <c r="D278" s="1" t="s">
        <v>2132</v>
      </c>
      <c r="E278" s="6" t="str">
        <f>TEXT("6282587244918329572","0")</f>
        <v>6282587244918329572</v>
      </c>
    </row>
    <row r="279">
      <c r="A279" s="2">
        <v>45853.0</v>
      </c>
      <c r="B279" s="1" t="s">
        <v>1912</v>
      </c>
      <c r="D279" s="1" t="s">
        <v>2037</v>
      </c>
      <c r="E279" s="6" t="str">
        <f>TEXT("6282590454919059321","0")</f>
        <v>6282590454919059321</v>
      </c>
    </row>
    <row r="280">
      <c r="A280" s="2">
        <v>45853.0</v>
      </c>
      <c r="B280" s="1" t="s">
        <v>1937</v>
      </c>
      <c r="D280" s="1" t="s">
        <v>2133</v>
      </c>
      <c r="E280" s="6" t="str">
        <f>TEXT("6282595534919931377","0")</f>
        <v>6282595534919931377</v>
      </c>
    </row>
    <row r="281">
      <c r="A281" s="2">
        <v>45853.0</v>
      </c>
      <c r="B281" s="1" t="s">
        <v>2061</v>
      </c>
      <c r="D281" s="1" t="s">
        <v>2134</v>
      </c>
      <c r="E281" s="6" t="str">
        <f>TEXT("6282679004913653410","0")</f>
        <v>6282679004913653410</v>
      </c>
    </row>
    <row r="282">
      <c r="A282" s="2">
        <v>45853.0</v>
      </c>
      <c r="B282" s="1" t="s">
        <v>1944</v>
      </c>
      <c r="D282" s="1" t="s">
        <v>1945</v>
      </c>
      <c r="E282" s="6" t="str">
        <f>TEXT("6282679554914797208","0")</f>
        <v>6282679554914797208</v>
      </c>
    </row>
    <row r="283">
      <c r="A283" s="2">
        <v>45853.0</v>
      </c>
      <c r="B283" s="1" t="s">
        <v>2084</v>
      </c>
      <c r="D283" s="1" t="s">
        <v>2135</v>
      </c>
      <c r="E283" s="6" t="str">
        <f>TEXT("6282706864911179601","0")</f>
        <v>6282706864911179601</v>
      </c>
    </row>
    <row r="284">
      <c r="A284" s="2">
        <v>45853.0</v>
      </c>
      <c r="B284" s="1" t="s">
        <v>2030</v>
      </c>
      <c r="D284" s="1" t="s">
        <v>2136</v>
      </c>
      <c r="E284" s="6" t="str">
        <f>TEXT("6282715734918840306","0")</f>
        <v>6282715734918840306</v>
      </c>
    </row>
    <row r="285">
      <c r="A285" s="2">
        <v>45853.0</v>
      </c>
      <c r="B285" s="1" t="s">
        <v>1965</v>
      </c>
      <c r="D285" s="1" t="s">
        <v>2137</v>
      </c>
      <c r="E285" s="6" t="str">
        <f>TEXT("6282774604916805282","0")</f>
        <v>6282774604916805282</v>
      </c>
    </row>
    <row r="286">
      <c r="A286" s="2">
        <v>45853.0</v>
      </c>
      <c r="B286" s="1" t="s">
        <v>1967</v>
      </c>
      <c r="D286" s="1" t="s">
        <v>2065</v>
      </c>
      <c r="E286" s="6" t="str">
        <f>TEXT("6282874714911389412","0")</f>
        <v>6282874714911389412</v>
      </c>
    </row>
    <row r="287">
      <c r="A287" s="2">
        <v>45853.0</v>
      </c>
      <c r="B287" s="1" t="s">
        <v>2058</v>
      </c>
      <c r="D287" s="1" t="s">
        <v>2041</v>
      </c>
      <c r="E287" s="6" t="str">
        <f>TEXT("6282945404914497893","0")</f>
        <v>6282945404914497893</v>
      </c>
    </row>
    <row r="288">
      <c r="A288" s="2">
        <v>45853.0</v>
      </c>
      <c r="B288" s="1" t="s">
        <v>1926</v>
      </c>
      <c r="D288" s="1" t="s">
        <v>2059</v>
      </c>
      <c r="E288" s="6" t="str">
        <f>TEXT("6282946544911433534","0")</f>
        <v>6282946544911433534</v>
      </c>
    </row>
    <row r="289">
      <c r="A289" s="2">
        <v>45854.0</v>
      </c>
      <c r="B289" s="1" t="s">
        <v>1926</v>
      </c>
      <c r="D289" s="1" t="s">
        <v>2138</v>
      </c>
      <c r="E289" s="6" t="str">
        <f>TEXT("6282954444919601163","0")</f>
        <v>6282954444919601163</v>
      </c>
    </row>
    <row r="290">
      <c r="A290" s="2">
        <v>45854.0</v>
      </c>
      <c r="B290" s="1" t="s">
        <v>1912</v>
      </c>
      <c r="D290" s="1" t="s">
        <v>2139</v>
      </c>
      <c r="E290" s="6" t="str">
        <f>TEXT("6283442304912208187","0")</f>
        <v>6283442304912208187</v>
      </c>
    </row>
    <row r="291">
      <c r="A291" s="2">
        <v>45854.0</v>
      </c>
      <c r="B291" s="1" t="s">
        <v>2084</v>
      </c>
      <c r="D291" s="1" t="s">
        <v>2085</v>
      </c>
      <c r="E291" s="6" t="str">
        <f>TEXT("6283461304919509539","0")</f>
        <v>6283461304919509539</v>
      </c>
    </row>
    <row r="292">
      <c r="A292" s="2">
        <v>45854.0</v>
      </c>
      <c r="B292" s="1" t="s">
        <v>1918</v>
      </c>
      <c r="D292" s="1" t="s">
        <v>2068</v>
      </c>
      <c r="E292" s="6" t="str">
        <f>TEXT("6283561144914057510","0")</f>
        <v>6283561144914057510</v>
      </c>
    </row>
    <row r="293">
      <c r="A293" s="2">
        <v>45854.0</v>
      </c>
      <c r="B293" s="1" t="s">
        <v>1931</v>
      </c>
      <c r="C293" s="1" t="s">
        <v>2140</v>
      </c>
      <c r="D293" s="1" t="s">
        <v>1932</v>
      </c>
      <c r="E293" s="6" t="str">
        <f>TEXT("6283627971212109654","0")</f>
        <v>6283627971212109654</v>
      </c>
    </row>
    <row r="294">
      <c r="A294" s="2">
        <v>45854.0</v>
      </c>
      <c r="B294" s="1" t="s">
        <v>1946</v>
      </c>
      <c r="D294" s="1" t="s">
        <v>2141</v>
      </c>
      <c r="E294" s="6" t="str">
        <f>TEXT("6283662754911196573","0")</f>
        <v>6283662754911196573</v>
      </c>
    </row>
    <row r="295">
      <c r="A295" s="2">
        <v>45854.0</v>
      </c>
      <c r="B295" s="1" t="s">
        <v>1912</v>
      </c>
      <c r="D295" s="1" t="s">
        <v>2142</v>
      </c>
      <c r="E295" s="6" t="str">
        <f>TEXT("6283735834911090569","0")</f>
        <v>6283735834911090569</v>
      </c>
    </row>
    <row r="296">
      <c r="A296" s="2">
        <v>45854.0</v>
      </c>
      <c r="B296" s="1" t="s">
        <v>1975</v>
      </c>
      <c r="D296" s="1" t="s">
        <v>2143</v>
      </c>
      <c r="E296" s="6" t="str">
        <f>TEXT("6283737224912800349","0")</f>
        <v>6283737224912800349</v>
      </c>
    </row>
    <row r="297">
      <c r="A297" s="2">
        <v>45854.0</v>
      </c>
      <c r="B297" s="1" t="s">
        <v>2144</v>
      </c>
      <c r="D297" s="1" t="s">
        <v>2145</v>
      </c>
      <c r="E297" s="6" t="str">
        <f>TEXT("6283741024915391652","0")</f>
        <v>6283741024915391652</v>
      </c>
    </row>
    <row r="298">
      <c r="A298" s="2">
        <v>45854.0</v>
      </c>
      <c r="B298" s="1" t="s">
        <v>2084</v>
      </c>
      <c r="D298" s="1" t="s">
        <v>2146</v>
      </c>
      <c r="E298" s="6" t="str">
        <f>TEXT("6283773534915626135","0")</f>
        <v>6283773534915626135</v>
      </c>
    </row>
    <row r="299">
      <c r="A299" s="2">
        <v>45855.0</v>
      </c>
      <c r="B299" s="1" t="s">
        <v>1961</v>
      </c>
      <c r="D299" s="1" t="s">
        <v>2147</v>
      </c>
      <c r="E299" s="6" t="str">
        <f>TEXT("6284321104914340255","0")</f>
        <v>6284321104914340255</v>
      </c>
    </row>
    <row r="300">
      <c r="A300" s="2">
        <v>45859.0</v>
      </c>
      <c r="B300" s="1" t="s">
        <v>1918</v>
      </c>
      <c r="D300" s="1" t="s">
        <v>1920</v>
      </c>
      <c r="E300" s="6" t="str">
        <f>TEXT("6284346124913778516","0")</f>
        <v>6284346124913778516</v>
      </c>
    </row>
    <row r="301">
      <c r="A301" s="2">
        <v>45860.0</v>
      </c>
      <c r="B301" s="1" t="s">
        <v>1918</v>
      </c>
      <c r="D301" s="1" t="s">
        <v>1920</v>
      </c>
      <c r="E301" s="6" t="str">
        <f>TEXT("6284346570964442762","0")</f>
        <v>6284346570964442762</v>
      </c>
    </row>
    <row r="302">
      <c r="A302" s="2">
        <v>45861.0</v>
      </c>
      <c r="B302" s="1" t="s">
        <v>1918</v>
      </c>
      <c r="D302" s="1" t="s">
        <v>1920</v>
      </c>
      <c r="E302" s="6" t="str">
        <f>TEXT("6284347074916825145","0")</f>
        <v>6284347074916825145</v>
      </c>
    </row>
    <row r="303">
      <c r="A303" s="2">
        <v>45862.0</v>
      </c>
      <c r="B303" s="1" t="s">
        <v>1918</v>
      </c>
      <c r="D303" s="1" t="s">
        <v>1920</v>
      </c>
      <c r="E303" s="6" t="str">
        <f>TEXT("6284347280965799025","0")</f>
        <v>6284347280965799025</v>
      </c>
    </row>
    <row r="304">
      <c r="A304" s="2">
        <v>45863.0</v>
      </c>
      <c r="B304" s="1" t="s">
        <v>1918</v>
      </c>
      <c r="D304" s="1" t="s">
        <v>1920</v>
      </c>
      <c r="E304" s="6" t="str">
        <f>TEXT("6284347954913024207","0")</f>
        <v>6284347954913024207</v>
      </c>
    </row>
    <row r="305">
      <c r="A305" s="2">
        <v>45864.0</v>
      </c>
      <c r="B305" s="1" t="s">
        <v>1918</v>
      </c>
      <c r="D305" s="1" t="s">
        <v>2111</v>
      </c>
      <c r="E305" s="6" t="str">
        <f>TEXT("6284348030963334621","0")</f>
        <v>6284348030963334621</v>
      </c>
    </row>
    <row r="306">
      <c r="A306" s="2">
        <v>45855.0</v>
      </c>
      <c r="B306" s="1" t="s">
        <v>2148</v>
      </c>
      <c r="D306" s="1" t="s">
        <v>2149</v>
      </c>
      <c r="E306" s="6" t="str">
        <f>TEXT("6284348620962204429","0")</f>
        <v>6284348620962204429</v>
      </c>
    </row>
    <row r="307">
      <c r="A307" s="2">
        <v>45856.0</v>
      </c>
      <c r="B307" s="1" t="s">
        <v>1916</v>
      </c>
      <c r="D307" s="1" t="s">
        <v>2080</v>
      </c>
      <c r="E307" s="6" t="str">
        <f>TEXT("6284360160963796863","0")</f>
        <v>6284360160963796863</v>
      </c>
    </row>
    <row r="308">
      <c r="A308" s="2">
        <v>45859.0</v>
      </c>
      <c r="B308" s="1" t="s">
        <v>1941</v>
      </c>
      <c r="D308" s="1" t="s">
        <v>1942</v>
      </c>
      <c r="E308" s="6" t="str">
        <f>TEXT("6284367910965986672","0")</f>
        <v>6284367910965986672</v>
      </c>
    </row>
    <row r="309">
      <c r="A309" s="2">
        <v>45855.0</v>
      </c>
      <c r="B309" s="1" t="s">
        <v>1969</v>
      </c>
      <c r="D309" s="1" t="s">
        <v>2150</v>
      </c>
      <c r="E309" s="6" t="str">
        <f>TEXT("6284618144912581353","0")</f>
        <v>6284618144912581353</v>
      </c>
    </row>
    <row r="310">
      <c r="A310" s="2">
        <v>45855.0</v>
      </c>
      <c r="B310" s="1" t="s">
        <v>1929</v>
      </c>
      <c r="D310" s="1" t="s">
        <v>1930</v>
      </c>
      <c r="E310" s="6" t="str">
        <f>TEXT("6284621924919833348","0")</f>
        <v>6284621924919833348</v>
      </c>
    </row>
    <row r="311">
      <c r="A311" s="2">
        <v>45859.0</v>
      </c>
      <c r="B311" s="1" t="s">
        <v>2084</v>
      </c>
      <c r="D311" s="1" t="s">
        <v>2085</v>
      </c>
      <c r="E311" s="6" t="str">
        <f>TEXT("6285160144915578790","0")</f>
        <v>6285160144915578790</v>
      </c>
    </row>
    <row r="312">
      <c r="A312" s="2">
        <v>45857.0</v>
      </c>
      <c r="B312" s="1" t="s">
        <v>2084</v>
      </c>
      <c r="D312" s="1" t="s">
        <v>2085</v>
      </c>
      <c r="E312" s="6" t="str">
        <f>TEXT("6285160694913089511","0")</f>
        <v>6285160694913089511</v>
      </c>
    </row>
    <row r="313">
      <c r="A313" s="2">
        <v>45856.0</v>
      </c>
      <c r="B313" s="1" t="s">
        <v>2084</v>
      </c>
      <c r="D313" s="1" t="s">
        <v>2085</v>
      </c>
      <c r="E313" s="6" t="str">
        <f>TEXT("6285161144919620783","0")</f>
        <v>6285161144919620783</v>
      </c>
    </row>
    <row r="314">
      <c r="A314" s="2">
        <v>45856.0</v>
      </c>
      <c r="B314" s="1" t="s">
        <v>2005</v>
      </c>
      <c r="D314" s="1" t="s">
        <v>2151</v>
      </c>
      <c r="E314" s="6" t="str">
        <f>TEXT("6285278784916446391","0")</f>
        <v>6285278784916446391</v>
      </c>
    </row>
    <row r="315">
      <c r="A315" s="2">
        <v>45856.0</v>
      </c>
      <c r="B315" s="1" t="s">
        <v>1912</v>
      </c>
      <c r="D315" s="1" t="s">
        <v>2152</v>
      </c>
      <c r="E315" s="6" t="str">
        <f>TEXT("6285279254915908579","0")</f>
        <v>6285279254915908579</v>
      </c>
    </row>
    <row r="316">
      <c r="A316" s="2">
        <v>45856.0</v>
      </c>
      <c r="B316" s="1" t="s">
        <v>2012</v>
      </c>
      <c r="D316" s="1" t="s">
        <v>1925</v>
      </c>
      <c r="E316" s="6" t="str">
        <f>TEXT("6285311724913589629","0")</f>
        <v>6285311724913589629</v>
      </c>
    </row>
    <row r="317">
      <c r="A317" s="2">
        <v>45856.0</v>
      </c>
      <c r="B317" s="1" t="s">
        <v>1937</v>
      </c>
      <c r="D317" s="1" t="s">
        <v>2153</v>
      </c>
      <c r="E317" s="6" t="str">
        <f>TEXT("6285328134914536852","0")</f>
        <v>6285328134914536852</v>
      </c>
    </row>
    <row r="318">
      <c r="A318" s="2">
        <v>45856.0</v>
      </c>
      <c r="B318" s="1" t="s">
        <v>2033</v>
      </c>
      <c r="D318" s="1" t="s">
        <v>2154</v>
      </c>
      <c r="E318" s="6" t="str">
        <f>TEXT("6285354934911789710","0")</f>
        <v>6285354934911789710</v>
      </c>
    </row>
    <row r="319">
      <c r="A319" s="2">
        <v>45856.0</v>
      </c>
      <c r="B319" s="1" t="s">
        <v>1944</v>
      </c>
      <c r="D319" s="1" t="s">
        <v>2155</v>
      </c>
      <c r="E319" s="6" t="str">
        <f>TEXT("6285412124912855692","0")</f>
        <v>6285412124912855692</v>
      </c>
    </row>
    <row r="320">
      <c r="A320" s="2">
        <v>45856.0</v>
      </c>
      <c r="B320" s="1" t="s">
        <v>1987</v>
      </c>
      <c r="D320" s="1" t="s">
        <v>1988</v>
      </c>
      <c r="E320" s="6" t="str">
        <f>TEXT("6285474254916749730","0")</f>
        <v>6285474254916749730</v>
      </c>
    </row>
    <row r="321">
      <c r="A321" s="2">
        <v>45856.0</v>
      </c>
      <c r="B321" s="1" t="s">
        <v>1946</v>
      </c>
      <c r="D321" s="1" t="s">
        <v>2156</v>
      </c>
      <c r="E321" s="6" t="str">
        <f>TEXT("6285489514918952809","0")</f>
        <v>6285489514918952809</v>
      </c>
    </row>
    <row r="322">
      <c r="A322" s="2">
        <v>45856.0</v>
      </c>
      <c r="B322" s="1" t="s">
        <v>1939</v>
      </c>
      <c r="D322" s="1" t="s">
        <v>2050</v>
      </c>
      <c r="E322" s="6" t="str">
        <f>TEXT("6285491304911204263","0")</f>
        <v>6285491304911204263</v>
      </c>
    </row>
    <row r="323">
      <c r="A323" s="2">
        <v>45856.0</v>
      </c>
      <c r="B323" s="1" t="s">
        <v>1978</v>
      </c>
      <c r="D323" s="1" t="s">
        <v>1979</v>
      </c>
      <c r="E323" s="6" t="str">
        <f>TEXT("6285499604915641302","0")</f>
        <v>6285499604915641302</v>
      </c>
    </row>
    <row r="324">
      <c r="A324" s="2">
        <v>45892.0</v>
      </c>
      <c r="B324" s="1" t="s">
        <v>1973</v>
      </c>
      <c r="D324" s="1" t="s">
        <v>2157</v>
      </c>
      <c r="E324" s="6" t="str">
        <f>TEXT("6285501094915999538","0")</f>
        <v>6285501094915999538</v>
      </c>
    </row>
    <row r="325">
      <c r="A325" s="2">
        <v>45857.0</v>
      </c>
      <c r="B325" s="1" t="s">
        <v>2017</v>
      </c>
      <c r="D325" s="1" t="s">
        <v>2158</v>
      </c>
      <c r="E325" s="6" t="str">
        <f>TEXT("6286129714918915091","0")</f>
        <v>6286129714918915091</v>
      </c>
    </row>
    <row r="326">
      <c r="A326" s="2">
        <v>45857.0</v>
      </c>
      <c r="B326" s="1" t="s">
        <v>2040</v>
      </c>
      <c r="D326" s="1" t="s">
        <v>2041</v>
      </c>
      <c r="E326" s="6" t="str">
        <f>TEXT("6286130164911186972","0")</f>
        <v>6286130164911186972</v>
      </c>
    </row>
    <row r="327">
      <c r="A327" s="2">
        <v>45857.0</v>
      </c>
      <c r="B327" s="1" t="s">
        <v>1931</v>
      </c>
      <c r="D327" s="1" t="s">
        <v>1932</v>
      </c>
      <c r="E327" s="6" t="str">
        <f>TEXT("6286217944911075962","0")</f>
        <v>6286217944911075962</v>
      </c>
    </row>
    <row r="328">
      <c r="A328" s="2">
        <v>45859.0</v>
      </c>
      <c r="B328" s="1" t="s">
        <v>1967</v>
      </c>
      <c r="D328" s="1" t="s">
        <v>2159</v>
      </c>
      <c r="E328" s="6" t="str">
        <f>TEXT("6286218504912034011","0")</f>
        <v>6286218504912034011</v>
      </c>
    </row>
    <row r="329">
      <c r="A329" s="2">
        <v>45857.0</v>
      </c>
      <c r="B329" s="1" t="s">
        <v>1933</v>
      </c>
      <c r="D329" s="1" t="s">
        <v>2160</v>
      </c>
      <c r="E329" s="6" t="str">
        <f>TEXT("6286225664914287996","0")</f>
        <v>6286225664914287996</v>
      </c>
    </row>
    <row r="330">
      <c r="A330" s="2">
        <v>45859.0</v>
      </c>
      <c r="B330" s="1" t="s">
        <v>1922</v>
      </c>
      <c r="D330" s="1" t="s">
        <v>2130</v>
      </c>
      <c r="E330" s="6" t="str">
        <f>TEXT("6286263794912797906","0")</f>
        <v>6286263794912797906</v>
      </c>
    </row>
    <row r="331">
      <c r="A331" s="2">
        <v>45859.0</v>
      </c>
      <c r="B331" s="1" t="s">
        <v>1954</v>
      </c>
      <c r="D331" s="1" t="s">
        <v>1955</v>
      </c>
      <c r="E331" s="6" t="str">
        <f>TEXT("6286269774917982372","0")</f>
        <v>6286269774917982372</v>
      </c>
    </row>
    <row r="332">
      <c r="A332" s="2">
        <v>45857.0</v>
      </c>
      <c r="B332" s="1" t="s">
        <v>2084</v>
      </c>
      <c r="D332" s="1" t="s">
        <v>2161</v>
      </c>
      <c r="E332" s="6" t="str">
        <f>TEXT("6286361824918334338","0")</f>
        <v>6286361824918334338</v>
      </c>
    </row>
    <row r="333">
      <c r="A333" s="2">
        <v>45860.0</v>
      </c>
      <c r="B333" s="1" t="s">
        <v>2162</v>
      </c>
      <c r="D333" s="1" t="s">
        <v>1798</v>
      </c>
      <c r="E333" s="6" t="str">
        <f>TEXT("6288638224912388568","0")</f>
        <v>6288638224912388568</v>
      </c>
    </row>
    <row r="334">
      <c r="A334" s="2">
        <v>45860.0</v>
      </c>
      <c r="B334" s="1" t="s">
        <v>2030</v>
      </c>
      <c r="D334" s="1" t="s">
        <v>640</v>
      </c>
      <c r="E334" s="6" t="str">
        <f>TEXT("6288639014912504232","0")</f>
        <v>6288639014912504232</v>
      </c>
    </row>
    <row r="335">
      <c r="A335" s="2">
        <v>45860.0</v>
      </c>
      <c r="B335" s="1" t="s">
        <v>1914</v>
      </c>
      <c r="D335" s="1" t="s">
        <v>1915</v>
      </c>
      <c r="E335" s="6" t="str">
        <f>TEXT("6288642164915826214","0")</f>
        <v>6288642164915826214</v>
      </c>
    </row>
    <row r="336">
      <c r="A336" s="2">
        <v>45860.0</v>
      </c>
      <c r="B336" s="1" t="s">
        <v>2061</v>
      </c>
      <c r="D336" s="1" t="s">
        <v>2163</v>
      </c>
      <c r="E336" s="6" t="str">
        <f>TEXT("6288645774911590033","0")</f>
        <v>6288645774911590033</v>
      </c>
    </row>
    <row r="337">
      <c r="A337" s="2">
        <v>45860.0</v>
      </c>
      <c r="B337" s="1" t="s">
        <v>2164</v>
      </c>
      <c r="D337" s="1" t="s">
        <v>2101</v>
      </c>
      <c r="E337" s="6" t="str">
        <f>TEXT("6288698994912334754","0")</f>
        <v>6288698994912334754</v>
      </c>
    </row>
    <row r="338">
      <c r="A338" s="2">
        <v>45860.0</v>
      </c>
      <c r="B338" s="1" t="s">
        <v>2165</v>
      </c>
      <c r="D338" s="1" t="s">
        <v>2166</v>
      </c>
      <c r="E338" s="6" t="str">
        <f>TEXT("6288738554916900058","0")</f>
        <v>6288738554916900058</v>
      </c>
    </row>
    <row r="339">
      <c r="A339" s="2">
        <v>45860.0</v>
      </c>
      <c r="B339" s="1" t="s">
        <v>2053</v>
      </c>
      <c r="C339" s="1" t="s">
        <v>2167</v>
      </c>
      <c r="D339" s="1" t="s">
        <v>2055</v>
      </c>
      <c r="E339" s="6" t="str">
        <f>TEXT("6288797934918322259","0")</f>
        <v>6288797934918322259</v>
      </c>
    </row>
    <row r="340">
      <c r="A340" s="2">
        <v>45860.0</v>
      </c>
      <c r="B340" s="1" t="s">
        <v>1952</v>
      </c>
      <c r="C340" s="1" t="s">
        <v>2168</v>
      </c>
      <c r="D340" s="1" t="s">
        <v>2169</v>
      </c>
      <c r="E340" s="6" t="str">
        <f>TEXT("6288799084914411998","0")</f>
        <v>6288799084914411998</v>
      </c>
    </row>
    <row r="341">
      <c r="A341" s="2">
        <v>45860.0</v>
      </c>
      <c r="B341" s="1" t="s">
        <v>2144</v>
      </c>
      <c r="D341" s="1" t="s">
        <v>2145</v>
      </c>
      <c r="E341" s="6" t="str">
        <f>TEXT("6288837794913661877","0")</f>
        <v>6288837794913661877</v>
      </c>
    </row>
    <row r="342">
      <c r="A342" s="2">
        <v>45860.0</v>
      </c>
      <c r="B342" s="1" t="s">
        <v>1946</v>
      </c>
      <c r="D342" s="1" t="s">
        <v>2170</v>
      </c>
      <c r="E342" s="6" t="str">
        <f>TEXT("6288838904917554870","0")</f>
        <v>6288838904917554870</v>
      </c>
    </row>
    <row r="343">
      <c r="A343" s="2">
        <v>45860.0</v>
      </c>
      <c r="B343" s="1" t="s">
        <v>1969</v>
      </c>
      <c r="C343" s="1" t="s">
        <v>2171</v>
      </c>
      <c r="D343" s="1" t="s">
        <v>2172</v>
      </c>
      <c r="E343" s="6" t="str">
        <f>TEXT("6288856794915181705","0")</f>
        <v>6288856794915181705</v>
      </c>
    </row>
    <row r="344">
      <c r="A344" s="2">
        <v>45860.0</v>
      </c>
      <c r="B344" s="1" t="s">
        <v>1952</v>
      </c>
      <c r="D344" s="1" t="s">
        <v>2173</v>
      </c>
      <c r="E344" s="6" t="str">
        <f>TEXT("6288904544913681293","0")</f>
        <v>6288904544913681293</v>
      </c>
    </row>
    <row r="345">
      <c r="A345" s="2">
        <v>45860.0</v>
      </c>
      <c r="B345" s="1" t="s">
        <v>1944</v>
      </c>
      <c r="D345" s="1" t="s">
        <v>2021</v>
      </c>
      <c r="E345" s="6" t="str">
        <f>TEXT("6288922194913628904","0")</f>
        <v>6288922194913628904</v>
      </c>
    </row>
    <row r="346">
      <c r="A346" s="2">
        <v>45860.0</v>
      </c>
      <c r="B346" s="1" t="s">
        <v>1929</v>
      </c>
      <c r="D346" s="1" t="s">
        <v>1989</v>
      </c>
      <c r="E346" s="6" t="str">
        <f>TEXT("6288927004915021076","0")</f>
        <v>6288927004915021076</v>
      </c>
    </row>
    <row r="347">
      <c r="A347" s="2">
        <v>45861.0</v>
      </c>
      <c r="B347" s="1" t="s">
        <v>1931</v>
      </c>
      <c r="D347" s="1" t="s">
        <v>1932</v>
      </c>
      <c r="E347" s="6" t="str">
        <f>TEXT("6289524074916950437","0")</f>
        <v>6289524074916950437</v>
      </c>
    </row>
    <row r="348">
      <c r="A348" s="2">
        <v>45861.0</v>
      </c>
      <c r="B348" s="1" t="s">
        <v>2118</v>
      </c>
      <c r="D348" s="1" t="s">
        <v>2174</v>
      </c>
      <c r="E348" s="6" t="str">
        <f>TEXT("6289621164917874526","0")</f>
        <v>6289621164917874526</v>
      </c>
    </row>
    <row r="349">
      <c r="A349" s="2">
        <v>45861.0</v>
      </c>
      <c r="B349" s="1" t="s">
        <v>1912</v>
      </c>
      <c r="D349" s="1" t="s">
        <v>2122</v>
      </c>
      <c r="E349" s="6" t="str">
        <f>TEXT("6289705174914600616","0")</f>
        <v>6289705174914600616</v>
      </c>
    </row>
    <row r="350">
      <c r="A350" s="2">
        <v>45861.0</v>
      </c>
      <c r="B350" s="1" t="s">
        <v>1946</v>
      </c>
      <c r="D350" s="1" t="s">
        <v>2175</v>
      </c>
      <c r="E350" s="6" t="str">
        <f>TEXT("6289730114915292255","0")</f>
        <v>6289730114915292255</v>
      </c>
    </row>
    <row r="351">
      <c r="A351" s="2">
        <v>45861.0</v>
      </c>
      <c r="B351" s="1" t="s">
        <v>1912</v>
      </c>
      <c r="D351" s="1" t="s">
        <v>1977</v>
      </c>
      <c r="E351" s="6" t="str">
        <f>TEXT("6289731864911244970","0")</f>
        <v>6289731864911244970</v>
      </c>
    </row>
    <row r="352">
      <c r="A352" s="2">
        <v>45861.0</v>
      </c>
      <c r="B352" s="1" t="s">
        <v>1926</v>
      </c>
      <c r="D352" s="1" t="s">
        <v>1927</v>
      </c>
      <c r="E352" s="6" t="str">
        <f>TEXT("6289754184918127109","0")</f>
        <v>6289754184918127109</v>
      </c>
    </row>
    <row r="353">
      <c r="A353" s="2">
        <v>45861.0</v>
      </c>
      <c r="B353" s="1" t="s">
        <v>2084</v>
      </c>
      <c r="D353" s="1" t="s">
        <v>2085</v>
      </c>
      <c r="E353" s="6" t="str">
        <f>TEXT("6289754644915802631","0")</f>
        <v>6289754644915802631</v>
      </c>
    </row>
    <row r="354">
      <c r="A354" s="2">
        <v>45861.0</v>
      </c>
      <c r="B354" s="1" t="s">
        <v>2084</v>
      </c>
      <c r="D354" s="1" t="s">
        <v>2176</v>
      </c>
      <c r="E354" s="6" t="str">
        <f>TEXT("6289803544915734274","0")</f>
        <v>6289803544915734274</v>
      </c>
    </row>
    <row r="355">
      <c r="A355" s="2">
        <v>45866.0</v>
      </c>
      <c r="B355" s="1" t="s">
        <v>2084</v>
      </c>
      <c r="D355" s="1" t="s">
        <v>2085</v>
      </c>
      <c r="E355" s="6" t="str">
        <f>TEXT("6290357434918096902","0")</f>
        <v>6290357434918096902</v>
      </c>
    </row>
    <row r="356">
      <c r="A356" s="2">
        <v>45864.0</v>
      </c>
      <c r="B356" s="1" t="s">
        <v>2084</v>
      </c>
      <c r="D356" s="1" t="s">
        <v>2085</v>
      </c>
      <c r="E356" s="6" t="str">
        <f>TEXT("6290357864917163713","0")</f>
        <v>6290357864917163713</v>
      </c>
    </row>
    <row r="357">
      <c r="A357" s="2">
        <v>45863.0</v>
      </c>
      <c r="B357" s="1" t="s">
        <v>2084</v>
      </c>
      <c r="D357" s="1" t="s">
        <v>2085</v>
      </c>
      <c r="E357" s="6" t="str">
        <f>TEXT("6290358654912880467","0")</f>
        <v>6290358654912880467</v>
      </c>
    </row>
    <row r="358">
      <c r="A358" s="2">
        <v>45862.0</v>
      </c>
      <c r="B358" s="1" t="s">
        <v>2042</v>
      </c>
      <c r="D358" s="1" t="s">
        <v>1930</v>
      </c>
      <c r="E358" s="6" t="str">
        <f>TEXT("6290375534917185957","0")</f>
        <v>6290375534917185957</v>
      </c>
    </row>
    <row r="359">
      <c r="A359" s="2">
        <v>45862.0</v>
      </c>
      <c r="B359" s="1" t="s">
        <v>1969</v>
      </c>
      <c r="D359" s="1" t="s">
        <v>2177</v>
      </c>
      <c r="E359" s="6" t="str">
        <f>TEXT("6290376254913878907","0")</f>
        <v>6290376254913878907</v>
      </c>
    </row>
    <row r="360">
      <c r="A360" s="2">
        <v>45866.0</v>
      </c>
      <c r="B360" s="1" t="s">
        <v>1918</v>
      </c>
      <c r="D360" s="1" t="s">
        <v>1920</v>
      </c>
      <c r="E360" s="6" t="str">
        <f>TEXT("6290377834918021706","0")</f>
        <v>6290377834918021706</v>
      </c>
    </row>
    <row r="361">
      <c r="A361" s="2">
        <v>45867.0</v>
      </c>
      <c r="B361" s="1" t="s">
        <v>1918</v>
      </c>
      <c r="D361" s="1" t="s">
        <v>1920</v>
      </c>
      <c r="E361" s="6" t="str">
        <f>TEXT("6290378404914249085","0")</f>
        <v>6290378404914249085</v>
      </c>
    </row>
    <row r="362">
      <c r="A362" s="2">
        <v>45868.0</v>
      </c>
      <c r="B362" s="1" t="s">
        <v>1918</v>
      </c>
      <c r="D362" s="1" t="s">
        <v>1920</v>
      </c>
      <c r="E362" s="6" t="str">
        <f>TEXT("6290378804918652433","0")</f>
        <v>6290378804918652433</v>
      </c>
    </row>
    <row r="363">
      <c r="A363" s="2">
        <v>45869.0</v>
      </c>
      <c r="B363" s="1" t="s">
        <v>1918</v>
      </c>
      <c r="D363" s="1" t="s">
        <v>1920</v>
      </c>
      <c r="E363" s="6" t="str">
        <f>TEXT("6290379284916954050","0")</f>
        <v>6290379284916954050</v>
      </c>
    </row>
    <row r="364">
      <c r="A364" s="2">
        <v>45870.0</v>
      </c>
      <c r="B364" s="1" t="s">
        <v>1918</v>
      </c>
      <c r="D364" s="1" t="s">
        <v>1920</v>
      </c>
      <c r="E364" s="6" t="str">
        <f>TEXT("6290379824914548073","0")</f>
        <v>6290379824914548073</v>
      </c>
    </row>
    <row r="365">
      <c r="A365" s="2">
        <v>45871.0</v>
      </c>
      <c r="B365" s="1" t="s">
        <v>1918</v>
      </c>
      <c r="D365" s="1" t="s">
        <v>2111</v>
      </c>
      <c r="E365" s="6" t="str">
        <f>TEXT("6290380414918656457","0")</f>
        <v>6290380414918656457</v>
      </c>
    </row>
    <row r="366">
      <c r="A366" s="2">
        <v>45863.0</v>
      </c>
      <c r="B366" s="1" t="s">
        <v>1916</v>
      </c>
      <c r="D366" s="1" t="s">
        <v>2080</v>
      </c>
      <c r="E366" s="6" t="str">
        <f>TEXT("6290389714911794109","0")</f>
        <v>6290389714911794109</v>
      </c>
    </row>
    <row r="367">
      <c r="A367" s="2">
        <v>45866.0</v>
      </c>
      <c r="B367" s="1" t="s">
        <v>1941</v>
      </c>
      <c r="D367" s="1" t="s">
        <v>1942</v>
      </c>
      <c r="E367" s="6" t="str">
        <f>TEXT("6290394764911696331","0")</f>
        <v>6290394764911696331</v>
      </c>
    </row>
    <row r="368">
      <c r="A368" s="2">
        <v>45862.0</v>
      </c>
      <c r="B368" s="1" t="s">
        <v>2001</v>
      </c>
      <c r="D368" s="1" t="s">
        <v>2178</v>
      </c>
      <c r="E368" s="6" t="str">
        <f>TEXT("6290471634913895263","0")</f>
        <v>6290471634913895263</v>
      </c>
    </row>
    <row r="369">
      <c r="A369" s="2">
        <v>45862.0</v>
      </c>
      <c r="B369" s="1" t="s">
        <v>1961</v>
      </c>
      <c r="D369" s="1" t="s">
        <v>2179</v>
      </c>
      <c r="E369" s="6" t="str">
        <f>TEXT("6290625374917340315","0")</f>
        <v>6290625374917340315</v>
      </c>
    </row>
    <row r="370">
      <c r="A370" s="2">
        <v>45862.0</v>
      </c>
      <c r="B370" s="1" t="s">
        <v>1971</v>
      </c>
      <c r="D370" s="1" t="s">
        <v>1972</v>
      </c>
      <c r="E370" s="6" t="str">
        <f>TEXT("6290626794911352404","0")</f>
        <v>6290626794911352404</v>
      </c>
    </row>
    <row r="371">
      <c r="A371" s="2">
        <v>45862.0</v>
      </c>
      <c r="B371" s="1" t="s">
        <v>1984</v>
      </c>
      <c r="D371" s="1" t="s">
        <v>2180</v>
      </c>
      <c r="E371" s="6" t="str">
        <f>TEXT("6290636154911443806","0")</f>
        <v>6290636154911443806</v>
      </c>
    </row>
    <row r="372">
      <c r="A372" s="2">
        <v>45862.0</v>
      </c>
      <c r="B372" s="1" t="s">
        <v>2033</v>
      </c>
      <c r="C372" s="1" t="s">
        <v>2181</v>
      </c>
      <c r="D372" s="1" t="s">
        <v>2182</v>
      </c>
      <c r="E372" s="6" t="str">
        <f>TEXT("6290644264911182634","0")</f>
        <v>6290644264911182634</v>
      </c>
    </row>
    <row r="373">
      <c r="A373" s="2">
        <v>45862.0</v>
      </c>
      <c r="B373" s="1" t="s">
        <v>1975</v>
      </c>
      <c r="D373" s="1" t="s">
        <v>1995</v>
      </c>
      <c r="E373" s="6" t="str">
        <f>TEXT("6290681804912506436","0")</f>
        <v>6290681804912506436</v>
      </c>
    </row>
    <row r="374">
      <c r="A374" s="2">
        <v>45863.0</v>
      </c>
      <c r="B374" s="1" t="s">
        <v>2183</v>
      </c>
      <c r="D374" s="1" t="s">
        <v>2184</v>
      </c>
      <c r="E374" s="6" t="str">
        <f>TEXT("6291206094913557471","0")</f>
        <v>6291206094913557471</v>
      </c>
    </row>
    <row r="375">
      <c r="A375" s="2">
        <v>45863.0</v>
      </c>
      <c r="B375" s="1" t="s">
        <v>1912</v>
      </c>
      <c r="D375" s="1" t="s">
        <v>2185</v>
      </c>
      <c r="E375" s="6" t="str">
        <f>TEXT("6291246874916913395","0")</f>
        <v>6291246874916913395</v>
      </c>
    </row>
    <row r="376">
      <c r="A376" s="2">
        <v>45863.0</v>
      </c>
      <c r="B376" s="1" t="s">
        <v>1912</v>
      </c>
      <c r="D376" s="1" t="s">
        <v>2186</v>
      </c>
      <c r="E376" s="6" t="str">
        <f>TEXT("6291271344915466107","0")</f>
        <v>6291271344915466107</v>
      </c>
    </row>
    <row r="377">
      <c r="A377" s="2">
        <v>45863.0</v>
      </c>
      <c r="B377" s="1" t="s">
        <v>1937</v>
      </c>
      <c r="D377" s="1" t="s">
        <v>1958</v>
      </c>
      <c r="E377" s="6" t="str">
        <f>TEXT("6291317254912260693","0")</f>
        <v>6291317254912260693</v>
      </c>
    </row>
    <row r="378">
      <c r="A378" s="2">
        <v>45863.0</v>
      </c>
      <c r="B378" s="1" t="s">
        <v>1967</v>
      </c>
      <c r="D378" s="1" t="s">
        <v>1968</v>
      </c>
      <c r="E378" s="6" t="str">
        <f>TEXT("6291347544917012257","0")</f>
        <v>6291347544917012257</v>
      </c>
    </row>
    <row r="379">
      <c r="A379" s="2">
        <v>45866.0</v>
      </c>
      <c r="B379" s="1" t="s">
        <v>1975</v>
      </c>
      <c r="D379" s="1" t="s">
        <v>2187</v>
      </c>
      <c r="E379" s="6" t="str">
        <f>TEXT("6291388104918195851","0")</f>
        <v>6291388104918195851</v>
      </c>
    </row>
    <row r="380">
      <c r="A380" s="2">
        <v>45866.0</v>
      </c>
      <c r="B380" s="1" t="s">
        <v>1935</v>
      </c>
      <c r="D380" s="1" t="s">
        <v>1936</v>
      </c>
      <c r="E380" s="6" t="str">
        <f>TEXT("6291471444918409361","0")</f>
        <v>6291471444918409361</v>
      </c>
    </row>
    <row r="381">
      <c r="A381" s="2">
        <v>45863.0</v>
      </c>
      <c r="B381" s="1" t="s">
        <v>1939</v>
      </c>
      <c r="C381" s="1" t="s">
        <v>2188</v>
      </c>
      <c r="D381" s="1" t="s">
        <v>2189</v>
      </c>
      <c r="E381" s="6" t="str">
        <f>TEXT("6291480264917702581","0")</f>
        <v>6291480264917702581</v>
      </c>
    </row>
    <row r="382">
      <c r="A382" s="2">
        <v>45863.0</v>
      </c>
      <c r="B382" s="1" t="s">
        <v>1978</v>
      </c>
      <c r="D382" s="1" t="s">
        <v>2056</v>
      </c>
      <c r="E382" s="6" t="str">
        <f>TEXT("6291490244911309948","0")</f>
        <v>6291490244911309948</v>
      </c>
    </row>
    <row r="383">
      <c r="A383" s="2">
        <v>45864.0</v>
      </c>
      <c r="B383" s="1" t="s">
        <v>1922</v>
      </c>
      <c r="D383" s="1" t="s">
        <v>2190</v>
      </c>
      <c r="E383" s="6" t="str">
        <f>TEXT("6291527514914810828","0")</f>
        <v>6291527514914810828</v>
      </c>
    </row>
    <row r="384">
      <c r="A384" s="2">
        <v>45864.0</v>
      </c>
      <c r="B384" s="1" t="s">
        <v>1944</v>
      </c>
      <c r="D384" s="1" t="s">
        <v>2191</v>
      </c>
      <c r="E384" s="6" t="str">
        <f>TEXT("6292096014919235313","0")</f>
        <v>6292096014919235313</v>
      </c>
    </row>
    <row r="385">
      <c r="A385" s="2">
        <v>45864.0</v>
      </c>
      <c r="B385" s="1" t="s">
        <v>1931</v>
      </c>
      <c r="D385" s="1" t="s">
        <v>1932</v>
      </c>
      <c r="E385" s="6" t="str">
        <f>TEXT("6292140574918985732","0")</f>
        <v>6292140574918985732</v>
      </c>
    </row>
    <row r="386">
      <c r="A386" s="2">
        <v>45864.0</v>
      </c>
      <c r="B386" s="1" t="s">
        <v>1931</v>
      </c>
      <c r="D386" s="1" t="s">
        <v>1943</v>
      </c>
      <c r="E386" s="6" t="str">
        <f>TEXT("6292181194919582090","0")</f>
        <v>6292181194919582090</v>
      </c>
    </row>
    <row r="387">
      <c r="A387" s="2">
        <v>45864.0</v>
      </c>
      <c r="B387" s="1" t="s">
        <v>2040</v>
      </c>
      <c r="C387" s="1" t="s">
        <v>2192</v>
      </c>
      <c r="D387" s="1" t="s">
        <v>2041</v>
      </c>
      <c r="E387" s="6" t="str">
        <f>TEXT("6292218764911380411","0")</f>
        <v>6292218764911380411</v>
      </c>
    </row>
    <row r="388">
      <c r="A388" s="2">
        <v>45864.0</v>
      </c>
      <c r="B388" s="1" t="s">
        <v>1933</v>
      </c>
      <c r="D388" s="1" t="s">
        <v>2089</v>
      </c>
      <c r="E388" s="6" t="str">
        <f>TEXT("6292279344916320458","0")</f>
        <v>6292279344916320458</v>
      </c>
    </row>
    <row r="389">
      <c r="A389" s="2">
        <v>45866.0</v>
      </c>
      <c r="B389" s="1" t="s">
        <v>1971</v>
      </c>
      <c r="D389" s="1" t="s">
        <v>1972</v>
      </c>
      <c r="E389" s="6" t="str">
        <f>TEXT("6292332814918159351","0")</f>
        <v>6292332814918159351</v>
      </c>
    </row>
    <row r="390">
      <c r="A390" s="2">
        <v>45864.0</v>
      </c>
      <c r="B390" s="1" t="s">
        <v>1912</v>
      </c>
      <c r="D390" s="1" t="s">
        <v>1982</v>
      </c>
      <c r="E390" s="6" t="str">
        <f>TEXT("6292334784913019732","0")</f>
        <v>6292334784913019732</v>
      </c>
    </row>
    <row r="391">
      <c r="A391" s="2">
        <v>45864.0</v>
      </c>
      <c r="B391" s="1" t="s">
        <v>2193</v>
      </c>
      <c r="D391" s="1" t="s">
        <v>2194</v>
      </c>
      <c r="E391" s="6" t="str">
        <f>TEXT("6292349844919151744","0")</f>
        <v>6292349844919151744</v>
      </c>
    </row>
    <row r="392">
      <c r="A392" s="2">
        <v>45866.0</v>
      </c>
      <c r="B392" s="1" t="s">
        <v>1967</v>
      </c>
      <c r="D392" s="1" t="s">
        <v>2195</v>
      </c>
      <c r="E392" s="6" t="str">
        <f>TEXT("6292386204912181254","0")</f>
        <v>6292386204912181254</v>
      </c>
    </row>
    <row r="393">
      <c r="A393" s="2">
        <v>45864.0</v>
      </c>
      <c r="B393" s="1" t="s">
        <v>2084</v>
      </c>
      <c r="D393" s="1" t="s">
        <v>2196</v>
      </c>
      <c r="E393" s="6" t="str">
        <f>TEXT("6292421784912955426","0")</f>
        <v>6292421784912955426</v>
      </c>
    </row>
    <row r="394">
      <c r="A394" s="2">
        <v>45864.0</v>
      </c>
      <c r="B394" s="1" t="s">
        <v>2084</v>
      </c>
      <c r="D394" s="1" t="s">
        <v>2197</v>
      </c>
      <c r="E394" s="6" t="str">
        <f>TEXT("6292422304914200569","0")</f>
        <v>6292422304914200569</v>
      </c>
    </row>
    <row r="395">
      <c r="A395" s="2">
        <v>45867.0</v>
      </c>
      <c r="B395" s="1" t="s">
        <v>1912</v>
      </c>
      <c r="D395" s="1" t="s">
        <v>2198</v>
      </c>
      <c r="E395" s="6" t="str">
        <f>TEXT("6294688254918511155","0")</f>
        <v>6294688254918511155</v>
      </c>
    </row>
    <row r="396">
      <c r="A396" s="2">
        <v>45867.0</v>
      </c>
      <c r="B396" s="1" t="s">
        <v>1937</v>
      </c>
      <c r="D396" s="1" t="s">
        <v>2199</v>
      </c>
      <c r="E396" s="6" t="str">
        <f>TEXT("6294691584913496887","0")</f>
        <v>6294691584913496887</v>
      </c>
    </row>
    <row r="397">
      <c r="A397" s="2">
        <v>45867.0</v>
      </c>
      <c r="B397" s="1" t="s">
        <v>1939</v>
      </c>
      <c r="D397" s="1" t="s">
        <v>2050</v>
      </c>
      <c r="E397" s="6" t="str">
        <f>TEXT("6294692144913356345","0")</f>
        <v>6294692144913356345</v>
      </c>
    </row>
    <row r="398">
      <c r="A398" s="2">
        <v>45867.0</v>
      </c>
      <c r="B398" s="1" t="s">
        <v>1987</v>
      </c>
      <c r="D398" s="1" t="s">
        <v>1988</v>
      </c>
      <c r="E398" s="6" t="str">
        <f>TEXT("6294785934918499426","0")</f>
        <v>6294785934918499426</v>
      </c>
    </row>
    <row r="399">
      <c r="A399" s="2">
        <v>45867.0</v>
      </c>
      <c r="B399" s="1" t="s">
        <v>1996</v>
      </c>
      <c r="D399" s="1" t="s">
        <v>1997</v>
      </c>
      <c r="E399" s="6" t="str">
        <f>TEXT("6294788384918433441","0")</f>
        <v>6294788384918433441</v>
      </c>
    </row>
    <row r="400">
      <c r="A400" s="2">
        <v>45867.0</v>
      </c>
      <c r="B400" s="1" t="s">
        <v>1952</v>
      </c>
      <c r="D400" s="1" t="s">
        <v>2200</v>
      </c>
      <c r="E400" s="6" t="str">
        <f>TEXT("6294791284918133087","0")</f>
        <v>6294791284918133087</v>
      </c>
    </row>
    <row r="401">
      <c r="A401" s="2">
        <v>45867.0</v>
      </c>
      <c r="B401" s="1" t="s">
        <v>2003</v>
      </c>
      <c r="D401" s="1" t="s">
        <v>2201</v>
      </c>
      <c r="E401" s="6" t="str">
        <f>TEXT("6294792884911920480","0")</f>
        <v>6294792884911920480</v>
      </c>
    </row>
    <row r="402">
      <c r="A402" s="2">
        <v>45867.0</v>
      </c>
      <c r="B402" s="1" t="s">
        <v>1944</v>
      </c>
      <c r="D402" s="1" t="s">
        <v>2155</v>
      </c>
      <c r="E402" s="6" t="str">
        <f>TEXT("6294794014911093358","0")</f>
        <v>6294794014911093358</v>
      </c>
    </row>
    <row r="403">
      <c r="A403" s="2">
        <v>45867.0</v>
      </c>
      <c r="B403" s="1" t="s">
        <v>2144</v>
      </c>
      <c r="D403" s="1" t="s">
        <v>2145</v>
      </c>
      <c r="E403" s="6" t="str">
        <f>TEXT("6294795364917845494","0")</f>
        <v>6294795364917845494</v>
      </c>
    </row>
    <row r="404">
      <c r="A404" s="2">
        <v>45867.0</v>
      </c>
      <c r="B404" s="1" t="s">
        <v>1918</v>
      </c>
      <c r="D404" s="1" t="s">
        <v>2202</v>
      </c>
      <c r="E404" s="6" t="str">
        <f>TEXT("6294809474919671712","0")</f>
        <v>6294809474919671712</v>
      </c>
    </row>
    <row r="405">
      <c r="A405" s="2">
        <v>45867.0</v>
      </c>
      <c r="B405" s="1" t="s">
        <v>1967</v>
      </c>
      <c r="D405" s="1" t="s">
        <v>1968</v>
      </c>
      <c r="E405" s="6" t="str">
        <f>TEXT("6294823094919981811","0")</f>
        <v>6294823094919981811</v>
      </c>
    </row>
    <row r="406">
      <c r="A406" s="2">
        <v>45867.0</v>
      </c>
      <c r="B406" s="1" t="s">
        <v>1969</v>
      </c>
      <c r="D406" s="1" t="s">
        <v>2203</v>
      </c>
      <c r="E406" s="6" t="str">
        <f>TEXT("6294895704915589143","0")</f>
        <v>6294895704915589143</v>
      </c>
    </row>
    <row r="407">
      <c r="A407" s="2">
        <v>45867.0</v>
      </c>
      <c r="B407" s="1" t="s">
        <v>1965</v>
      </c>
      <c r="D407" s="1" t="s">
        <v>2204</v>
      </c>
      <c r="E407" s="6" t="str">
        <f>TEXT("6294967654915530747","0")</f>
        <v>6294967654915530747</v>
      </c>
    </row>
    <row r="408">
      <c r="A408" s="2">
        <v>45867.0</v>
      </c>
      <c r="B408" s="1" t="s">
        <v>1969</v>
      </c>
      <c r="D408" s="1" t="s">
        <v>2205</v>
      </c>
      <c r="E408" s="6" t="str">
        <f>TEXT("6295008234916508156","0")</f>
        <v>6295008234916508156</v>
      </c>
    </row>
    <row r="409">
      <c r="A409" s="2">
        <v>45867.0</v>
      </c>
      <c r="B409" s="1" t="s">
        <v>1975</v>
      </c>
      <c r="D409" s="1" t="s">
        <v>2206</v>
      </c>
      <c r="E409" s="6" t="str">
        <f>TEXT("6295013664914570853","0")</f>
        <v>6295013664914570853</v>
      </c>
    </row>
    <row r="410">
      <c r="A410" s="2">
        <v>45867.0</v>
      </c>
      <c r="B410" s="1" t="s">
        <v>2008</v>
      </c>
      <c r="D410" s="1" t="s">
        <v>2052</v>
      </c>
      <c r="E410" s="6" t="str">
        <f>TEXT("6295025564911521351","0")</f>
        <v>6295025564911521351</v>
      </c>
    </row>
    <row r="411">
      <c r="A411" s="2">
        <v>45868.0</v>
      </c>
      <c r="B411" s="1" t="s">
        <v>1961</v>
      </c>
      <c r="D411" s="1" t="s">
        <v>1962</v>
      </c>
      <c r="E411" s="6" t="str">
        <f>TEXT("6295588374915782772","0")</f>
        <v>6295588374915782772</v>
      </c>
    </row>
    <row r="412">
      <c r="A412" s="2">
        <v>45868.0</v>
      </c>
      <c r="B412" s="1" t="s">
        <v>1978</v>
      </c>
      <c r="D412" s="1" t="s">
        <v>1979</v>
      </c>
      <c r="E412" s="6" t="str">
        <f>TEXT("6295670774917782843","0")</f>
        <v>6295670774917782843</v>
      </c>
    </row>
    <row r="413">
      <c r="A413" s="2">
        <v>45868.0</v>
      </c>
      <c r="B413" s="1" t="s">
        <v>1931</v>
      </c>
      <c r="D413" s="1" t="s">
        <v>1932</v>
      </c>
      <c r="E413" s="6" t="str">
        <f>TEXT("6295671204912674207","0")</f>
        <v>6295671204912674207</v>
      </c>
    </row>
    <row r="414">
      <c r="A414" s="2">
        <v>45868.0</v>
      </c>
      <c r="B414" s="1" t="s">
        <v>2061</v>
      </c>
      <c r="D414" s="1" t="s">
        <v>2207</v>
      </c>
      <c r="E414" s="6" t="str">
        <f>TEXT("6295671784913166415","0")</f>
        <v>6295671784913166415</v>
      </c>
    </row>
    <row r="415">
      <c r="A415" s="2">
        <v>45868.0</v>
      </c>
      <c r="B415" s="1" t="s">
        <v>2084</v>
      </c>
      <c r="D415" s="1" t="s">
        <v>2085</v>
      </c>
      <c r="E415" s="6" t="str">
        <f>TEXT("6295769404918578353","0")</f>
        <v>6295769404918578353</v>
      </c>
    </row>
    <row r="416">
      <c r="A416" s="2">
        <v>45868.0</v>
      </c>
      <c r="B416" s="1" t="s">
        <v>2084</v>
      </c>
      <c r="D416" s="1" t="s">
        <v>2208</v>
      </c>
      <c r="E416" s="6" t="str">
        <f>TEXT("6295852004918732602","0")</f>
        <v>6295852004918732602</v>
      </c>
    </row>
    <row r="417">
      <c r="A417" s="2">
        <v>45873.0</v>
      </c>
      <c r="B417" s="1" t="s">
        <v>1918</v>
      </c>
      <c r="D417" s="1" t="s">
        <v>1920</v>
      </c>
      <c r="E417" s="6" t="str">
        <f>TEXT("6296433074913749055","0")</f>
        <v>6296433074913749055</v>
      </c>
    </row>
    <row r="418">
      <c r="A418" s="2">
        <v>45874.0</v>
      </c>
      <c r="B418" s="1" t="s">
        <v>1918</v>
      </c>
      <c r="D418" s="1" t="s">
        <v>1920</v>
      </c>
      <c r="E418" s="6" t="str">
        <f>TEXT("6296433484914135103","0")</f>
        <v>6296433484914135103</v>
      </c>
    </row>
    <row r="419">
      <c r="A419" s="2">
        <v>45875.0</v>
      </c>
      <c r="B419" s="1" t="s">
        <v>1918</v>
      </c>
      <c r="D419" s="1" t="s">
        <v>1920</v>
      </c>
      <c r="E419" s="6" t="str">
        <f>TEXT("6296434564913097020","0")</f>
        <v>6296434564913097020</v>
      </c>
    </row>
    <row r="420">
      <c r="A420" s="2">
        <v>45876.0</v>
      </c>
      <c r="B420" s="1" t="s">
        <v>1918</v>
      </c>
      <c r="D420" s="1" t="s">
        <v>1920</v>
      </c>
      <c r="E420" s="6" t="str">
        <f>TEXT("6296434974913833964","0")</f>
        <v>6296434974913833964</v>
      </c>
    </row>
    <row r="421">
      <c r="A421" s="2">
        <v>45877.0</v>
      </c>
      <c r="B421" s="1" t="s">
        <v>1918</v>
      </c>
      <c r="D421" s="1" t="s">
        <v>1920</v>
      </c>
      <c r="E421" s="6" t="str">
        <f>TEXT("6296435444911590590","0")</f>
        <v>6296435444911590590</v>
      </c>
    </row>
    <row r="422">
      <c r="A422" s="2">
        <v>45869.0</v>
      </c>
      <c r="B422" s="1" t="s">
        <v>1914</v>
      </c>
      <c r="D422" s="1" t="s">
        <v>1915</v>
      </c>
      <c r="E422" s="6" t="str">
        <f>TEXT("6296493084915240354","0")</f>
        <v>6296493084915240354</v>
      </c>
    </row>
    <row r="423">
      <c r="A423" s="2">
        <v>45869.0</v>
      </c>
      <c r="B423" s="1" t="s">
        <v>1912</v>
      </c>
      <c r="D423" s="1" t="s">
        <v>2097</v>
      </c>
      <c r="E423" s="6" t="str">
        <f>TEXT("6296493504913511679","0")</f>
        <v>6296493504913511679</v>
      </c>
    </row>
    <row r="424">
      <c r="A424" s="2">
        <v>45870.0</v>
      </c>
      <c r="B424" s="1" t="s">
        <v>1916</v>
      </c>
      <c r="D424" s="1" t="s">
        <v>2080</v>
      </c>
      <c r="E424" s="6" t="str">
        <f>TEXT("6296499374915887605","0")</f>
        <v>6296499374915887605</v>
      </c>
    </row>
    <row r="425">
      <c r="A425" s="2">
        <v>45873.0</v>
      </c>
      <c r="B425" s="1" t="s">
        <v>1941</v>
      </c>
      <c r="D425" s="1" t="s">
        <v>1942</v>
      </c>
      <c r="E425" s="6" t="str">
        <f>TEXT("6296502454919756373","0")</f>
        <v>6296502454919756373</v>
      </c>
    </row>
    <row r="426">
      <c r="A426" s="2">
        <v>45869.0</v>
      </c>
      <c r="B426" s="1" t="s">
        <v>1912</v>
      </c>
      <c r="D426" s="1" t="s">
        <v>2209</v>
      </c>
      <c r="E426" s="6" t="str">
        <f>TEXT("6296506164913644003","0")</f>
        <v>6296506164913644003</v>
      </c>
    </row>
    <row r="427">
      <c r="A427" s="2">
        <v>45869.0</v>
      </c>
      <c r="B427" s="1" t="s">
        <v>2025</v>
      </c>
      <c r="D427" s="1" t="s">
        <v>1989</v>
      </c>
      <c r="E427" s="6" t="str">
        <f>TEXT("6296693664916247725","0")</f>
        <v>6296693664916247725</v>
      </c>
    </row>
    <row r="428">
      <c r="A428" s="2">
        <v>45869.0</v>
      </c>
      <c r="B428" s="1" t="s">
        <v>2061</v>
      </c>
      <c r="D428" s="1" t="s">
        <v>2210</v>
      </c>
      <c r="E428" s="6" t="str">
        <f>TEXT("6296694104914436713","0")</f>
        <v>6296694104914436713</v>
      </c>
    </row>
    <row r="429">
      <c r="A429" s="2">
        <v>45869.0</v>
      </c>
      <c r="B429" s="1" t="s">
        <v>2084</v>
      </c>
      <c r="D429" s="1" t="s">
        <v>2085</v>
      </c>
      <c r="E429" s="6" t="str">
        <f>TEXT("6296713654919790924","0")</f>
        <v>6296713654919790924</v>
      </c>
    </row>
    <row r="430">
      <c r="A430" s="2">
        <v>45871.0</v>
      </c>
      <c r="B430" s="1" t="s">
        <v>2084</v>
      </c>
      <c r="D430" s="1" t="s">
        <v>2085</v>
      </c>
      <c r="E430" s="6" t="str">
        <f>TEXT("6296714184916174347","0")</f>
        <v>6296714184916174347</v>
      </c>
    </row>
    <row r="431">
      <c r="A431" s="2">
        <v>45873.0</v>
      </c>
      <c r="B431" s="1" t="s">
        <v>2084</v>
      </c>
      <c r="D431" s="1" t="s">
        <v>2085</v>
      </c>
      <c r="E431" s="6" t="str">
        <f>TEXT("6296714894919401644","0")</f>
        <v>6296714894919401644</v>
      </c>
    </row>
    <row r="432">
      <c r="A432" s="2">
        <v>45869.0</v>
      </c>
      <c r="B432" s="1" t="s">
        <v>2033</v>
      </c>
      <c r="D432" s="1" t="s">
        <v>2069</v>
      </c>
      <c r="E432" s="6" t="str">
        <f>TEXT("6296735734913524799","0")</f>
        <v>6296735734913524799</v>
      </c>
    </row>
    <row r="433">
      <c r="A433" s="2">
        <v>45870.0</v>
      </c>
      <c r="B433" s="1" t="s">
        <v>1937</v>
      </c>
      <c r="D433" s="1" t="s">
        <v>1959</v>
      </c>
      <c r="E433" s="6" t="str">
        <f>TEXT("6297324434913191448","0")</f>
        <v>6297324434913191448</v>
      </c>
    </row>
    <row r="434">
      <c r="A434" s="2">
        <v>45870.0</v>
      </c>
      <c r="B434" s="1" t="s">
        <v>1937</v>
      </c>
      <c r="D434" s="1" t="s">
        <v>2123</v>
      </c>
      <c r="E434" s="6" t="str">
        <f>TEXT("6297324894912178659","0")</f>
        <v>6297324894912178659</v>
      </c>
    </row>
    <row r="435">
      <c r="A435" s="2">
        <v>45873.0</v>
      </c>
      <c r="B435" s="1" t="s">
        <v>1935</v>
      </c>
      <c r="D435" s="1" t="s">
        <v>1936</v>
      </c>
      <c r="E435" s="6" t="str">
        <f>TEXT("6297380894919809571","0")</f>
        <v>6297380894919809571</v>
      </c>
    </row>
    <row r="436">
      <c r="A436" s="2">
        <v>45870.0</v>
      </c>
      <c r="B436" s="1" t="s">
        <v>1912</v>
      </c>
      <c r="D436" s="1" t="s">
        <v>1981</v>
      </c>
      <c r="E436" s="6" t="str">
        <f>TEXT("6297381294919327701","0")</f>
        <v>6297381294919327701</v>
      </c>
    </row>
    <row r="437">
      <c r="A437" s="2">
        <v>45870.0</v>
      </c>
      <c r="B437" s="1" t="s">
        <v>1944</v>
      </c>
      <c r="D437" s="1" t="s">
        <v>1945</v>
      </c>
      <c r="E437" s="6" t="str">
        <f>TEXT("6297381844918437449","0")</f>
        <v>6297381844918437449</v>
      </c>
    </row>
    <row r="438">
      <c r="A438" s="2">
        <v>45870.0</v>
      </c>
      <c r="B438" s="1" t="s">
        <v>2211</v>
      </c>
      <c r="D438" s="1" t="s">
        <v>2212</v>
      </c>
      <c r="E438" s="6" t="str">
        <f>TEXT("6297384504914741778","0")</f>
        <v>6297384504914741778</v>
      </c>
    </row>
    <row r="439">
      <c r="A439" s="2">
        <v>45870.0</v>
      </c>
      <c r="B439" s="1" t="s">
        <v>1971</v>
      </c>
      <c r="D439" s="1" t="s">
        <v>1972</v>
      </c>
      <c r="E439" s="6" t="str">
        <f>TEXT("6297471184916996550","0")</f>
        <v>6297471184916996550</v>
      </c>
    </row>
    <row r="440">
      <c r="A440" s="2">
        <v>45870.0</v>
      </c>
      <c r="B440" s="1" t="s">
        <v>2028</v>
      </c>
      <c r="C440" s="1" t="s">
        <v>2213</v>
      </c>
      <c r="D440" s="1" t="s">
        <v>2214</v>
      </c>
      <c r="E440" s="6" t="str">
        <f>TEXT("6297472384914687939","0")</f>
        <v>6297472384914687939</v>
      </c>
    </row>
    <row r="441">
      <c r="A441" s="2">
        <v>45870.0</v>
      </c>
      <c r="B441" s="1" t="s">
        <v>1939</v>
      </c>
      <c r="D441" s="1" t="s">
        <v>1959</v>
      </c>
      <c r="E441" s="6" t="str">
        <f>TEXT("6297530744916106393","0")</f>
        <v>6297530744916106393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46.88"/>
    <col customWidth="1" min="3" max="3" width="12.75"/>
    <col customWidth="1" min="4" max="4" width="81.5"/>
    <col customWidth="1" hidden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45834.0</v>
      </c>
      <c r="B2" s="1" t="s">
        <v>2215</v>
      </c>
      <c r="D2" s="1" t="s">
        <v>2216</v>
      </c>
      <c r="E2" s="6" t="str">
        <f>TEXT("6261079754915975999","0")</f>
        <v>6261079754915975999</v>
      </c>
    </row>
    <row r="3">
      <c r="A3" s="2">
        <v>45832.0</v>
      </c>
      <c r="B3" s="1" t="s">
        <v>2217</v>
      </c>
      <c r="D3" s="1" t="s">
        <v>2218</v>
      </c>
      <c r="E3" s="6" t="str">
        <f>TEXT("6261116784917276363","0")</f>
        <v>6261116784917276363</v>
      </c>
    </row>
    <row r="4">
      <c r="A4" s="2">
        <v>45828.0</v>
      </c>
      <c r="B4" s="1" t="s">
        <v>2219</v>
      </c>
      <c r="D4" s="1" t="s">
        <v>2220</v>
      </c>
      <c r="E4" s="6" t="str">
        <f>TEXT("6261117064915251214","0")</f>
        <v>6261117064915251214</v>
      </c>
    </row>
    <row r="5">
      <c r="A5" s="2">
        <v>45832.0</v>
      </c>
      <c r="B5" s="1" t="s">
        <v>2221</v>
      </c>
      <c r="D5" s="1" t="s">
        <v>2222</v>
      </c>
      <c r="E5" s="6" t="str">
        <f>TEXT("6261121214919848282","0")</f>
        <v>6261121214919848282</v>
      </c>
    </row>
    <row r="6">
      <c r="A6" s="2">
        <v>45828.0</v>
      </c>
      <c r="B6" s="1" t="s">
        <v>2223</v>
      </c>
      <c r="D6" s="1" t="s">
        <v>2224</v>
      </c>
      <c r="E6" s="6" t="str">
        <f>TEXT("6261121524911608224","0")</f>
        <v>6261121524911608224</v>
      </c>
    </row>
    <row r="7">
      <c r="A7" s="2">
        <v>45828.0</v>
      </c>
      <c r="B7" s="1" t="s">
        <v>2225</v>
      </c>
      <c r="D7" s="1" t="s">
        <v>795</v>
      </c>
      <c r="E7" s="6" t="str">
        <f>TEXT("6261216864918516531","0")</f>
        <v>6261216864918516531</v>
      </c>
    </row>
    <row r="8">
      <c r="A8" s="2">
        <v>45828.0</v>
      </c>
      <c r="B8" s="1" t="s">
        <v>2226</v>
      </c>
      <c r="D8" s="1" t="s">
        <v>2227</v>
      </c>
      <c r="E8" s="6" t="str">
        <f>TEXT("6261284054912804536","0")</f>
        <v>6261284054912804536</v>
      </c>
    </row>
    <row r="9">
      <c r="A9" s="2">
        <v>45829.0</v>
      </c>
      <c r="B9" s="1" t="s">
        <v>2228</v>
      </c>
      <c r="D9" s="1" t="s">
        <v>2229</v>
      </c>
      <c r="E9" s="6" t="str">
        <f>TEXT("6261941904918254745","0")</f>
        <v>6261941904918254745</v>
      </c>
    </row>
    <row r="10">
      <c r="A10" s="2">
        <v>45829.0</v>
      </c>
      <c r="B10" s="1" t="s">
        <v>2230</v>
      </c>
      <c r="D10" s="1" t="s">
        <v>2231</v>
      </c>
      <c r="E10" s="6" t="str">
        <f>TEXT("6261943884916110384","0")</f>
        <v>6261943884916110384</v>
      </c>
    </row>
    <row r="11">
      <c r="A11" s="2">
        <v>45829.0</v>
      </c>
      <c r="B11" s="1" t="s">
        <v>2232</v>
      </c>
      <c r="D11" s="1" t="s">
        <v>2233</v>
      </c>
      <c r="E11" s="6" t="str">
        <f>TEXT("6261946774918475915","0")</f>
        <v>6261946774918475915</v>
      </c>
    </row>
    <row r="12">
      <c r="A12" s="2">
        <v>45829.0</v>
      </c>
      <c r="B12" s="1" t="s">
        <v>2234</v>
      </c>
      <c r="D12" s="1" t="s">
        <v>2235</v>
      </c>
      <c r="E12" s="6" t="str">
        <f>TEXT("6261988804917070789","0")</f>
        <v>6261988804917070789</v>
      </c>
    </row>
    <row r="13">
      <c r="A13" s="2">
        <v>45829.0</v>
      </c>
      <c r="B13" s="1" t="s">
        <v>2236</v>
      </c>
      <c r="D13" s="1" t="s">
        <v>2237</v>
      </c>
      <c r="E13" s="6" t="str">
        <f>TEXT("6262006214919621799","0")</f>
        <v>6262006214919621799</v>
      </c>
    </row>
    <row r="14">
      <c r="A14" s="2">
        <v>45829.0</v>
      </c>
      <c r="B14" s="1" t="s">
        <v>2238</v>
      </c>
      <c r="D14" s="1" t="s">
        <v>2239</v>
      </c>
      <c r="E14" s="6" t="str">
        <f>TEXT("6262060494914775144","0")</f>
        <v>6262060494914775144</v>
      </c>
    </row>
    <row r="15">
      <c r="A15" s="2">
        <v>45834.0</v>
      </c>
      <c r="B15" s="1" t="s">
        <v>2234</v>
      </c>
      <c r="D15" s="1" t="s">
        <v>2240</v>
      </c>
      <c r="E15" s="6" t="str">
        <f>TEXT("6262085274916803841","0")</f>
        <v>6262085274916803841</v>
      </c>
    </row>
    <row r="16">
      <c r="A16" s="2">
        <v>45829.0</v>
      </c>
      <c r="B16" s="1" t="s">
        <v>2241</v>
      </c>
      <c r="D16" s="1" t="s">
        <v>2242</v>
      </c>
      <c r="E16" s="6" t="str">
        <f>TEXT("6262120644911170455","0")</f>
        <v>6262120644911170455</v>
      </c>
    </row>
    <row r="17">
      <c r="A17" s="2">
        <v>45832.0</v>
      </c>
      <c r="B17" s="1" t="s">
        <v>2243</v>
      </c>
      <c r="D17" s="1" t="s">
        <v>2244</v>
      </c>
      <c r="E17" s="6" t="str">
        <f>TEXT("6264470214917910432","0")</f>
        <v>6264470214917910432</v>
      </c>
    </row>
    <row r="18">
      <c r="A18" s="2">
        <v>45832.0</v>
      </c>
      <c r="B18" s="1" t="s">
        <v>2228</v>
      </c>
      <c r="D18" s="1" t="s">
        <v>2229</v>
      </c>
      <c r="E18" s="6" t="str">
        <f>TEXT("6264559914916932780","0")</f>
        <v>6264559914916932780</v>
      </c>
    </row>
    <row r="19">
      <c r="A19" s="2">
        <v>45832.0</v>
      </c>
      <c r="B19" s="1" t="s">
        <v>2245</v>
      </c>
      <c r="D19" s="1" t="s">
        <v>2246</v>
      </c>
      <c r="E19" s="6" t="str">
        <f>TEXT("6264559654911779593","0")</f>
        <v>6264559654911779593</v>
      </c>
    </row>
    <row r="20">
      <c r="A20" s="2">
        <v>45832.0</v>
      </c>
      <c r="B20" s="1" t="s">
        <v>2226</v>
      </c>
      <c r="D20" s="1" t="s">
        <v>2247</v>
      </c>
      <c r="E20" s="6" t="str">
        <f>TEXT("6264647394912968569","0")</f>
        <v>6264647394912968569</v>
      </c>
    </row>
    <row r="21">
      <c r="A21" s="2">
        <v>45832.0</v>
      </c>
      <c r="B21" s="1" t="s">
        <v>2236</v>
      </c>
      <c r="D21" s="1" t="s">
        <v>2248</v>
      </c>
      <c r="E21" s="6" t="str">
        <f>TEXT("6264647694915215968","0")</f>
        <v>6264647694915215968</v>
      </c>
    </row>
    <row r="22">
      <c r="A22" s="2">
        <v>45832.0</v>
      </c>
      <c r="B22" s="1" t="s">
        <v>2249</v>
      </c>
      <c r="D22" s="1" t="s">
        <v>2250</v>
      </c>
      <c r="E22" s="6" t="str">
        <f>TEXT("6264651584914359150","0")</f>
        <v>6264651584914359150</v>
      </c>
    </row>
    <row r="23">
      <c r="A23" s="2">
        <v>45832.0</v>
      </c>
      <c r="B23" s="1" t="s">
        <v>2219</v>
      </c>
      <c r="C23" s="1" t="s">
        <v>2251</v>
      </c>
      <c r="D23" s="1" t="s">
        <v>2252</v>
      </c>
      <c r="E23" s="6" t="str">
        <f>TEXT("6264670634915380547","0")</f>
        <v>6264670634915380547</v>
      </c>
    </row>
    <row r="24">
      <c r="A24" s="2">
        <v>45832.0</v>
      </c>
      <c r="B24" s="1" t="s">
        <v>2238</v>
      </c>
      <c r="D24" s="1" t="s">
        <v>2253</v>
      </c>
      <c r="E24" s="6" t="str">
        <f>TEXT("6264671094911157260","0")</f>
        <v>6264671094911157260</v>
      </c>
    </row>
    <row r="25">
      <c r="A25" s="2">
        <v>45832.0</v>
      </c>
      <c r="B25" s="1" t="s">
        <v>2254</v>
      </c>
      <c r="D25" s="1" t="s">
        <v>2255</v>
      </c>
      <c r="E25" s="6" t="str">
        <f>TEXT("6264701674912619870","0")</f>
        <v>6264701674912619870</v>
      </c>
    </row>
    <row r="26">
      <c r="A26" s="2">
        <v>45832.0</v>
      </c>
      <c r="B26" s="1" t="s">
        <v>2243</v>
      </c>
      <c r="D26" s="1" t="s">
        <v>2256</v>
      </c>
      <c r="E26" s="6" t="str">
        <f>TEXT("6264718324918047814","0")</f>
        <v>6264718324918047814</v>
      </c>
    </row>
    <row r="27">
      <c r="A27" s="2">
        <v>45833.0</v>
      </c>
      <c r="B27" s="1" t="s">
        <v>2257</v>
      </c>
      <c r="D27" s="1" t="s">
        <v>2258</v>
      </c>
      <c r="E27" s="6" t="str">
        <f>TEXT("6265575854918622360","0")</f>
        <v>6265575854918622360</v>
      </c>
    </row>
    <row r="28">
      <c r="A28" s="2">
        <v>45833.0</v>
      </c>
      <c r="B28" s="1" t="s">
        <v>2259</v>
      </c>
      <c r="D28" s="1" t="s">
        <v>2260</v>
      </c>
      <c r="E28" s="6" t="str">
        <f>TEXT("6265598534915897006","0")</f>
        <v>6265598534915897006</v>
      </c>
    </row>
    <row r="29">
      <c r="A29" s="2">
        <v>45833.0</v>
      </c>
      <c r="B29" s="1" t="s">
        <v>2226</v>
      </c>
      <c r="D29" s="1" t="s">
        <v>2261</v>
      </c>
      <c r="E29" s="6" t="str">
        <f>TEXT("6265599004913132234","0")</f>
        <v>6265599004913132234</v>
      </c>
    </row>
    <row r="30">
      <c r="A30" s="2">
        <v>45833.0</v>
      </c>
      <c r="B30" s="1" t="s">
        <v>2215</v>
      </c>
      <c r="D30" s="1" t="s">
        <v>2262</v>
      </c>
      <c r="E30" s="6" t="str">
        <f>TEXT("6265608344917416205","0")</f>
        <v>6265608344917416205</v>
      </c>
    </row>
    <row r="31">
      <c r="A31" s="2">
        <v>45833.0</v>
      </c>
      <c r="B31" s="1" t="s">
        <v>2263</v>
      </c>
      <c r="D31" s="1" t="s">
        <v>2264</v>
      </c>
      <c r="E31" s="6" t="str">
        <f>TEXT("6265609614918263928","0")</f>
        <v>6265609614918263928</v>
      </c>
    </row>
    <row r="32">
      <c r="A32" s="2">
        <v>45833.0</v>
      </c>
      <c r="B32" s="1" t="s">
        <v>2265</v>
      </c>
      <c r="D32" s="1" t="s">
        <v>2266</v>
      </c>
      <c r="E32" s="6" t="str">
        <f>TEXT("6265611644917448905","0")</f>
        <v>6265611644917448905</v>
      </c>
    </row>
    <row r="33">
      <c r="A33" s="2">
        <v>45833.0</v>
      </c>
      <c r="B33" s="1" t="s">
        <v>2267</v>
      </c>
      <c r="D33" s="1" t="s">
        <v>2268</v>
      </c>
      <c r="E33" s="6" t="str">
        <f>TEXT("6265611994917398082","0")</f>
        <v>6265611994917398082</v>
      </c>
    </row>
    <row r="34">
      <c r="A34" s="2">
        <v>45833.0</v>
      </c>
      <c r="B34" s="1" t="s">
        <v>2269</v>
      </c>
      <c r="D34" s="1" t="s">
        <v>2270</v>
      </c>
      <c r="E34" s="6" t="str">
        <f>TEXT("6265615424914168924","0")</f>
        <v>6265615424914168924</v>
      </c>
    </row>
    <row r="35">
      <c r="A35" s="2">
        <v>45841.0</v>
      </c>
      <c r="B35" s="1" t="s">
        <v>2215</v>
      </c>
      <c r="D35" s="1" t="s">
        <v>2216</v>
      </c>
      <c r="E35" s="6" t="str">
        <f>TEXT("6266351594915579276","0")</f>
        <v>6266351594915579276</v>
      </c>
    </row>
    <row r="36">
      <c r="A36" s="2">
        <v>45834.0</v>
      </c>
      <c r="B36" s="1" t="s">
        <v>2234</v>
      </c>
      <c r="D36" s="1" t="s">
        <v>2271</v>
      </c>
      <c r="E36" s="6" t="str">
        <f>TEXT("6266351904913815167","0")</f>
        <v>6266351904913815167</v>
      </c>
    </row>
    <row r="37">
      <c r="A37" s="2">
        <v>45834.0</v>
      </c>
      <c r="B37" s="1" t="s">
        <v>2272</v>
      </c>
      <c r="D37" s="1" t="s">
        <v>2273</v>
      </c>
      <c r="E37" s="6" t="str">
        <f>TEXT("6266352454911281543","0")</f>
        <v>6266352454911281543</v>
      </c>
    </row>
    <row r="38">
      <c r="A38" s="2">
        <v>45834.0</v>
      </c>
      <c r="B38" s="1" t="s">
        <v>2274</v>
      </c>
      <c r="D38" s="1" t="s">
        <v>2275</v>
      </c>
      <c r="E38" s="6" t="str">
        <f>TEXT("6266425734919184638","0")</f>
        <v>6266425734919184638</v>
      </c>
    </row>
    <row r="39">
      <c r="A39" s="2">
        <v>45839.0</v>
      </c>
      <c r="B39" s="1" t="s">
        <v>2217</v>
      </c>
      <c r="D39" s="1" t="s">
        <v>2276</v>
      </c>
      <c r="E39" s="6" t="str">
        <f>TEXT("6267174794916408329","0")</f>
        <v>6267174794916408329</v>
      </c>
    </row>
    <row r="40">
      <c r="A40" s="2">
        <v>45835.0</v>
      </c>
      <c r="B40" s="1" t="s">
        <v>2277</v>
      </c>
      <c r="D40" s="1" t="s">
        <v>2278</v>
      </c>
      <c r="E40" s="6" t="str">
        <f>TEXT("6267245874914791986","0")</f>
        <v>6267245874914791986</v>
      </c>
    </row>
    <row r="41">
      <c r="A41" s="2">
        <v>45836.0</v>
      </c>
      <c r="B41" s="1" t="s">
        <v>2279</v>
      </c>
      <c r="D41" s="1" t="s">
        <v>2280</v>
      </c>
      <c r="E41" s="6" t="str">
        <f>TEXT("6268029134916327823","0")</f>
        <v>6268029134916327823</v>
      </c>
    </row>
    <row r="42">
      <c r="A42" s="2">
        <v>45836.0</v>
      </c>
      <c r="B42" s="1" t="s">
        <v>2238</v>
      </c>
      <c r="D42" s="1" t="s">
        <v>2239</v>
      </c>
      <c r="E42" s="6" t="str">
        <f>TEXT("6268056784912451740","0")</f>
        <v>6268056784912451740</v>
      </c>
    </row>
    <row r="43">
      <c r="A43" s="2">
        <v>45838.0</v>
      </c>
      <c r="B43" s="1" t="s">
        <v>2281</v>
      </c>
      <c r="D43" s="1" t="s">
        <v>2282</v>
      </c>
      <c r="E43" s="6" t="str">
        <f>TEXT("6268090484912581204","0")</f>
        <v>6268090484912581204</v>
      </c>
    </row>
    <row r="44">
      <c r="A44" s="2">
        <v>45836.0</v>
      </c>
      <c r="B44" s="1" t="s">
        <v>2226</v>
      </c>
      <c r="D44" s="1" t="s">
        <v>2261</v>
      </c>
      <c r="E44" s="6" t="str">
        <f>TEXT("6268092874915901947","0")</f>
        <v>6268092874915901947</v>
      </c>
    </row>
    <row r="45">
      <c r="A45" s="2">
        <v>45839.0</v>
      </c>
      <c r="B45" s="1" t="s">
        <v>2228</v>
      </c>
      <c r="D45" s="1" t="s">
        <v>2283</v>
      </c>
      <c r="E45" s="6" t="str">
        <f>TEXT("6270630214915905904","0")</f>
        <v>6270630214915905904</v>
      </c>
    </row>
    <row r="46">
      <c r="A46" s="2">
        <v>45839.0</v>
      </c>
      <c r="B46" s="1" t="s">
        <v>2272</v>
      </c>
      <c r="D46" s="1" t="s">
        <v>2284</v>
      </c>
      <c r="E46" s="6" t="str">
        <f>TEXT("6270670064918549302","0")</f>
        <v>6270670064918549302</v>
      </c>
    </row>
    <row r="47">
      <c r="A47" s="2">
        <v>45839.0</v>
      </c>
      <c r="B47" s="1" t="s">
        <v>2285</v>
      </c>
      <c r="D47" s="1" t="s">
        <v>2286</v>
      </c>
      <c r="E47" s="6" t="str">
        <f>TEXT("6270671814914046292","0")</f>
        <v>6270671814914046292</v>
      </c>
    </row>
    <row r="48">
      <c r="A48" s="2">
        <v>45839.0</v>
      </c>
      <c r="B48" s="1" t="s">
        <v>2287</v>
      </c>
      <c r="D48" s="1" t="s">
        <v>2286</v>
      </c>
      <c r="E48" s="6" t="str">
        <f>TEXT("6270710094918172181","0")</f>
        <v>6270710094918172181</v>
      </c>
    </row>
    <row r="49">
      <c r="A49" s="2">
        <v>45839.0</v>
      </c>
      <c r="B49" s="1" t="s">
        <v>2288</v>
      </c>
      <c r="D49" s="1" t="s">
        <v>2289</v>
      </c>
      <c r="E49" s="6" t="str">
        <f>TEXT("6270758354914096631","0")</f>
        <v>6270758354914096631</v>
      </c>
    </row>
    <row r="50">
      <c r="A50" s="2">
        <v>45839.0</v>
      </c>
      <c r="B50" s="1" t="s">
        <v>2254</v>
      </c>
      <c r="D50" s="1" t="s">
        <v>2290</v>
      </c>
      <c r="E50" s="6" t="str">
        <f>TEXT("6270776174915729697","0")</f>
        <v>6270776174915729697</v>
      </c>
    </row>
    <row r="51">
      <c r="A51" s="2">
        <v>45839.0</v>
      </c>
      <c r="B51" s="1" t="s">
        <v>2265</v>
      </c>
      <c r="D51" s="1" t="s">
        <v>2291</v>
      </c>
      <c r="E51" s="6" t="str">
        <f>TEXT("6270802814913560781","0")</f>
        <v>6270802814913560781</v>
      </c>
    </row>
    <row r="52">
      <c r="A52" s="2">
        <v>45839.0</v>
      </c>
      <c r="B52" s="1" t="s">
        <v>2292</v>
      </c>
      <c r="D52" s="1" t="s">
        <v>2293</v>
      </c>
      <c r="E52" s="6" t="str">
        <f>TEXT("6270803084917067874","0")</f>
        <v>6270803084917067874</v>
      </c>
    </row>
    <row r="53">
      <c r="A53" s="2">
        <v>45843.0</v>
      </c>
      <c r="B53" s="1" t="s">
        <v>2234</v>
      </c>
      <c r="D53" s="1" t="s">
        <v>2235</v>
      </c>
      <c r="E53" s="6" t="str">
        <f>TEXT("6271653634916712887","0")</f>
        <v>6271653634916712887</v>
      </c>
    </row>
    <row r="54">
      <c r="A54" s="2">
        <v>45840.0</v>
      </c>
      <c r="B54" s="1" t="s">
        <v>2226</v>
      </c>
      <c r="D54" s="1" t="s">
        <v>2294</v>
      </c>
      <c r="E54" s="6" t="str">
        <f>TEXT("6271655064914730080","0")</f>
        <v>6271655064914730080</v>
      </c>
    </row>
    <row r="55">
      <c r="A55" s="2">
        <v>45841.0</v>
      </c>
      <c r="B55" s="1" t="s">
        <v>2254</v>
      </c>
      <c r="D55" s="1" t="s">
        <v>1257</v>
      </c>
      <c r="E55" s="6" t="str">
        <f>TEXT("6272215914919016898","0")</f>
        <v>6272215914919016898</v>
      </c>
    </row>
    <row r="56">
      <c r="A56" s="2">
        <v>45841.0</v>
      </c>
      <c r="B56" s="1" t="s">
        <v>2249</v>
      </c>
      <c r="D56" s="1" t="s">
        <v>2250</v>
      </c>
      <c r="E56" s="6" t="str">
        <f>TEXT("6272410334915800086","0")</f>
        <v>6272410334915800086</v>
      </c>
    </row>
    <row r="57">
      <c r="A57" s="2">
        <v>45841.0</v>
      </c>
      <c r="B57" s="1" t="s">
        <v>2238</v>
      </c>
      <c r="D57" s="1" t="s">
        <v>2239</v>
      </c>
      <c r="E57" s="6" t="str">
        <f>TEXT("6272410864912591582","0")</f>
        <v>6272410864912591582</v>
      </c>
    </row>
    <row r="58">
      <c r="A58" s="2">
        <v>45841.0</v>
      </c>
      <c r="B58" s="1" t="s">
        <v>2295</v>
      </c>
      <c r="C58" s="1" t="s">
        <v>2296</v>
      </c>
      <c r="D58" s="1" t="s">
        <v>2297</v>
      </c>
      <c r="E58" s="6" t="str">
        <f>TEXT("6272474984914718747","0")</f>
        <v>6272474984914718747</v>
      </c>
    </row>
    <row r="59">
      <c r="A59" s="2">
        <v>45841.0</v>
      </c>
      <c r="B59" s="1" t="s">
        <v>2245</v>
      </c>
      <c r="D59" s="1" t="s">
        <v>2298</v>
      </c>
      <c r="E59" s="6" t="str">
        <f>TEXT("6272485974911809024","0")</f>
        <v>6272485974911809024</v>
      </c>
    </row>
    <row r="60">
      <c r="A60" s="2">
        <v>45841.0</v>
      </c>
      <c r="B60" s="1" t="s">
        <v>2285</v>
      </c>
      <c r="D60" s="1" t="s">
        <v>2286</v>
      </c>
      <c r="E60" s="6" t="str">
        <f>TEXT("6272488384916883860","0")</f>
        <v>6272488384916883860</v>
      </c>
    </row>
    <row r="61">
      <c r="A61" s="2">
        <v>45841.0</v>
      </c>
      <c r="B61" s="1" t="s">
        <v>2287</v>
      </c>
      <c r="D61" s="1" t="s">
        <v>2286</v>
      </c>
      <c r="E61" s="6" t="str">
        <f>TEXT("6272488954916641409","0")</f>
        <v>6272488954916641409</v>
      </c>
    </row>
    <row r="62">
      <c r="A62" s="2">
        <v>45846.0</v>
      </c>
      <c r="B62" s="1" t="s">
        <v>2217</v>
      </c>
      <c r="D62" s="1" t="s">
        <v>2276</v>
      </c>
      <c r="E62" s="6" t="str">
        <f>TEXT("6273134334911839485","0")</f>
        <v>6273134334911839485</v>
      </c>
    </row>
    <row r="63">
      <c r="A63" s="2">
        <v>45842.0</v>
      </c>
      <c r="B63" s="1" t="s">
        <v>2299</v>
      </c>
      <c r="C63" s="1" t="s">
        <v>2300</v>
      </c>
      <c r="D63" s="1" t="s">
        <v>2301</v>
      </c>
      <c r="E63" s="6" t="str">
        <f>TEXT("6273196934913277392","0")</f>
        <v>6273196934913277392</v>
      </c>
    </row>
    <row r="64">
      <c r="A64" s="2">
        <v>45845.0</v>
      </c>
      <c r="B64" s="1" t="s">
        <v>2228</v>
      </c>
      <c r="D64" s="1" t="s">
        <v>2302</v>
      </c>
      <c r="E64" s="6" t="str">
        <f>TEXT("6273294114915822922","0")</f>
        <v>6273294114915822922</v>
      </c>
    </row>
    <row r="65">
      <c r="A65" s="2">
        <v>45843.0</v>
      </c>
      <c r="B65" s="1" t="s">
        <v>2232</v>
      </c>
      <c r="D65" s="1" t="s">
        <v>2233</v>
      </c>
      <c r="E65" s="6" t="str">
        <f>TEXT("6273327964919397529","0")</f>
        <v>6273327964919397529</v>
      </c>
    </row>
    <row r="66">
      <c r="A66" s="2">
        <v>45842.0</v>
      </c>
      <c r="B66" s="1" t="s">
        <v>2215</v>
      </c>
      <c r="C66" s="1" t="s">
        <v>2303</v>
      </c>
      <c r="D66" s="1" t="s">
        <v>2286</v>
      </c>
      <c r="E66" s="6" t="str">
        <f>TEXT("6273360434918030362","0")</f>
        <v>6273360434918030362</v>
      </c>
    </row>
    <row r="67">
      <c r="A67" s="2">
        <v>45842.0</v>
      </c>
      <c r="B67" s="1" t="s">
        <v>2241</v>
      </c>
      <c r="D67" s="1" t="s">
        <v>2304</v>
      </c>
      <c r="E67" s="6" t="str">
        <f>TEXT("6273403934912814988","0")</f>
        <v>6273403934912814988</v>
      </c>
    </row>
    <row r="68">
      <c r="A68" s="2">
        <v>45842.0</v>
      </c>
      <c r="B68" s="1" t="s">
        <v>2236</v>
      </c>
      <c r="D68" s="1" t="s">
        <v>2237</v>
      </c>
      <c r="E68" s="6" t="str">
        <f>TEXT("6273437644914323337","0")</f>
        <v>6273437644914323337</v>
      </c>
    </row>
    <row r="69">
      <c r="A69" s="2">
        <v>45843.0</v>
      </c>
      <c r="B69" s="1" t="s">
        <v>2269</v>
      </c>
      <c r="D69" s="1" t="s">
        <v>2041</v>
      </c>
      <c r="E69" s="6" t="str">
        <f>TEXT("6273922644913533433","0")</f>
        <v>6273922644913533433</v>
      </c>
    </row>
    <row r="70">
      <c r="A70" s="2">
        <v>45843.0</v>
      </c>
      <c r="B70" s="1" t="s">
        <v>2234</v>
      </c>
      <c r="D70" s="1" t="s">
        <v>2305</v>
      </c>
      <c r="E70" s="6" t="str">
        <f>TEXT("6274094354918774812","0")</f>
        <v>6274094354918774812</v>
      </c>
    </row>
    <row r="71">
      <c r="A71" s="2">
        <v>45843.0</v>
      </c>
      <c r="B71" s="1" t="s">
        <v>2277</v>
      </c>
      <c r="D71" s="1" t="s">
        <v>2306</v>
      </c>
      <c r="E71" s="6" t="str">
        <f>TEXT("6274104794912031317","0")</f>
        <v>6274104794912031317</v>
      </c>
    </row>
    <row r="72">
      <c r="A72" s="2">
        <v>45843.0</v>
      </c>
      <c r="B72" s="1" t="s">
        <v>2295</v>
      </c>
      <c r="D72" s="1" t="s">
        <v>2307</v>
      </c>
      <c r="E72" s="6" t="str">
        <f>TEXT("6274153014919435000","0")</f>
        <v>6274153014919435000</v>
      </c>
    </row>
    <row r="73">
      <c r="A73" s="2">
        <v>45845.0</v>
      </c>
      <c r="B73" s="1" t="s">
        <v>2279</v>
      </c>
      <c r="D73" s="1" t="s">
        <v>2308</v>
      </c>
      <c r="E73" s="6" t="str">
        <f>TEXT("6274155554914989174","0")</f>
        <v>6274155554914989174</v>
      </c>
    </row>
    <row r="74">
      <c r="A74" s="2">
        <v>45843.0</v>
      </c>
      <c r="B74" s="1" t="s">
        <v>2295</v>
      </c>
      <c r="D74" s="1" t="s">
        <v>2309</v>
      </c>
      <c r="E74" s="6" t="str">
        <f>TEXT("6274169984918347919","0")</f>
        <v>6274169984918347919</v>
      </c>
    </row>
    <row r="75">
      <c r="A75" s="2">
        <v>45843.0</v>
      </c>
      <c r="B75" s="1" t="s">
        <v>2295</v>
      </c>
      <c r="D75" s="1" t="s">
        <v>2310</v>
      </c>
      <c r="E75" s="6" t="str">
        <f>TEXT("6274172174911922168","0")</f>
        <v>6274172174911922168</v>
      </c>
    </row>
    <row r="76">
      <c r="A76" s="2">
        <v>45847.0</v>
      </c>
      <c r="B76" s="1" t="s">
        <v>2226</v>
      </c>
      <c r="D76" s="1" t="s">
        <v>2311</v>
      </c>
      <c r="E76" s="6" t="str">
        <f>TEXT("6276555304916726059","0")</f>
        <v>6276555304916726059</v>
      </c>
    </row>
    <row r="77">
      <c r="A77" s="2">
        <v>45846.0</v>
      </c>
      <c r="B77" s="1" t="s">
        <v>2312</v>
      </c>
      <c r="D77" s="1" t="s">
        <v>2313</v>
      </c>
      <c r="E77" s="6" t="str">
        <f>TEXT("6276667464915828246","0")</f>
        <v>6276667464915828246</v>
      </c>
    </row>
    <row r="78">
      <c r="A78" s="2">
        <v>45846.0</v>
      </c>
      <c r="B78" s="1" t="s">
        <v>2272</v>
      </c>
      <c r="D78" s="1" t="s">
        <v>2314</v>
      </c>
      <c r="E78" s="6" t="str">
        <f>TEXT("6276668974917202637","0")</f>
        <v>6276668974917202637</v>
      </c>
    </row>
    <row r="79">
      <c r="A79" s="2">
        <v>45846.0</v>
      </c>
      <c r="B79" s="1" t="s">
        <v>2281</v>
      </c>
      <c r="D79" s="1" t="s">
        <v>2315</v>
      </c>
      <c r="E79" s="6" t="str">
        <f>TEXT("6276692914915437030","0")</f>
        <v>6276692914915437030</v>
      </c>
    </row>
    <row r="80">
      <c r="A80" s="2">
        <v>45846.0</v>
      </c>
      <c r="B80" s="1" t="s">
        <v>2316</v>
      </c>
      <c r="D80" s="1" t="s">
        <v>2317</v>
      </c>
      <c r="E80" s="6" t="str">
        <f>TEXT("6276693564917552105","0")</f>
        <v>6276693564917552105</v>
      </c>
    </row>
    <row r="81">
      <c r="A81" s="2">
        <v>45846.0</v>
      </c>
      <c r="B81" s="1" t="s">
        <v>2318</v>
      </c>
      <c r="D81" s="1" t="s">
        <v>2319</v>
      </c>
      <c r="E81" s="6" t="str">
        <f>TEXT("6276694214911349483","0")</f>
        <v>6276694214911349483</v>
      </c>
    </row>
    <row r="82">
      <c r="A82" s="2">
        <v>45846.0</v>
      </c>
      <c r="B82" s="1" t="s">
        <v>2274</v>
      </c>
      <c r="D82" s="1" t="s">
        <v>2320</v>
      </c>
      <c r="E82" s="6" t="str">
        <f>TEXT("6276695054919978585","0")</f>
        <v>6276695054919978585</v>
      </c>
    </row>
    <row r="83">
      <c r="A83" s="2">
        <v>45846.0</v>
      </c>
      <c r="B83" s="1" t="s">
        <v>2236</v>
      </c>
      <c r="D83" s="1" t="s">
        <v>850</v>
      </c>
      <c r="E83" s="6" t="str">
        <f>TEXT("6276746854911267158","0")</f>
        <v>6276746854911267158</v>
      </c>
    </row>
    <row r="84">
      <c r="A84" s="2">
        <v>45847.0</v>
      </c>
      <c r="B84" s="1" t="s">
        <v>2279</v>
      </c>
      <c r="D84" s="1" t="s">
        <v>2321</v>
      </c>
      <c r="E84" s="6" t="str">
        <f>TEXT("6276753884917019297","0")</f>
        <v>6276753884917019297</v>
      </c>
    </row>
    <row r="85">
      <c r="A85" s="2">
        <v>45846.0</v>
      </c>
      <c r="B85" s="1" t="s">
        <v>2254</v>
      </c>
      <c r="D85" s="1" t="s">
        <v>2322</v>
      </c>
      <c r="E85" s="6" t="str">
        <f>TEXT("6276826984913679035","0")</f>
        <v>6276826984913679035</v>
      </c>
    </row>
    <row r="86">
      <c r="A86" s="2">
        <v>45846.0</v>
      </c>
      <c r="B86" s="1" t="s">
        <v>2299</v>
      </c>
      <c r="D86" s="1" t="s">
        <v>2323</v>
      </c>
      <c r="E86" s="6" t="str">
        <f>TEXT("6276885694915756835","0")</f>
        <v>6276885694915756835</v>
      </c>
    </row>
    <row r="87">
      <c r="A87" s="2">
        <v>45847.0</v>
      </c>
      <c r="B87" s="1" t="s">
        <v>2263</v>
      </c>
      <c r="D87" s="1" t="s">
        <v>2264</v>
      </c>
      <c r="E87" s="6" t="str">
        <f>TEXT("6277690954916636805","0")</f>
        <v>6277690954916636805</v>
      </c>
    </row>
    <row r="88">
      <c r="A88" s="2">
        <v>45848.0</v>
      </c>
      <c r="B88" s="1" t="s">
        <v>2219</v>
      </c>
      <c r="D88" s="1" t="s">
        <v>2324</v>
      </c>
      <c r="E88" s="6" t="str">
        <f>TEXT("6278253164919158929","0")</f>
        <v>6278253164919158929</v>
      </c>
    </row>
    <row r="89">
      <c r="A89" s="2">
        <v>45848.0</v>
      </c>
      <c r="B89" s="1" t="s">
        <v>2241</v>
      </c>
      <c r="D89" s="1" t="s">
        <v>2325</v>
      </c>
      <c r="E89" s="6" t="str">
        <f>TEXT("6278355584917729617","0")</f>
        <v>6278355584917729617</v>
      </c>
    </row>
    <row r="90">
      <c r="A90" s="2">
        <v>45848.0</v>
      </c>
      <c r="B90" s="1" t="s">
        <v>2259</v>
      </c>
      <c r="D90" s="1" t="s">
        <v>2326</v>
      </c>
      <c r="E90" s="6" t="str">
        <f>TEXT("6278518264916111528","0")</f>
        <v>6278518264916111528</v>
      </c>
    </row>
    <row r="91">
      <c r="A91" s="2">
        <v>45848.0</v>
      </c>
      <c r="B91" s="1" t="s">
        <v>2215</v>
      </c>
      <c r="D91" s="1" t="s">
        <v>2216</v>
      </c>
      <c r="E91" s="6" t="str">
        <f>TEXT("6278537774914670254","0")</f>
        <v>6278537774914670254</v>
      </c>
    </row>
    <row r="92">
      <c r="A92" s="2">
        <v>45849.0</v>
      </c>
      <c r="B92" s="1" t="s">
        <v>2299</v>
      </c>
      <c r="D92" s="1" t="s">
        <v>2231</v>
      </c>
      <c r="E92" s="6" t="str">
        <f>TEXT("6279213064916173249","0")</f>
        <v>6279213064916173249</v>
      </c>
    </row>
    <row r="93">
      <c r="A93" s="2">
        <v>45852.0</v>
      </c>
      <c r="B93" s="1" t="s">
        <v>2327</v>
      </c>
      <c r="D93" s="1" t="s">
        <v>2328</v>
      </c>
      <c r="E93" s="6" t="str">
        <f>TEXT("6279418054914142658","0")</f>
        <v>6279418054914142658</v>
      </c>
    </row>
    <row r="94">
      <c r="A94" s="2">
        <v>45849.0</v>
      </c>
      <c r="B94" s="1" t="s">
        <v>2329</v>
      </c>
      <c r="D94" s="1" t="s">
        <v>2330</v>
      </c>
      <c r="E94" s="6" t="str">
        <f>TEXT("6279430404911218173","0")</f>
        <v>6279430404911218173</v>
      </c>
    </row>
    <row r="95">
      <c r="A95" s="2">
        <v>45849.0</v>
      </c>
      <c r="B95" s="1" t="s">
        <v>2331</v>
      </c>
      <c r="D95" s="1" t="s">
        <v>2332</v>
      </c>
      <c r="E95" s="6" t="str">
        <f>TEXT("6279437764917476693","0")</f>
        <v>6279437764917476693</v>
      </c>
    </row>
    <row r="96">
      <c r="A96" s="2">
        <v>45850.0</v>
      </c>
      <c r="B96" s="1" t="s">
        <v>2243</v>
      </c>
      <c r="C96" s="1" t="s">
        <v>2333</v>
      </c>
      <c r="D96" s="1" t="s">
        <v>2334</v>
      </c>
      <c r="E96" s="6" t="str">
        <f>TEXT("6279493514919800888","0")</f>
        <v>6279493514919800888</v>
      </c>
    </row>
    <row r="97">
      <c r="A97" s="2">
        <v>45850.0</v>
      </c>
      <c r="B97" s="1" t="s">
        <v>2335</v>
      </c>
      <c r="D97" s="1" t="s">
        <v>2336</v>
      </c>
      <c r="E97" s="6" t="str">
        <f>TEXT("6280017984911632346","0")</f>
        <v>6280017984911632346</v>
      </c>
    </row>
    <row r="98">
      <c r="A98" s="2">
        <v>45850.0</v>
      </c>
      <c r="B98" s="1" t="s">
        <v>2279</v>
      </c>
      <c r="D98" s="1" t="s">
        <v>2337</v>
      </c>
      <c r="E98" s="6" t="str">
        <f>TEXT("6280252114915796529","0")</f>
        <v>6280252114915796529</v>
      </c>
    </row>
    <row r="99">
      <c r="A99" s="2">
        <v>45853.0</v>
      </c>
      <c r="B99" s="1" t="s">
        <v>2217</v>
      </c>
      <c r="D99" s="1" t="s">
        <v>2338</v>
      </c>
      <c r="E99" s="6" t="str">
        <f>TEXT("6280256914912789744","0")</f>
        <v>6280256914912789744</v>
      </c>
    </row>
    <row r="100">
      <c r="A100" s="2">
        <v>45850.0</v>
      </c>
      <c r="B100" s="1" t="s">
        <v>2236</v>
      </c>
      <c r="D100" s="1" t="s">
        <v>2339</v>
      </c>
      <c r="E100" s="6" t="str">
        <f>TEXT("6280295964919328369","0")</f>
        <v>6280295964919328369</v>
      </c>
    </row>
    <row r="101">
      <c r="A101" s="2">
        <v>45853.0</v>
      </c>
      <c r="B101" s="1" t="s">
        <v>2277</v>
      </c>
      <c r="D101" s="1" t="s">
        <v>2340</v>
      </c>
      <c r="E101" s="6" t="str">
        <f>TEXT("6282639364918775189","0")</f>
        <v>6282639364918775189</v>
      </c>
    </row>
    <row r="102">
      <c r="A102" s="2">
        <v>45853.0</v>
      </c>
      <c r="B102" s="1" t="s">
        <v>2245</v>
      </c>
      <c r="D102" s="1" t="s">
        <v>2341</v>
      </c>
      <c r="E102" s="6" t="str">
        <f>TEXT("6282643614912775455","0")</f>
        <v>6282643614912775455</v>
      </c>
    </row>
    <row r="103">
      <c r="A103" s="2">
        <v>45853.0</v>
      </c>
      <c r="B103" s="1" t="s">
        <v>2272</v>
      </c>
      <c r="D103" s="1" t="s">
        <v>2314</v>
      </c>
      <c r="E103" s="6" t="str">
        <f>TEXT("6282719514918165952","0")</f>
        <v>6282719514918165952</v>
      </c>
    </row>
    <row r="104">
      <c r="A104" s="2">
        <v>45853.0</v>
      </c>
      <c r="B104" s="1" t="s">
        <v>2221</v>
      </c>
      <c r="D104" s="1" t="s">
        <v>2342</v>
      </c>
      <c r="E104" s="6" t="str">
        <f>TEXT("6282783724917614906","0")</f>
        <v>6282783724917614906</v>
      </c>
    </row>
    <row r="105">
      <c r="A105" s="2">
        <v>45853.0</v>
      </c>
      <c r="B105" s="1" t="s">
        <v>2327</v>
      </c>
      <c r="D105" s="1" t="s">
        <v>1503</v>
      </c>
      <c r="E105" s="6" t="str">
        <f>TEXT("6282836024911810543","0")</f>
        <v>6282836024911810543</v>
      </c>
    </row>
    <row r="106">
      <c r="A106" s="2">
        <v>45853.0</v>
      </c>
      <c r="B106" s="1" t="s">
        <v>2241</v>
      </c>
      <c r="C106" s="1" t="s">
        <v>2343</v>
      </c>
      <c r="D106" s="1" t="s">
        <v>2344</v>
      </c>
      <c r="E106" s="6" t="str">
        <f>TEXT("6282842104911944556","0")</f>
        <v>6282842104911944556</v>
      </c>
    </row>
    <row r="107">
      <c r="A107" s="2">
        <v>45853.0</v>
      </c>
      <c r="B107" s="1" t="s">
        <v>2243</v>
      </c>
      <c r="D107" s="1" t="s">
        <v>2345</v>
      </c>
      <c r="E107" s="6" t="str">
        <f>TEXT("6282862034912291246","0")</f>
        <v>6282862034912291246</v>
      </c>
    </row>
    <row r="108">
      <c r="A108" s="2">
        <v>45853.0</v>
      </c>
      <c r="B108" s="1" t="s">
        <v>2254</v>
      </c>
      <c r="D108" s="1" t="s">
        <v>2346</v>
      </c>
      <c r="E108" s="6" t="str">
        <f>TEXT("6282900644919350849","0")</f>
        <v>6282900644919350849</v>
      </c>
    </row>
    <row r="109">
      <c r="A109" s="2">
        <v>45854.0</v>
      </c>
      <c r="B109" s="1" t="s">
        <v>2226</v>
      </c>
      <c r="D109" s="1" t="s">
        <v>2347</v>
      </c>
      <c r="E109" s="6" t="str">
        <f>TEXT("6283562004914345050","0")</f>
        <v>6283562004914345050</v>
      </c>
    </row>
    <row r="110">
      <c r="A110" s="2">
        <v>45854.0</v>
      </c>
      <c r="B110" s="1" t="s">
        <v>2223</v>
      </c>
      <c r="C110" s="1" t="s">
        <v>2348</v>
      </c>
      <c r="D110" s="1" t="s">
        <v>2349</v>
      </c>
      <c r="E110" s="6" t="str">
        <f>TEXT("6283583214919926264","0")</f>
        <v>6283583214919926264</v>
      </c>
    </row>
    <row r="111">
      <c r="A111" s="2">
        <v>45854.0</v>
      </c>
      <c r="B111" s="1" t="s">
        <v>2295</v>
      </c>
      <c r="D111" s="1" t="s">
        <v>2350</v>
      </c>
      <c r="E111" s="6" t="str">
        <f>TEXT("6283612944914706834","0")</f>
        <v>6283612944914706834</v>
      </c>
    </row>
    <row r="112">
      <c r="A112" s="2">
        <v>45854.0</v>
      </c>
      <c r="B112" s="1" t="s">
        <v>2238</v>
      </c>
      <c r="D112" s="1" t="s">
        <v>2239</v>
      </c>
      <c r="E112" s="6" t="str">
        <f>TEXT("6283642283183059899","0")</f>
        <v>6283642283183059899</v>
      </c>
    </row>
    <row r="113">
      <c r="A113" s="2">
        <v>45855.0</v>
      </c>
      <c r="B113" s="1" t="s">
        <v>2215</v>
      </c>
      <c r="D113" s="1" t="s">
        <v>2216</v>
      </c>
      <c r="E113" s="6" t="str">
        <f>TEXT("6283708063181614704","0")</f>
        <v>6283708063181614704</v>
      </c>
    </row>
    <row r="114">
      <c r="A114" s="2">
        <v>45854.0</v>
      </c>
      <c r="B114" s="1" t="s">
        <v>2288</v>
      </c>
      <c r="D114" s="1" t="s">
        <v>2351</v>
      </c>
      <c r="E114" s="6" t="str">
        <f>TEXT("6283735844919235773","0")</f>
        <v>6283735844919235773</v>
      </c>
    </row>
    <row r="115">
      <c r="A115" s="2">
        <v>45854.0</v>
      </c>
      <c r="B115" s="1" t="s">
        <v>2352</v>
      </c>
      <c r="C115" s="1" t="s">
        <v>2353</v>
      </c>
      <c r="D115" s="1" t="s">
        <v>2264</v>
      </c>
      <c r="E115" s="6" t="str">
        <f>TEXT("6283744780518400714","0")</f>
        <v>6283744780518400714</v>
      </c>
    </row>
    <row r="116">
      <c r="A116" s="2">
        <v>45854.0</v>
      </c>
      <c r="B116" s="1" t="s">
        <v>2269</v>
      </c>
      <c r="C116" s="1" t="s">
        <v>2354</v>
      </c>
      <c r="D116" s="1" t="s">
        <v>2270</v>
      </c>
      <c r="E116" s="6" t="str">
        <f>TEXT("6283791633187020621","0")</f>
        <v>6283791633187020621</v>
      </c>
    </row>
    <row r="117">
      <c r="A117" s="2">
        <v>45854.0</v>
      </c>
      <c r="B117" s="1" t="s">
        <v>1683</v>
      </c>
      <c r="C117" s="1" t="s">
        <v>2355</v>
      </c>
      <c r="D117" s="1" t="s">
        <v>2356</v>
      </c>
      <c r="E117" s="6" t="str">
        <f>TEXT("6283794573184218857","0")</f>
        <v>6283794573184218857</v>
      </c>
    </row>
    <row r="118">
      <c r="A118" s="2">
        <v>45855.0</v>
      </c>
      <c r="B118" s="1" t="s">
        <v>1294</v>
      </c>
      <c r="D118" s="1" t="s">
        <v>2357</v>
      </c>
      <c r="E118" s="6" t="str">
        <f>TEXT("6284472264912666241","0")</f>
        <v>6284472264912666241</v>
      </c>
    </row>
    <row r="119">
      <c r="A119" s="2">
        <v>45855.0</v>
      </c>
      <c r="B119" s="1" t="s">
        <v>2358</v>
      </c>
      <c r="D119" s="1" t="s">
        <v>2359</v>
      </c>
      <c r="E119" s="6" t="str">
        <f>TEXT("6284615114915980578","0")</f>
        <v>6284615114915980578</v>
      </c>
    </row>
    <row r="120">
      <c r="A120" s="2">
        <v>45855.0</v>
      </c>
      <c r="B120" s="1" t="s">
        <v>2225</v>
      </c>
      <c r="D120" s="1" t="s">
        <v>2360</v>
      </c>
      <c r="E120" s="6" t="str">
        <f>TEXT("6284657050518313364","0")</f>
        <v>6284657050518313364</v>
      </c>
    </row>
    <row r="121">
      <c r="A121" s="2">
        <v>45856.0</v>
      </c>
      <c r="B121" s="1" t="s">
        <v>2254</v>
      </c>
      <c r="D121" s="1" t="s">
        <v>2346</v>
      </c>
      <c r="E121" s="6" t="str">
        <f>TEXT("6285241993106900980","0")</f>
        <v>6285241993106900980</v>
      </c>
    </row>
    <row r="122">
      <c r="A122" s="2">
        <v>45856.0</v>
      </c>
      <c r="B122" s="1" t="s">
        <v>1683</v>
      </c>
      <c r="D122" s="1" t="s">
        <v>2361</v>
      </c>
      <c r="E122" s="6" t="str">
        <f>TEXT("6285277934912653022","0")</f>
        <v>6285277934912653022</v>
      </c>
    </row>
    <row r="123">
      <c r="A123" s="2">
        <v>45856.0</v>
      </c>
      <c r="B123" s="1" t="s">
        <v>2279</v>
      </c>
      <c r="D123" s="1" t="s">
        <v>2362</v>
      </c>
      <c r="E123" s="6" t="str">
        <f>TEXT("6285354564916657700","0")</f>
        <v>6285354564916657700</v>
      </c>
    </row>
    <row r="124">
      <c r="A124" s="2">
        <v>45856.0</v>
      </c>
      <c r="B124" s="1" t="s">
        <v>2249</v>
      </c>
      <c r="D124" s="1" t="s">
        <v>2264</v>
      </c>
      <c r="E124" s="6" t="str">
        <f>TEXT("6285388433109079489","0")</f>
        <v>6285388433109079489</v>
      </c>
    </row>
    <row r="125">
      <c r="A125" s="2">
        <v>45856.0</v>
      </c>
      <c r="B125" s="1" t="s">
        <v>2238</v>
      </c>
      <c r="D125" s="1" t="s">
        <v>2363</v>
      </c>
      <c r="E125" s="6" t="str">
        <f>TEXT("6285490283109697773","0")</f>
        <v>6285490283109697773</v>
      </c>
    </row>
    <row r="126">
      <c r="A126" s="2">
        <v>45857.0</v>
      </c>
      <c r="B126" s="1" t="s">
        <v>2245</v>
      </c>
      <c r="D126" s="1" t="s">
        <v>2364</v>
      </c>
      <c r="E126" s="6" t="str">
        <f>TEXT("6286184954915437200","0")</f>
        <v>6286184954915437200</v>
      </c>
    </row>
    <row r="127">
      <c r="A127" s="2">
        <v>45857.0</v>
      </c>
      <c r="B127" s="1" t="s">
        <v>2292</v>
      </c>
      <c r="D127" s="1" t="s">
        <v>2365</v>
      </c>
      <c r="E127" s="6" t="str">
        <f>TEXT("6286185954918526130","0")</f>
        <v>6286185954918526130</v>
      </c>
    </row>
    <row r="128">
      <c r="A128" s="2">
        <v>45859.0</v>
      </c>
      <c r="B128" s="1" t="s">
        <v>2238</v>
      </c>
      <c r="C128" s="1" t="s">
        <v>2366</v>
      </c>
      <c r="D128" s="1" t="s">
        <v>2363</v>
      </c>
      <c r="E128" s="6" t="str">
        <f>TEXT("6288136418912000427","0")</f>
        <v>6288136418912000427</v>
      </c>
    </row>
    <row r="129">
      <c r="A129" s="2">
        <v>45860.0</v>
      </c>
      <c r="B129" s="1" t="s">
        <v>2217</v>
      </c>
      <c r="D129" s="1" t="s">
        <v>2367</v>
      </c>
      <c r="E129" s="6" t="str">
        <f>TEXT("6288647724918933162","0")</f>
        <v>6288647724918933162</v>
      </c>
    </row>
    <row r="130">
      <c r="A130" s="2">
        <v>45860.0</v>
      </c>
      <c r="B130" s="1" t="s">
        <v>2272</v>
      </c>
      <c r="D130" s="1" t="s">
        <v>2368</v>
      </c>
      <c r="E130" s="6" t="str">
        <f>TEXT("6288739735276296852","0")</f>
        <v>6288739735276296852</v>
      </c>
    </row>
    <row r="131">
      <c r="A131" s="2">
        <v>45860.0</v>
      </c>
      <c r="B131" s="1" t="s">
        <v>2274</v>
      </c>
      <c r="D131" s="1" t="s">
        <v>2369</v>
      </c>
      <c r="E131" s="6" t="str">
        <f>TEXT("6288838452773830659","0")</f>
        <v>6288838452773830659</v>
      </c>
    </row>
    <row r="132">
      <c r="A132" s="2">
        <v>45860.0</v>
      </c>
      <c r="B132" s="1" t="s">
        <v>2370</v>
      </c>
      <c r="D132" s="1" t="s">
        <v>2371</v>
      </c>
      <c r="E132" s="6" t="str">
        <f>TEXT("6288840802778633478","0")</f>
        <v>6288840802778633478</v>
      </c>
    </row>
    <row r="133">
      <c r="A133" s="2">
        <v>45860.0</v>
      </c>
      <c r="B133" s="1" t="s">
        <v>2243</v>
      </c>
      <c r="C133" s="1" t="s">
        <v>2372</v>
      </c>
      <c r="D133" s="1" t="s">
        <v>2373</v>
      </c>
      <c r="E133" s="6" t="str">
        <f>TEXT("6288843204918874074","0")</f>
        <v>6288843204918874074</v>
      </c>
    </row>
    <row r="134">
      <c r="A134" s="2">
        <v>45860.0</v>
      </c>
      <c r="B134" s="1" t="s">
        <v>2236</v>
      </c>
      <c r="D134" s="1" t="s">
        <v>2374</v>
      </c>
      <c r="E134" s="6" t="str">
        <f>TEXT("6288848942779635035","0")</f>
        <v>6288848942779635035</v>
      </c>
    </row>
    <row r="135">
      <c r="A135" s="2">
        <v>45860.0</v>
      </c>
      <c r="B135" s="1" t="s">
        <v>2287</v>
      </c>
      <c r="D135" s="1" t="s">
        <v>2365</v>
      </c>
      <c r="E135" s="6" t="str">
        <f>TEXT("6288850484912408781","0")</f>
        <v>6288850484912408781</v>
      </c>
    </row>
    <row r="136">
      <c r="A136" s="2">
        <v>45860.0</v>
      </c>
      <c r="B136" s="1" t="s">
        <v>2254</v>
      </c>
      <c r="D136" s="1" t="s">
        <v>2375</v>
      </c>
      <c r="E136" s="6" t="str">
        <f>TEXT("6288851162776968238","0")</f>
        <v>6288851162776968238</v>
      </c>
    </row>
    <row r="137">
      <c r="A137" s="2">
        <v>45860.0</v>
      </c>
      <c r="B137" s="1" t="s">
        <v>2299</v>
      </c>
      <c r="D137" s="1" t="s">
        <v>2376</v>
      </c>
      <c r="E137" s="6" t="str">
        <f>TEXT("6288853962777900581","0")</f>
        <v>6288853962777900581</v>
      </c>
    </row>
    <row r="138">
      <c r="A138" s="2">
        <v>45860.0</v>
      </c>
      <c r="B138" s="1" t="s">
        <v>2241</v>
      </c>
      <c r="D138" s="1" t="s">
        <v>2377</v>
      </c>
      <c r="E138" s="6" t="str">
        <f>TEXT("6288855802774633889","0")</f>
        <v>6288855802774633889</v>
      </c>
    </row>
    <row r="139">
      <c r="A139" s="2">
        <v>45860.0</v>
      </c>
      <c r="B139" s="1" t="s">
        <v>2236</v>
      </c>
      <c r="C139" s="1" t="s">
        <v>2378</v>
      </c>
      <c r="D139" s="1" t="s">
        <v>2379</v>
      </c>
      <c r="E139" s="6" t="str">
        <f>TEXT("6288895522772441662","0")</f>
        <v>6288895522772441662</v>
      </c>
    </row>
    <row r="140">
      <c r="A140" s="2">
        <v>45860.0</v>
      </c>
      <c r="B140" s="1" t="s">
        <v>2263</v>
      </c>
      <c r="D140" s="1" t="s">
        <v>2264</v>
      </c>
      <c r="E140" s="6" t="str">
        <f>TEXT("6288904702779119005","0")</f>
        <v>6288904702779119005</v>
      </c>
    </row>
    <row r="141">
      <c r="A141" s="2">
        <v>45861.0</v>
      </c>
      <c r="B141" s="1" t="s">
        <v>2281</v>
      </c>
      <c r="D141" s="1" t="s">
        <v>2380</v>
      </c>
      <c r="E141" s="6" t="str">
        <f>TEXT("6289648827967827244","0")</f>
        <v>6289648827967827244</v>
      </c>
    </row>
    <row r="142">
      <c r="A142" s="2">
        <v>45862.0</v>
      </c>
      <c r="B142" s="1" t="s">
        <v>2215</v>
      </c>
      <c r="D142" s="1" t="s">
        <v>2216</v>
      </c>
      <c r="E142" s="6" t="str">
        <f>TEXT("6289654204912328519","0")</f>
        <v>6289654204912328519</v>
      </c>
    </row>
    <row r="143">
      <c r="A143" s="2">
        <v>45861.0</v>
      </c>
      <c r="B143" s="1" t="s">
        <v>2215</v>
      </c>
      <c r="D143" s="1" t="s">
        <v>2381</v>
      </c>
      <c r="E143" s="6" t="str">
        <f>TEXT("6289673667961121482","0")</f>
        <v>6289673667961121482</v>
      </c>
    </row>
    <row r="144">
      <c r="A144" s="2">
        <v>45861.0</v>
      </c>
      <c r="B144" s="1" t="s">
        <v>2238</v>
      </c>
      <c r="D144" s="1" t="s">
        <v>2382</v>
      </c>
      <c r="E144" s="6" t="str">
        <f>TEXT("6289674307968641212","0")</f>
        <v>6289674307968641212</v>
      </c>
    </row>
    <row r="145">
      <c r="A145" s="2">
        <v>45861.0</v>
      </c>
      <c r="B145" s="1" t="s">
        <v>2295</v>
      </c>
      <c r="D145" s="1" t="s">
        <v>2383</v>
      </c>
      <c r="E145" s="6" t="str">
        <f>TEXT("6289723134916596636","0")</f>
        <v>6289723134916596636</v>
      </c>
    </row>
    <row r="146">
      <c r="A146" s="2">
        <v>45861.0</v>
      </c>
      <c r="B146" s="1" t="s">
        <v>2277</v>
      </c>
      <c r="C146" s="1" t="s">
        <v>2384</v>
      </c>
      <c r="D146" s="1" t="s">
        <v>2306</v>
      </c>
      <c r="E146" s="6" t="str">
        <f>TEXT("6289727080693690472","0")</f>
        <v>6289727080693690472</v>
      </c>
    </row>
    <row r="147">
      <c r="A147" s="2">
        <v>45861.0</v>
      </c>
      <c r="B147" s="1" t="s">
        <v>2385</v>
      </c>
      <c r="D147" s="1" t="s">
        <v>2386</v>
      </c>
      <c r="E147" s="6" t="str">
        <f>TEXT("6289751194915688419","0")</f>
        <v>6289751194915688419</v>
      </c>
    </row>
    <row r="148">
      <c r="A148" s="2">
        <v>45862.0</v>
      </c>
      <c r="B148" s="1" t="s">
        <v>2245</v>
      </c>
      <c r="D148" s="1" t="s">
        <v>2387</v>
      </c>
      <c r="E148" s="6" t="str">
        <f>TEXT("6290451393828408513","0")</f>
        <v>6290451393828408513</v>
      </c>
    </row>
    <row r="149">
      <c r="A149" s="2">
        <v>45862.0</v>
      </c>
      <c r="B149" s="1" t="s">
        <v>2226</v>
      </c>
      <c r="D149" s="1" t="s">
        <v>2388</v>
      </c>
      <c r="E149" s="6" t="str">
        <f>TEXT("6290487974913805619","0")</f>
        <v>6290487974913805619</v>
      </c>
    </row>
    <row r="150">
      <c r="A150" s="2">
        <v>45862.0</v>
      </c>
      <c r="B150" s="1" t="s">
        <v>2389</v>
      </c>
      <c r="D150" s="1" t="s">
        <v>850</v>
      </c>
      <c r="E150" s="6" t="str">
        <f>TEXT("6290611254917142224","0")</f>
        <v>6290611254917142224</v>
      </c>
    </row>
    <row r="151">
      <c r="A151" s="2">
        <v>45863.0</v>
      </c>
      <c r="B151" s="1" t="s">
        <v>2254</v>
      </c>
      <c r="D151" s="1" t="s">
        <v>2390</v>
      </c>
      <c r="E151" s="6" t="str">
        <f>TEXT("6291397162144833777","0")</f>
        <v>6291397162144833777</v>
      </c>
    </row>
    <row r="152">
      <c r="A152" s="2">
        <v>45863.0</v>
      </c>
      <c r="B152" s="1" t="s">
        <v>2265</v>
      </c>
      <c r="D152" s="1" t="s">
        <v>2391</v>
      </c>
      <c r="E152" s="6" t="str">
        <f>TEXT("6291481704914982313","0")</f>
        <v>6291481704914982313</v>
      </c>
    </row>
    <row r="153">
      <c r="A153" s="2">
        <v>45863.0</v>
      </c>
      <c r="B153" s="1" t="s">
        <v>1683</v>
      </c>
      <c r="D153" s="1" t="s">
        <v>2392</v>
      </c>
      <c r="E153" s="6" t="str">
        <f>TEXT("6291548727594154885","0")</f>
        <v>6291548727594154885</v>
      </c>
    </row>
    <row r="154">
      <c r="A154" s="2">
        <v>45863.0</v>
      </c>
      <c r="B154" s="1" t="s">
        <v>2272</v>
      </c>
      <c r="D154" s="1" t="s">
        <v>2393</v>
      </c>
      <c r="E154" s="6" t="str">
        <f>TEXT("6291568050513348664","0")</f>
        <v>6291568050513348664</v>
      </c>
    </row>
    <row r="155">
      <c r="A155" s="2">
        <v>45864.0</v>
      </c>
      <c r="B155" s="1" t="s">
        <v>2269</v>
      </c>
      <c r="D155" s="1" t="s">
        <v>2041</v>
      </c>
      <c r="E155" s="6" t="str">
        <f>TEXT("6292079404919648655","0")</f>
        <v>6292079404919648655</v>
      </c>
    </row>
    <row r="156">
      <c r="A156" s="2">
        <v>45867.0</v>
      </c>
      <c r="B156" s="1" t="s">
        <v>2217</v>
      </c>
      <c r="D156" s="1" t="s">
        <v>2367</v>
      </c>
      <c r="E156" s="6" t="str">
        <f>TEXT("6292079794917587195","0")</f>
        <v>6292079794917587195</v>
      </c>
    </row>
    <row r="157">
      <c r="A157" s="2">
        <v>45866.0</v>
      </c>
      <c r="B157" s="1" t="s">
        <v>2238</v>
      </c>
      <c r="D157" s="1" t="s">
        <v>2382</v>
      </c>
      <c r="E157" s="6" t="str">
        <f>TEXT("6292091010519107400","0")</f>
        <v>6292091010519107400</v>
      </c>
    </row>
    <row r="158">
      <c r="A158" s="2">
        <v>45864.0</v>
      </c>
      <c r="B158" s="1" t="s">
        <v>2370</v>
      </c>
      <c r="D158" s="1" t="s">
        <v>2394</v>
      </c>
      <c r="E158" s="6" t="str">
        <f>TEXT("6292169281597555337","0")</f>
        <v>6292169281597555337</v>
      </c>
    </row>
    <row r="159">
      <c r="A159" s="2">
        <v>45864.0</v>
      </c>
      <c r="B159" s="1" t="s">
        <v>2226</v>
      </c>
      <c r="D159" s="1" t="s">
        <v>2395</v>
      </c>
      <c r="E159" s="6" t="str">
        <f>TEXT("6292236994916060283","0")</f>
        <v>6292236994916060283</v>
      </c>
    </row>
    <row r="160">
      <c r="A160" s="2">
        <v>45866.0</v>
      </c>
      <c r="B160" s="1" t="s">
        <v>2274</v>
      </c>
      <c r="D160" s="1" t="s">
        <v>2396</v>
      </c>
      <c r="E160" s="6" t="str">
        <f>TEXT("6292242571596803222","0")</f>
        <v>6292242571596803222</v>
      </c>
    </row>
    <row r="161">
      <c r="A161" s="2">
        <v>45864.0</v>
      </c>
      <c r="B161" s="1" t="s">
        <v>2254</v>
      </c>
      <c r="D161" s="1" t="s">
        <v>2397</v>
      </c>
      <c r="E161" s="6" t="str">
        <f>TEXT("6292301451593831772","0")</f>
        <v>6292301451593831772</v>
      </c>
    </row>
    <row r="162">
      <c r="A162" s="2">
        <v>45864.0</v>
      </c>
      <c r="B162" s="1" t="s">
        <v>2398</v>
      </c>
      <c r="D162" s="1" t="s">
        <v>2399</v>
      </c>
      <c r="E162" s="6" t="str">
        <f>TEXT("6292345864916432206","0")</f>
        <v>6292345864916432206</v>
      </c>
    </row>
    <row r="163">
      <c r="A163" s="2">
        <v>45866.0</v>
      </c>
      <c r="B163" s="1" t="s">
        <v>2236</v>
      </c>
      <c r="D163" s="1" t="s">
        <v>2400</v>
      </c>
      <c r="E163" s="6" t="str">
        <f>TEXT("6292410810517395043","0")</f>
        <v>6292410810517395043</v>
      </c>
    </row>
    <row r="164">
      <c r="A164" s="2">
        <v>45866.0</v>
      </c>
      <c r="B164" s="1" t="s">
        <v>2279</v>
      </c>
      <c r="C164" s="1" t="s">
        <v>2401</v>
      </c>
      <c r="D164" s="1" t="s">
        <v>2280</v>
      </c>
      <c r="E164" s="6" t="str">
        <f>TEXT("6293090470518227962","0")</f>
        <v>6293090470518227962</v>
      </c>
    </row>
    <row r="165">
      <c r="A165" s="2">
        <v>45867.0</v>
      </c>
      <c r="B165" s="1" t="s">
        <v>2318</v>
      </c>
      <c r="D165" s="1" t="s">
        <v>2402</v>
      </c>
      <c r="E165" s="6" t="str">
        <f>TEXT("6294790008253522206","0")</f>
        <v>6294790008253522206</v>
      </c>
    </row>
    <row r="166">
      <c r="A166" s="2">
        <v>45868.0</v>
      </c>
      <c r="B166" s="1" t="s">
        <v>2274</v>
      </c>
      <c r="D166" s="1" t="s">
        <v>2403</v>
      </c>
      <c r="E166" s="6" t="str">
        <f>TEXT("6294795098257001787","0")</f>
        <v>6294795098257001787</v>
      </c>
    </row>
    <row r="167">
      <c r="A167" s="2">
        <v>45867.0</v>
      </c>
      <c r="B167" s="1" t="s">
        <v>2249</v>
      </c>
      <c r="D167" s="1" t="s">
        <v>2264</v>
      </c>
      <c r="E167" s="6" t="str">
        <f>TEXT("6294868518254118995","0")</f>
        <v>6294868518254118995</v>
      </c>
    </row>
    <row r="168">
      <c r="A168" s="2">
        <v>45867.0</v>
      </c>
      <c r="B168" s="1" t="s">
        <v>2219</v>
      </c>
      <c r="D168" s="1" t="s">
        <v>2404</v>
      </c>
      <c r="E168" s="6" t="str">
        <f>TEXT("6294869998257235874","0")</f>
        <v>6294869998257235874</v>
      </c>
    </row>
    <row r="169">
      <c r="A169" s="2">
        <v>45867.0</v>
      </c>
      <c r="B169" s="1" t="s">
        <v>2263</v>
      </c>
      <c r="D169" s="1" t="s">
        <v>2405</v>
      </c>
      <c r="E169" s="6" t="str">
        <f>TEXT("6294873618258192027","0")</f>
        <v>6294873618258192027</v>
      </c>
    </row>
    <row r="170">
      <c r="A170" s="2">
        <v>45867.0</v>
      </c>
      <c r="B170" s="1" t="s">
        <v>2236</v>
      </c>
      <c r="D170" s="1" t="s">
        <v>2406</v>
      </c>
      <c r="E170" s="6" t="str">
        <f>TEXT("6294890948256172295","0")</f>
        <v>6294890948256172295</v>
      </c>
    </row>
    <row r="171">
      <c r="A171" s="2">
        <v>45867.0</v>
      </c>
      <c r="B171" s="1" t="s">
        <v>2272</v>
      </c>
      <c r="D171" s="1" t="s">
        <v>2407</v>
      </c>
      <c r="E171" s="6" t="str">
        <f>TEXT("6294903918258899491","0")</f>
        <v>6294903918258899491</v>
      </c>
    </row>
    <row r="172">
      <c r="A172" s="2">
        <v>45867.0</v>
      </c>
      <c r="B172" s="1" t="s">
        <v>2265</v>
      </c>
      <c r="D172" s="1" t="s">
        <v>2408</v>
      </c>
      <c r="E172" s="6" t="str">
        <f>TEXT("6294938224914442217","0")</f>
        <v>6294938224914442217</v>
      </c>
    </row>
    <row r="173">
      <c r="A173" s="2">
        <v>45867.0</v>
      </c>
      <c r="B173" s="1" t="s">
        <v>2370</v>
      </c>
      <c r="D173" s="1" t="s">
        <v>2409</v>
      </c>
      <c r="E173" s="6" t="str">
        <f>TEXT("6294986151945890630","0")</f>
        <v>6294986151945890630</v>
      </c>
    </row>
    <row r="174">
      <c r="A174" s="2">
        <v>45868.0</v>
      </c>
      <c r="B174" s="1" t="s">
        <v>2279</v>
      </c>
      <c r="D174" s="1" t="s">
        <v>2280</v>
      </c>
      <c r="E174" s="6" t="str">
        <f>TEXT("6295000641948098941","0")</f>
        <v>6295000641948098941</v>
      </c>
    </row>
    <row r="175">
      <c r="A175" s="2">
        <v>45867.0</v>
      </c>
      <c r="B175" s="1" t="s">
        <v>2225</v>
      </c>
      <c r="D175" s="1" t="s">
        <v>1451</v>
      </c>
      <c r="E175" s="6" t="str">
        <f>TEXT("6295010331945491602","0")</f>
        <v>6295010331945491602</v>
      </c>
    </row>
    <row r="176">
      <c r="A176" s="2">
        <v>45868.0</v>
      </c>
      <c r="B176" s="1" t="s">
        <v>2281</v>
      </c>
      <c r="D176" s="1" t="s">
        <v>2410</v>
      </c>
      <c r="E176" s="6" t="str">
        <f>TEXT("6295641404672035292","0")</f>
        <v>6295641404672035292</v>
      </c>
    </row>
    <row r="177">
      <c r="A177" s="2">
        <v>45868.0</v>
      </c>
      <c r="B177" s="1" t="s">
        <v>2288</v>
      </c>
      <c r="D177" s="1" t="s">
        <v>2411</v>
      </c>
      <c r="E177" s="6" t="str">
        <f>TEXT("6295642884672024723","0")</f>
        <v>6295642884672024723</v>
      </c>
    </row>
    <row r="178">
      <c r="A178" s="2">
        <v>45868.0</v>
      </c>
      <c r="B178" s="1" t="s">
        <v>2295</v>
      </c>
      <c r="D178" s="1" t="s">
        <v>2412</v>
      </c>
      <c r="E178" s="6" t="str">
        <f>TEXT("6295695134917941143","0")</f>
        <v>6295695134917941143</v>
      </c>
    </row>
    <row r="179">
      <c r="A179" s="2">
        <v>45868.0</v>
      </c>
      <c r="B179" s="1" t="s">
        <v>2295</v>
      </c>
      <c r="D179" s="1" t="s">
        <v>2413</v>
      </c>
      <c r="E179" s="6" t="str">
        <f>TEXT("6295698954917448499","0")</f>
        <v>6295698954917448499</v>
      </c>
    </row>
    <row r="180">
      <c r="A180" s="2">
        <v>45868.0</v>
      </c>
      <c r="B180" s="1" t="s">
        <v>2226</v>
      </c>
      <c r="D180" s="1" t="s">
        <v>2414</v>
      </c>
      <c r="E180" s="6" t="str">
        <f>TEXT("6295700854915382746","0")</f>
        <v>6295700854915382746</v>
      </c>
    </row>
    <row r="181">
      <c r="A181" s="2">
        <v>45868.0</v>
      </c>
      <c r="B181" s="1" t="s">
        <v>2241</v>
      </c>
      <c r="D181" s="1" t="s">
        <v>2415</v>
      </c>
      <c r="E181" s="6" t="str">
        <f>TEXT("6295705242223213258","0")</f>
        <v>6295705242223213258</v>
      </c>
    </row>
    <row r="182">
      <c r="A182" s="2">
        <v>45869.0</v>
      </c>
      <c r="B182" s="1" t="s">
        <v>2215</v>
      </c>
      <c r="D182" s="1" t="s">
        <v>2216</v>
      </c>
      <c r="E182" s="6" t="str">
        <f>TEXT("6295831050646823065","0")</f>
        <v>6295831050646823065</v>
      </c>
    </row>
    <row r="183">
      <c r="A183" s="2">
        <v>45869.0</v>
      </c>
      <c r="B183" s="1" t="s">
        <v>2263</v>
      </c>
      <c r="D183" s="1" t="s">
        <v>2416</v>
      </c>
      <c r="E183" s="6" t="str">
        <f>TEXT("6295834487196030675","0")</f>
        <v>6295834487196030675</v>
      </c>
    </row>
    <row r="184">
      <c r="A184" s="2">
        <v>45868.0</v>
      </c>
      <c r="B184" s="1" t="s">
        <v>2241</v>
      </c>
      <c r="D184" s="1" t="s">
        <v>2417</v>
      </c>
      <c r="E184" s="6" t="str">
        <f>TEXT("6295850154918968176","0")</f>
        <v>6295850154918968176</v>
      </c>
    </row>
    <row r="185">
      <c r="A185" s="2">
        <v>45868.0</v>
      </c>
      <c r="B185" s="1" t="s">
        <v>2398</v>
      </c>
      <c r="D185" s="1" t="s">
        <v>2418</v>
      </c>
      <c r="E185" s="6" t="str">
        <f>TEXT("6295860954915635005","0")</f>
        <v>6295860954915635005</v>
      </c>
    </row>
    <row r="186">
      <c r="A186" s="2">
        <v>45869.0</v>
      </c>
      <c r="B186" s="1" t="s">
        <v>2259</v>
      </c>
      <c r="D186" s="1" t="s">
        <v>2419</v>
      </c>
      <c r="E186" s="6" t="str">
        <f>TEXT("6295873104919230856","0")</f>
        <v>6295873104919230856</v>
      </c>
    </row>
    <row r="187">
      <c r="A187" s="2">
        <v>45869.0</v>
      </c>
      <c r="B187" s="1" t="s">
        <v>2274</v>
      </c>
      <c r="D187" s="1" t="s">
        <v>2403</v>
      </c>
      <c r="E187" s="6" t="str">
        <f>TEXT("6295887804917696053","0")</f>
        <v>6295887804917696053</v>
      </c>
    </row>
    <row r="188">
      <c r="A188" s="2">
        <v>45869.0</v>
      </c>
      <c r="B188" s="1" t="s">
        <v>2238</v>
      </c>
      <c r="D188" s="1" t="s">
        <v>2420</v>
      </c>
      <c r="E188" s="6" t="str">
        <f>TEXT("6296498698139735453","0")</f>
        <v>6296498698139735453</v>
      </c>
    </row>
    <row r="189">
      <c r="A189" s="2">
        <v>45869.0</v>
      </c>
      <c r="B189" s="1" t="s">
        <v>2243</v>
      </c>
      <c r="D189" s="1" t="s">
        <v>2421</v>
      </c>
      <c r="E189" s="6" t="str">
        <f>TEXT("6296537584911404915","0")</f>
        <v>6296537584911404915</v>
      </c>
    </row>
    <row r="190">
      <c r="A190" s="2">
        <v>45870.0</v>
      </c>
      <c r="B190" s="1" t="s">
        <v>2243</v>
      </c>
      <c r="D190" s="1" t="s">
        <v>2422</v>
      </c>
      <c r="E190" s="6" t="str">
        <f>TEXT("6296537924914028949","0")</f>
        <v>6296537924914028949</v>
      </c>
    </row>
    <row r="191">
      <c r="A191" s="2">
        <v>45869.0</v>
      </c>
      <c r="B191" s="1" t="s">
        <v>2277</v>
      </c>
      <c r="D191" s="1" t="s">
        <v>2306</v>
      </c>
      <c r="E191" s="6" t="str">
        <f>TEXT("6296652868136485734","0")</f>
        <v>6296652868136485734</v>
      </c>
    </row>
    <row r="192">
      <c r="A192" s="2">
        <v>45869.0</v>
      </c>
      <c r="B192" s="1" t="s">
        <v>2288</v>
      </c>
      <c r="D192" s="1" t="s">
        <v>2423</v>
      </c>
      <c r="E192" s="6" t="str">
        <f>TEXT("6296664658134561699","0")</f>
        <v>6296664658134561699</v>
      </c>
    </row>
    <row r="193">
      <c r="A193" s="2">
        <v>45870.0</v>
      </c>
      <c r="B193" s="1" t="s">
        <v>2370</v>
      </c>
      <c r="D193" s="1" t="s">
        <v>2409</v>
      </c>
      <c r="E193" s="6" t="str">
        <f>TEXT("6297517489972012263","0")</f>
        <v>6297517489972012263</v>
      </c>
    </row>
    <row r="194">
      <c r="A194" s="2">
        <v>45870.0</v>
      </c>
      <c r="B194" s="1" t="s">
        <v>2254</v>
      </c>
      <c r="D194" s="1" t="s">
        <v>2424</v>
      </c>
      <c r="E194" s="6" t="str">
        <f>TEXT("6297519299973834614","0")</f>
        <v>6297519299973834614</v>
      </c>
    </row>
    <row r="195">
      <c r="A195" s="2">
        <v>45870.0</v>
      </c>
      <c r="B195" s="1" t="s">
        <v>2226</v>
      </c>
      <c r="D195" s="1" t="s">
        <v>2425</v>
      </c>
      <c r="E195" s="6" t="str">
        <f>TEXT("6297535264912800489","0")</f>
        <v>6297535264912800489</v>
      </c>
    </row>
    <row r="196">
      <c r="A196" s="2">
        <v>45870.0</v>
      </c>
      <c r="B196" s="1" t="s">
        <v>2274</v>
      </c>
      <c r="D196" s="1" t="s">
        <v>2426</v>
      </c>
      <c r="E196" s="6" t="str">
        <f>TEXT("6297537914919752125","0")</f>
        <v>6297537914919752125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4.38"/>
    <col customWidth="1" min="3" max="3" width="8.38"/>
    <col customWidth="1" min="4" max="4" width="66.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45826.0</v>
      </c>
      <c r="B2" s="1" t="s">
        <v>117</v>
      </c>
      <c r="C2" s="1"/>
      <c r="D2" s="1" t="s">
        <v>118</v>
      </c>
      <c r="E2" s="1" t="s">
        <v>119</v>
      </c>
    </row>
    <row r="3">
      <c r="A3" s="2">
        <v>45826.0</v>
      </c>
      <c r="B3" s="1" t="s">
        <v>117</v>
      </c>
      <c r="C3" s="1"/>
      <c r="D3" s="1" t="s">
        <v>120</v>
      </c>
      <c r="E3" s="1" t="s">
        <v>121</v>
      </c>
    </row>
    <row r="4">
      <c r="A4" s="2">
        <v>45835.0</v>
      </c>
      <c r="B4" s="1" t="s">
        <v>117</v>
      </c>
      <c r="C4" s="1"/>
      <c r="D4" s="1" t="s">
        <v>122</v>
      </c>
      <c r="E4" s="1" t="s">
        <v>123</v>
      </c>
    </row>
    <row r="5">
      <c r="A5" s="2">
        <v>45828.0</v>
      </c>
      <c r="B5" s="1" t="s">
        <v>117</v>
      </c>
      <c r="C5" s="1"/>
      <c r="D5" s="1" t="s">
        <v>124</v>
      </c>
      <c r="E5" s="1" t="s">
        <v>125</v>
      </c>
    </row>
    <row r="6">
      <c r="A6" s="2">
        <v>45831.0</v>
      </c>
      <c r="B6" s="1" t="s">
        <v>117</v>
      </c>
      <c r="C6" s="1"/>
      <c r="D6" s="1" t="s">
        <v>126</v>
      </c>
      <c r="E6" s="1" t="s">
        <v>127</v>
      </c>
    </row>
    <row r="7">
      <c r="A7" s="2">
        <v>45832.0</v>
      </c>
      <c r="B7" s="1" t="s">
        <v>117</v>
      </c>
      <c r="C7" s="1"/>
      <c r="D7" s="1" t="s">
        <v>128</v>
      </c>
      <c r="E7" s="1" t="s">
        <v>129</v>
      </c>
    </row>
    <row r="8">
      <c r="A8" s="2">
        <v>45833.0</v>
      </c>
      <c r="B8" s="1" t="s">
        <v>117</v>
      </c>
      <c r="C8" s="1"/>
      <c r="D8" s="1" t="s">
        <v>130</v>
      </c>
      <c r="E8" s="1" t="s">
        <v>131</v>
      </c>
    </row>
    <row r="9">
      <c r="A9" s="2">
        <v>45833.0</v>
      </c>
      <c r="B9" s="1" t="s">
        <v>117</v>
      </c>
      <c r="C9" s="1"/>
      <c r="D9" s="1" t="s">
        <v>132</v>
      </c>
      <c r="E9" s="1" t="s">
        <v>133</v>
      </c>
    </row>
    <row r="10">
      <c r="A10" s="2">
        <v>45833.0</v>
      </c>
      <c r="B10" s="1" t="s">
        <v>117</v>
      </c>
      <c r="C10" s="1"/>
      <c r="D10" s="1" t="s">
        <v>134</v>
      </c>
      <c r="E10" s="1" t="s">
        <v>135</v>
      </c>
    </row>
    <row r="11">
      <c r="A11" s="2">
        <v>45835.0</v>
      </c>
      <c r="B11" s="1" t="s">
        <v>117</v>
      </c>
      <c r="C11" s="1"/>
      <c r="D11" s="1" t="s">
        <v>136</v>
      </c>
      <c r="E11" s="1" t="s">
        <v>137</v>
      </c>
    </row>
    <row r="12">
      <c r="A12" s="2">
        <v>45840.0</v>
      </c>
      <c r="B12" s="1" t="s">
        <v>117</v>
      </c>
      <c r="C12" s="1"/>
      <c r="D12" s="1" t="s">
        <v>138</v>
      </c>
      <c r="E12" s="1" t="s">
        <v>139</v>
      </c>
    </row>
    <row r="13">
      <c r="A13" s="2">
        <v>45842.0</v>
      </c>
      <c r="B13" s="1" t="s">
        <v>117</v>
      </c>
      <c r="C13" s="1"/>
      <c r="D13" s="1" t="s">
        <v>140</v>
      </c>
      <c r="E13" s="1" t="s">
        <v>141</v>
      </c>
    </row>
    <row r="14">
      <c r="A14" s="2">
        <v>45839.0</v>
      </c>
      <c r="B14" s="1" t="s">
        <v>117</v>
      </c>
      <c r="C14" s="1"/>
      <c r="D14" s="1" t="s">
        <v>142</v>
      </c>
      <c r="E14" s="1" t="s">
        <v>143</v>
      </c>
    </row>
    <row r="15">
      <c r="A15" s="2">
        <v>45842.0</v>
      </c>
      <c r="B15" s="1" t="s">
        <v>117</v>
      </c>
      <c r="C15" s="1"/>
      <c r="D15" s="1" t="s">
        <v>144</v>
      </c>
      <c r="E15" s="1" t="s">
        <v>145</v>
      </c>
    </row>
    <row r="16">
      <c r="A16" s="2">
        <v>45842.0</v>
      </c>
      <c r="B16" s="1" t="s">
        <v>117</v>
      </c>
      <c r="C16" s="1"/>
      <c r="D16" s="1" t="s">
        <v>146</v>
      </c>
      <c r="E16" s="1" t="s">
        <v>147</v>
      </c>
    </row>
    <row r="17">
      <c r="A17" s="2">
        <v>45842.0</v>
      </c>
      <c r="B17" s="1" t="s">
        <v>117</v>
      </c>
      <c r="C17" s="1"/>
      <c r="D17" s="1" t="s">
        <v>120</v>
      </c>
      <c r="E17" s="1" t="s">
        <v>148</v>
      </c>
    </row>
    <row r="18">
      <c r="A18" s="2">
        <v>45845.0</v>
      </c>
      <c r="B18" s="1" t="s">
        <v>117</v>
      </c>
      <c r="C18" s="1"/>
      <c r="D18" s="1" t="s">
        <v>149</v>
      </c>
      <c r="E18" s="1" t="s">
        <v>150</v>
      </c>
    </row>
    <row r="19">
      <c r="A19" s="2">
        <v>45849.0</v>
      </c>
      <c r="B19" s="1" t="s">
        <v>117</v>
      </c>
      <c r="C19" s="1"/>
      <c r="D19" s="1" t="s">
        <v>128</v>
      </c>
      <c r="E19" s="1" t="s">
        <v>151</v>
      </c>
    </row>
    <row r="20">
      <c r="A20" s="2">
        <v>45847.0</v>
      </c>
      <c r="B20" s="1" t="s">
        <v>117</v>
      </c>
      <c r="C20" s="1"/>
      <c r="D20" s="1" t="s">
        <v>152</v>
      </c>
      <c r="E20" s="1" t="s">
        <v>153</v>
      </c>
    </row>
    <row r="21">
      <c r="A21" s="2">
        <v>45852.0</v>
      </c>
      <c r="B21" s="1" t="s">
        <v>117</v>
      </c>
      <c r="C21" s="1"/>
      <c r="D21" s="1" t="s">
        <v>138</v>
      </c>
      <c r="E21" s="1" t="s">
        <v>154</v>
      </c>
    </row>
    <row r="22">
      <c r="A22" s="2">
        <v>45856.0</v>
      </c>
      <c r="B22" s="1" t="s">
        <v>117</v>
      </c>
      <c r="C22" s="1"/>
      <c r="D22" s="1"/>
      <c r="E22" s="1" t="s">
        <v>155</v>
      </c>
    </row>
    <row r="23">
      <c r="A23" s="2">
        <v>45856.0</v>
      </c>
      <c r="B23" s="1" t="s">
        <v>117</v>
      </c>
      <c r="C23" s="1"/>
      <c r="D23" s="1" t="s">
        <v>140</v>
      </c>
      <c r="E23" s="1" t="s">
        <v>156</v>
      </c>
    </row>
    <row r="24">
      <c r="A24" s="2">
        <v>45849.0</v>
      </c>
      <c r="B24" s="1" t="s">
        <v>117</v>
      </c>
      <c r="C24" s="1"/>
      <c r="D24" s="1" t="s">
        <v>118</v>
      </c>
      <c r="E24" s="1" t="s">
        <v>157</v>
      </c>
    </row>
    <row r="25">
      <c r="A25" s="2">
        <v>45849.0</v>
      </c>
      <c r="B25" s="1" t="s">
        <v>117</v>
      </c>
      <c r="C25" s="1"/>
      <c r="D25" s="1" t="s">
        <v>158</v>
      </c>
      <c r="E25" s="1" t="s">
        <v>159</v>
      </c>
    </row>
    <row r="26">
      <c r="A26" s="2">
        <v>45852.0</v>
      </c>
      <c r="B26" s="1" t="s">
        <v>117</v>
      </c>
      <c r="C26" s="1"/>
      <c r="D26" s="1" t="s">
        <v>160</v>
      </c>
      <c r="E26" s="1" t="s">
        <v>161</v>
      </c>
    </row>
    <row r="27">
      <c r="A27" s="2">
        <v>45854.0</v>
      </c>
      <c r="B27" s="1" t="s">
        <v>117</v>
      </c>
      <c r="C27" s="1"/>
      <c r="D27" s="1" t="s">
        <v>162</v>
      </c>
      <c r="E27" s="1" t="s">
        <v>163</v>
      </c>
    </row>
    <row r="28">
      <c r="A28" s="2">
        <v>45854.0</v>
      </c>
      <c r="B28" s="1" t="s">
        <v>117</v>
      </c>
      <c r="C28" s="1"/>
      <c r="D28" s="1" t="s">
        <v>164</v>
      </c>
      <c r="E28" s="1" t="s">
        <v>165</v>
      </c>
    </row>
    <row r="29">
      <c r="A29" s="2">
        <v>45863.0</v>
      </c>
      <c r="B29" s="1" t="s">
        <v>117</v>
      </c>
      <c r="C29" s="1"/>
      <c r="D29" s="1" t="s">
        <v>122</v>
      </c>
      <c r="E29" s="1" t="s">
        <v>166</v>
      </c>
    </row>
    <row r="30">
      <c r="A30" s="2">
        <v>45856.0</v>
      </c>
      <c r="B30" s="1" t="s">
        <v>117</v>
      </c>
      <c r="C30" s="1"/>
      <c r="D30" s="1" t="s">
        <v>167</v>
      </c>
      <c r="E30" s="1" t="s">
        <v>168</v>
      </c>
    </row>
    <row r="31">
      <c r="A31" s="2">
        <v>45859.0</v>
      </c>
      <c r="B31" s="1" t="s">
        <v>117</v>
      </c>
      <c r="C31" s="1"/>
      <c r="D31" s="1" t="s">
        <v>169</v>
      </c>
      <c r="E31" s="1" t="s">
        <v>170</v>
      </c>
    </row>
    <row r="32">
      <c r="A32" s="2">
        <v>45861.0</v>
      </c>
      <c r="B32" s="1" t="s">
        <v>117</v>
      </c>
      <c r="C32" s="1"/>
      <c r="D32" s="1" t="s">
        <v>171</v>
      </c>
      <c r="E32" s="1" t="s">
        <v>172</v>
      </c>
    </row>
    <row r="33">
      <c r="A33" s="2">
        <v>45866.0</v>
      </c>
      <c r="B33" s="1" t="s">
        <v>117</v>
      </c>
      <c r="C33" s="1"/>
      <c r="D33" s="1" t="s">
        <v>138</v>
      </c>
      <c r="E33" s="1" t="s">
        <v>173</v>
      </c>
    </row>
    <row r="34">
      <c r="A34" s="2">
        <v>45870.0</v>
      </c>
      <c r="B34" s="1" t="s">
        <v>117</v>
      </c>
      <c r="C34" s="1"/>
      <c r="D34" s="1" t="s">
        <v>122</v>
      </c>
      <c r="E34" s="1" t="s">
        <v>174</v>
      </c>
    </row>
    <row r="35">
      <c r="A35" s="2">
        <v>45863.0</v>
      </c>
      <c r="B35" s="1" t="s">
        <v>117</v>
      </c>
      <c r="C35" s="1"/>
      <c r="D35" s="1" t="s">
        <v>175</v>
      </c>
      <c r="E35" s="1" t="s">
        <v>176</v>
      </c>
    </row>
    <row r="36">
      <c r="A36" s="2">
        <v>45866.0</v>
      </c>
      <c r="B36" s="1" t="s">
        <v>117</v>
      </c>
      <c r="C36" s="1"/>
      <c r="D36" s="1" t="s">
        <v>177</v>
      </c>
      <c r="E36" s="1" t="s">
        <v>178</v>
      </c>
    </row>
    <row r="37">
      <c r="A37" s="2">
        <v>45868.0</v>
      </c>
      <c r="B37" s="1" t="s">
        <v>117</v>
      </c>
      <c r="C37" s="1"/>
      <c r="D37" s="1" t="s">
        <v>162</v>
      </c>
      <c r="E37" s="1" t="s">
        <v>179</v>
      </c>
    </row>
    <row r="38">
      <c r="A38" s="2">
        <v>45870.0</v>
      </c>
      <c r="B38" s="1" t="s">
        <v>117</v>
      </c>
      <c r="C38" s="1"/>
      <c r="D38" s="1" t="s">
        <v>164</v>
      </c>
      <c r="E38" s="1" t="s">
        <v>180</v>
      </c>
    </row>
    <row r="39">
      <c r="A39" s="2">
        <v>45873.0</v>
      </c>
      <c r="B39" s="1" t="s">
        <v>117</v>
      </c>
      <c r="C39" s="1"/>
      <c r="D39" s="1" t="s">
        <v>181</v>
      </c>
      <c r="E39" s="1" t="s">
        <v>182</v>
      </c>
    </row>
    <row r="40">
      <c r="A40" s="2">
        <v>45877.0</v>
      </c>
      <c r="B40" s="1" t="s">
        <v>117</v>
      </c>
      <c r="C40" s="1"/>
      <c r="D40" s="1" t="s">
        <v>122</v>
      </c>
      <c r="E40" s="1" t="s">
        <v>183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36.75"/>
    <col customWidth="1" min="3" max="3" width="8.38"/>
    <col customWidth="1" min="4" max="4" width="60.2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45831.0</v>
      </c>
      <c r="B2" s="1" t="s">
        <v>2427</v>
      </c>
      <c r="C2" s="1"/>
      <c r="D2" s="1" t="s">
        <v>2428</v>
      </c>
      <c r="E2" s="1" t="s">
        <v>2429</v>
      </c>
    </row>
    <row r="3">
      <c r="A3" s="2">
        <v>45833.0</v>
      </c>
      <c r="B3" s="1" t="s">
        <v>2430</v>
      </c>
      <c r="C3" s="1"/>
      <c r="D3" s="1" t="s">
        <v>2431</v>
      </c>
      <c r="E3" s="1" t="s">
        <v>2432</v>
      </c>
    </row>
    <row r="4">
      <c r="A4" s="2">
        <v>45833.0</v>
      </c>
      <c r="B4" s="1" t="s">
        <v>2433</v>
      </c>
      <c r="C4" s="1"/>
      <c r="D4" s="1" t="s">
        <v>2434</v>
      </c>
      <c r="E4" s="1" t="s">
        <v>2435</v>
      </c>
    </row>
    <row r="5">
      <c r="A5" s="2">
        <v>45834.0</v>
      </c>
      <c r="B5" s="1" t="s">
        <v>2427</v>
      </c>
      <c r="C5" s="1"/>
      <c r="D5" s="1" t="s">
        <v>2436</v>
      </c>
      <c r="E5" s="1" t="s">
        <v>2437</v>
      </c>
    </row>
    <row r="6">
      <c r="A6" s="2">
        <v>45836.0</v>
      </c>
      <c r="B6" s="1" t="s">
        <v>2430</v>
      </c>
      <c r="C6" s="1"/>
      <c r="D6" s="1" t="s">
        <v>2431</v>
      </c>
      <c r="E6" s="1" t="s">
        <v>2438</v>
      </c>
    </row>
    <row r="7">
      <c r="A7" s="2">
        <v>45839.0</v>
      </c>
      <c r="B7" s="1" t="s">
        <v>2439</v>
      </c>
      <c r="C7" s="1"/>
      <c r="D7" s="1" t="s">
        <v>2440</v>
      </c>
      <c r="E7" s="1" t="s">
        <v>2441</v>
      </c>
    </row>
    <row r="8">
      <c r="A8" s="2">
        <v>45839.0</v>
      </c>
      <c r="B8" s="1" t="s">
        <v>2442</v>
      </c>
      <c r="C8" s="1"/>
      <c r="D8" s="1" t="s">
        <v>2443</v>
      </c>
      <c r="E8" s="1" t="s">
        <v>2444</v>
      </c>
    </row>
    <row r="9">
      <c r="A9" s="2">
        <v>45839.0</v>
      </c>
      <c r="B9" s="1" t="s">
        <v>2427</v>
      </c>
      <c r="C9" s="1"/>
      <c r="D9" s="1" t="s">
        <v>2445</v>
      </c>
      <c r="E9" s="1" t="s">
        <v>2446</v>
      </c>
    </row>
    <row r="10">
      <c r="A10" s="2">
        <v>45840.0</v>
      </c>
      <c r="B10" s="1" t="s">
        <v>2447</v>
      </c>
      <c r="C10" s="1"/>
      <c r="D10" s="1" t="s">
        <v>2448</v>
      </c>
      <c r="E10" s="1" t="s">
        <v>2449</v>
      </c>
    </row>
    <row r="11">
      <c r="A11" s="2">
        <v>45840.0</v>
      </c>
      <c r="B11" s="1" t="s">
        <v>2442</v>
      </c>
      <c r="C11" s="1"/>
      <c r="D11" s="1" t="s">
        <v>2450</v>
      </c>
      <c r="E11" s="1" t="s">
        <v>2451</v>
      </c>
    </row>
    <row r="12">
      <c r="A12" s="2">
        <v>45840.0</v>
      </c>
      <c r="B12" s="1" t="s">
        <v>2430</v>
      </c>
      <c r="C12" s="1"/>
      <c r="D12" s="1" t="s">
        <v>2431</v>
      </c>
      <c r="E12" s="1" t="s">
        <v>2452</v>
      </c>
    </row>
    <row r="13">
      <c r="A13" s="2">
        <v>45840.0</v>
      </c>
      <c r="B13" s="1" t="s">
        <v>2427</v>
      </c>
      <c r="C13" s="1"/>
      <c r="D13" s="1" t="s">
        <v>2436</v>
      </c>
      <c r="E13" s="1" t="s">
        <v>2453</v>
      </c>
    </row>
    <row r="14">
      <c r="A14" s="2">
        <v>45842.0</v>
      </c>
      <c r="B14" s="1" t="s">
        <v>2427</v>
      </c>
      <c r="C14" s="1"/>
      <c r="D14" s="1" t="s">
        <v>2436</v>
      </c>
      <c r="E14" s="1" t="s">
        <v>2454</v>
      </c>
    </row>
    <row r="15">
      <c r="A15" s="2">
        <v>45842.0</v>
      </c>
      <c r="B15" s="1" t="s">
        <v>2439</v>
      </c>
      <c r="C15" s="1"/>
      <c r="D15" s="1" t="s">
        <v>2455</v>
      </c>
      <c r="E15" s="1" t="s">
        <v>2456</v>
      </c>
    </row>
    <row r="16">
      <c r="A16" s="2">
        <v>45842.0</v>
      </c>
      <c r="B16" s="1" t="s">
        <v>2439</v>
      </c>
      <c r="C16" s="1"/>
      <c r="D16" s="1" t="s">
        <v>2457</v>
      </c>
      <c r="E16" s="1" t="s">
        <v>2458</v>
      </c>
    </row>
    <row r="17">
      <c r="A17" s="2">
        <v>45843.0</v>
      </c>
      <c r="B17" s="1" t="s">
        <v>2430</v>
      </c>
      <c r="C17" s="1"/>
      <c r="D17" s="1" t="s">
        <v>2431</v>
      </c>
      <c r="E17" s="1" t="s">
        <v>2459</v>
      </c>
    </row>
    <row r="18">
      <c r="A18" s="2">
        <v>45846.0</v>
      </c>
      <c r="B18" s="1" t="s">
        <v>2430</v>
      </c>
      <c r="C18" s="1"/>
      <c r="D18" s="1" t="s">
        <v>2431</v>
      </c>
      <c r="E18" s="1" t="s">
        <v>2460</v>
      </c>
    </row>
    <row r="19">
      <c r="A19" s="2">
        <v>45846.0</v>
      </c>
      <c r="B19" s="1" t="s">
        <v>2447</v>
      </c>
      <c r="C19" s="1"/>
      <c r="D19" s="1" t="s">
        <v>2448</v>
      </c>
      <c r="E19" s="1" t="s">
        <v>2461</v>
      </c>
    </row>
    <row r="20">
      <c r="A20" s="2">
        <v>45846.0</v>
      </c>
      <c r="B20" s="1" t="s">
        <v>2427</v>
      </c>
      <c r="C20" s="1"/>
      <c r="D20" s="1" t="s">
        <v>2436</v>
      </c>
      <c r="E20" s="1" t="s">
        <v>2462</v>
      </c>
    </row>
    <row r="21">
      <c r="A21" s="2">
        <v>45847.0</v>
      </c>
      <c r="B21" s="1" t="s">
        <v>2427</v>
      </c>
      <c r="C21" s="1"/>
      <c r="D21" s="1" t="s">
        <v>2436</v>
      </c>
      <c r="E21" s="1" t="s">
        <v>2463</v>
      </c>
    </row>
    <row r="22">
      <c r="A22" s="2">
        <v>45847.0</v>
      </c>
      <c r="B22" s="1" t="s">
        <v>2464</v>
      </c>
      <c r="C22" s="1"/>
      <c r="D22" s="1" t="s">
        <v>2455</v>
      </c>
      <c r="E22" s="1" t="s">
        <v>2465</v>
      </c>
    </row>
    <row r="23">
      <c r="A23" s="2">
        <v>45848.0</v>
      </c>
      <c r="B23" s="1" t="s">
        <v>2427</v>
      </c>
      <c r="C23" s="1"/>
      <c r="D23" s="1" t="s">
        <v>2466</v>
      </c>
      <c r="E23" s="1" t="s">
        <v>2467</v>
      </c>
    </row>
    <row r="24">
      <c r="A24" s="2">
        <v>45849.0</v>
      </c>
      <c r="B24" s="1" t="s">
        <v>2468</v>
      </c>
      <c r="C24" s="1"/>
      <c r="D24" s="1" t="s">
        <v>2469</v>
      </c>
      <c r="E24" s="1" t="s">
        <v>2470</v>
      </c>
    </row>
    <row r="25">
      <c r="A25" s="2">
        <v>45849.0</v>
      </c>
      <c r="B25" s="1" t="s">
        <v>2430</v>
      </c>
      <c r="C25" s="1"/>
      <c r="D25" s="1" t="s">
        <v>2431</v>
      </c>
      <c r="E25" s="1" t="s">
        <v>2471</v>
      </c>
    </row>
    <row r="26">
      <c r="A26" s="2">
        <v>45850.0</v>
      </c>
      <c r="B26" s="1" t="s">
        <v>2439</v>
      </c>
      <c r="C26" s="1"/>
      <c r="D26" s="1" t="s">
        <v>2472</v>
      </c>
      <c r="E26" s="1" t="s">
        <v>2473</v>
      </c>
    </row>
    <row r="27">
      <c r="A27" s="2">
        <v>45853.0</v>
      </c>
      <c r="B27" s="1" t="s">
        <v>2464</v>
      </c>
      <c r="C27" s="1"/>
      <c r="D27" s="1" t="s">
        <v>2472</v>
      </c>
      <c r="E27" s="1" t="s">
        <v>2474</v>
      </c>
    </row>
    <row r="28">
      <c r="A28" s="2">
        <v>45853.0</v>
      </c>
      <c r="B28" s="1" t="s">
        <v>2430</v>
      </c>
      <c r="C28" s="1"/>
      <c r="D28" s="1" t="s">
        <v>2431</v>
      </c>
      <c r="E28" s="1" t="s">
        <v>2475</v>
      </c>
    </row>
    <row r="29">
      <c r="A29" s="2">
        <v>45853.0</v>
      </c>
      <c r="B29" s="1" t="s">
        <v>2427</v>
      </c>
      <c r="C29" s="1"/>
      <c r="D29" s="1" t="s">
        <v>2436</v>
      </c>
      <c r="E29" s="1" t="s">
        <v>2476</v>
      </c>
    </row>
    <row r="30">
      <c r="A30" s="2">
        <v>45856.0</v>
      </c>
      <c r="B30" s="1" t="s">
        <v>2427</v>
      </c>
      <c r="C30" s="1"/>
      <c r="D30" s="1" t="s">
        <v>1236</v>
      </c>
      <c r="E30" s="1" t="s">
        <v>2477</v>
      </c>
    </row>
    <row r="31">
      <c r="A31" s="2">
        <v>45856.0</v>
      </c>
      <c r="B31" s="1" t="s">
        <v>2427</v>
      </c>
      <c r="C31" s="1"/>
      <c r="D31" s="1" t="s">
        <v>1236</v>
      </c>
      <c r="E31" s="1" t="s">
        <v>2477</v>
      </c>
    </row>
    <row r="32">
      <c r="A32" s="2">
        <v>45856.0</v>
      </c>
      <c r="B32" s="1" t="s">
        <v>2430</v>
      </c>
      <c r="C32" s="1"/>
      <c r="D32" s="1" t="s">
        <v>643</v>
      </c>
      <c r="E32" s="1" t="s">
        <v>2478</v>
      </c>
    </row>
    <row r="33">
      <c r="A33" s="2">
        <v>45856.0</v>
      </c>
      <c r="B33" s="1" t="s">
        <v>2447</v>
      </c>
      <c r="C33" s="1"/>
      <c r="D33" s="1" t="s">
        <v>2448</v>
      </c>
      <c r="E33" s="1" t="s">
        <v>2479</v>
      </c>
    </row>
    <row r="34">
      <c r="A34" s="2">
        <v>45856.0</v>
      </c>
      <c r="B34" s="1" t="s">
        <v>2427</v>
      </c>
      <c r="C34" s="1" t="s">
        <v>2480</v>
      </c>
      <c r="D34" s="1" t="s">
        <v>1236</v>
      </c>
      <c r="E34" s="1" t="s">
        <v>2481</v>
      </c>
    </row>
    <row r="35">
      <c r="A35" s="2">
        <v>45859.0</v>
      </c>
      <c r="B35" s="1" t="s">
        <v>2427</v>
      </c>
      <c r="C35" s="1"/>
      <c r="D35" s="1" t="s">
        <v>2482</v>
      </c>
      <c r="E35" s="1" t="s">
        <v>2483</v>
      </c>
    </row>
    <row r="36">
      <c r="A36" s="2">
        <v>45860.0</v>
      </c>
      <c r="B36" s="1" t="s">
        <v>2464</v>
      </c>
      <c r="C36" s="1"/>
      <c r="D36" s="1" t="s">
        <v>2440</v>
      </c>
      <c r="E36" s="1" t="s">
        <v>2484</v>
      </c>
    </row>
    <row r="37">
      <c r="A37" s="2">
        <v>45860.0</v>
      </c>
      <c r="B37" s="1" t="s">
        <v>2427</v>
      </c>
      <c r="C37" s="1"/>
      <c r="D37" s="1" t="s">
        <v>2485</v>
      </c>
      <c r="E37" s="1" t="s">
        <v>2486</v>
      </c>
    </row>
    <row r="38">
      <c r="A38" s="2">
        <v>45861.0</v>
      </c>
      <c r="B38" s="1" t="s">
        <v>2427</v>
      </c>
      <c r="C38" s="1"/>
      <c r="D38" s="1" t="s">
        <v>1236</v>
      </c>
      <c r="E38" s="1" t="s">
        <v>2487</v>
      </c>
    </row>
    <row r="39">
      <c r="A39" s="2">
        <v>45861.0</v>
      </c>
      <c r="B39" s="1" t="s">
        <v>2439</v>
      </c>
      <c r="C39" s="1"/>
      <c r="D39" s="1" t="s">
        <v>2440</v>
      </c>
      <c r="E39" s="1" t="s">
        <v>2488</v>
      </c>
    </row>
    <row r="40">
      <c r="A40" s="2">
        <v>45861.0</v>
      </c>
      <c r="B40" s="1" t="s">
        <v>2439</v>
      </c>
      <c r="C40" s="1"/>
      <c r="D40" s="1" t="s">
        <v>2489</v>
      </c>
      <c r="E40" s="1" t="s">
        <v>2490</v>
      </c>
    </row>
    <row r="41">
      <c r="A41" s="2">
        <v>45862.0</v>
      </c>
      <c r="B41" s="1" t="s">
        <v>2430</v>
      </c>
      <c r="C41" s="1"/>
      <c r="D41" s="1" t="s">
        <v>643</v>
      </c>
      <c r="E41" s="1" t="s">
        <v>2491</v>
      </c>
    </row>
    <row r="42">
      <c r="A42" s="2">
        <v>45862.0</v>
      </c>
      <c r="B42" s="1" t="s">
        <v>2427</v>
      </c>
      <c r="C42" s="1"/>
      <c r="D42" s="1" t="s">
        <v>1236</v>
      </c>
      <c r="E42" s="1" t="s">
        <v>2492</v>
      </c>
    </row>
    <row r="43">
      <c r="A43" s="2">
        <v>45862.0</v>
      </c>
      <c r="B43" s="1" t="s">
        <v>2493</v>
      </c>
      <c r="C43" s="1"/>
      <c r="D43" s="1" t="s">
        <v>2494</v>
      </c>
      <c r="E43" s="1" t="s">
        <v>2495</v>
      </c>
    </row>
    <row r="44">
      <c r="A44" s="2">
        <v>45864.0</v>
      </c>
      <c r="B44" s="1" t="s">
        <v>2430</v>
      </c>
      <c r="C44" s="1"/>
      <c r="D44" s="1" t="s">
        <v>643</v>
      </c>
      <c r="E44" s="1" t="s">
        <v>2496</v>
      </c>
    </row>
    <row r="45">
      <c r="A45" s="2">
        <v>45867.0</v>
      </c>
      <c r="B45" s="1" t="s">
        <v>2427</v>
      </c>
      <c r="C45" s="1"/>
      <c r="D45" s="1" t="s">
        <v>1236</v>
      </c>
      <c r="E45" s="1" t="s">
        <v>2497</v>
      </c>
    </row>
    <row r="46">
      <c r="A46" s="2">
        <v>45868.0</v>
      </c>
      <c r="B46" s="1" t="s">
        <v>2427</v>
      </c>
      <c r="C46" s="1"/>
      <c r="D46" s="1" t="s">
        <v>1236</v>
      </c>
      <c r="E46" s="1" t="s">
        <v>2498</v>
      </c>
    </row>
    <row r="47">
      <c r="A47" s="2">
        <v>45870.0</v>
      </c>
      <c r="B47" s="1" t="s">
        <v>2427</v>
      </c>
      <c r="C47" s="1"/>
      <c r="D47" s="1" t="s">
        <v>643</v>
      </c>
      <c r="E47" s="1" t="s">
        <v>2499</v>
      </c>
    </row>
    <row r="48">
      <c r="A48" s="2">
        <v>45869.0</v>
      </c>
      <c r="B48" s="1" t="s">
        <v>2447</v>
      </c>
      <c r="C48" s="1"/>
      <c r="D48" s="1" t="s">
        <v>2448</v>
      </c>
      <c r="E48" s="1" t="s">
        <v>2500</v>
      </c>
    </row>
    <row r="49">
      <c r="A49" s="2">
        <v>45869.0</v>
      </c>
      <c r="B49" s="1" t="s">
        <v>2439</v>
      </c>
      <c r="C49" s="1"/>
      <c r="D49" s="1" t="s">
        <v>2472</v>
      </c>
      <c r="E49" s="1" t="s">
        <v>2501</v>
      </c>
    </row>
    <row r="50">
      <c r="A50" s="2">
        <v>45869.0</v>
      </c>
      <c r="B50" s="1" t="s">
        <v>2464</v>
      </c>
      <c r="C50" s="1"/>
      <c r="D50" s="1" t="s">
        <v>2472</v>
      </c>
      <c r="E50" s="1" t="s">
        <v>2502</v>
      </c>
    </row>
    <row r="51">
      <c r="A51" s="2">
        <v>45870.0</v>
      </c>
      <c r="B51" s="1" t="s">
        <v>2427</v>
      </c>
      <c r="C51" s="1"/>
      <c r="D51" s="1" t="s">
        <v>2503</v>
      </c>
      <c r="E51" s="1" t="s">
        <v>2504</v>
      </c>
    </row>
    <row r="52">
      <c r="A52" s="2">
        <v>45870.0</v>
      </c>
      <c r="B52" s="1" t="s">
        <v>2427</v>
      </c>
      <c r="C52" s="1"/>
      <c r="D52" s="1" t="s">
        <v>990</v>
      </c>
      <c r="E52" s="1" t="s">
        <v>2505</v>
      </c>
    </row>
    <row r="53">
      <c r="A53" s="2">
        <v>45870.0</v>
      </c>
      <c r="B53" s="1" t="s">
        <v>2493</v>
      </c>
      <c r="C53" s="1"/>
      <c r="D53" s="1" t="s">
        <v>2506</v>
      </c>
      <c r="E53" s="1" t="s">
        <v>2507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7.13"/>
    <col customWidth="1" min="3" max="3" width="8.38"/>
    <col customWidth="1" min="4" max="4" width="74.6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6.38"/>
    <col customWidth="1" min="3" max="3" width="10.63"/>
    <col customWidth="1" min="4" max="4" width="73.13"/>
    <col customWidth="1" min="5" max="6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</row>
    <row r="2">
      <c r="A2" s="2">
        <v>45832.0</v>
      </c>
      <c r="B2" s="1" t="s">
        <v>2508</v>
      </c>
      <c r="C2" s="1" t="s">
        <v>2509</v>
      </c>
      <c r="D2" s="1" t="s">
        <v>2510</v>
      </c>
      <c r="E2" s="1"/>
      <c r="F2" s="1" t="s">
        <v>2511</v>
      </c>
    </row>
    <row r="3">
      <c r="A3" s="2">
        <v>45832.0</v>
      </c>
      <c r="B3" s="1" t="s">
        <v>2512</v>
      </c>
      <c r="C3" s="1" t="s">
        <v>2513</v>
      </c>
      <c r="D3" s="1" t="s">
        <v>2514</v>
      </c>
      <c r="E3" s="1"/>
      <c r="F3" s="1" t="s">
        <v>2515</v>
      </c>
    </row>
    <row r="4">
      <c r="A4" s="2">
        <v>45834.0</v>
      </c>
      <c r="B4" s="1" t="s">
        <v>2516</v>
      </c>
      <c r="C4" s="1" t="s">
        <v>2513</v>
      </c>
      <c r="D4" s="1" t="s">
        <v>2517</v>
      </c>
      <c r="E4" s="1"/>
      <c r="F4" s="1" t="s">
        <v>2518</v>
      </c>
    </row>
    <row r="5">
      <c r="A5" s="2">
        <v>45835.0</v>
      </c>
      <c r="B5" s="1" t="s">
        <v>2519</v>
      </c>
      <c r="C5" s="1" t="s">
        <v>2513</v>
      </c>
      <c r="D5" s="1" t="s">
        <v>2520</v>
      </c>
      <c r="E5" s="1"/>
      <c r="F5" s="1" t="s">
        <v>2521</v>
      </c>
    </row>
    <row r="6">
      <c r="A6" s="2">
        <v>45835.0</v>
      </c>
      <c r="B6" s="1" t="s">
        <v>2522</v>
      </c>
      <c r="C6" s="1" t="s">
        <v>2523</v>
      </c>
      <c r="D6" s="1" t="s">
        <v>2524</v>
      </c>
      <c r="E6" s="1"/>
      <c r="F6" s="1" t="s">
        <v>2525</v>
      </c>
    </row>
    <row r="7">
      <c r="A7" s="2">
        <v>45835.0</v>
      </c>
      <c r="B7" s="1" t="s">
        <v>2526</v>
      </c>
      <c r="C7" s="1" t="s">
        <v>2527</v>
      </c>
      <c r="D7" s="1" t="s">
        <v>2528</v>
      </c>
      <c r="E7" s="1"/>
      <c r="F7" s="1" t="s">
        <v>2529</v>
      </c>
    </row>
    <row r="8">
      <c r="A8" s="2">
        <v>45838.0</v>
      </c>
      <c r="B8" s="1" t="s">
        <v>2530</v>
      </c>
      <c r="C8" s="1" t="s">
        <v>2527</v>
      </c>
      <c r="D8" s="1" t="s">
        <v>2531</v>
      </c>
      <c r="E8" s="1"/>
      <c r="F8" s="1" t="s">
        <v>2532</v>
      </c>
    </row>
    <row r="9">
      <c r="A9" s="2">
        <v>45839.0</v>
      </c>
      <c r="B9" s="1" t="s">
        <v>2512</v>
      </c>
      <c r="C9" s="1" t="s">
        <v>2513</v>
      </c>
      <c r="D9" s="1" t="s">
        <v>2533</v>
      </c>
      <c r="E9" s="1"/>
      <c r="F9" s="1" t="s">
        <v>2534</v>
      </c>
    </row>
    <row r="10">
      <c r="A10" s="2">
        <v>45839.0</v>
      </c>
      <c r="B10" s="1" t="s">
        <v>2535</v>
      </c>
      <c r="C10" s="1" t="s">
        <v>2536</v>
      </c>
      <c r="D10" s="1" t="s">
        <v>2537</v>
      </c>
      <c r="E10" s="1"/>
      <c r="F10" s="1" t="s">
        <v>2538</v>
      </c>
    </row>
    <row r="11">
      <c r="A11" s="2">
        <v>45839.0</v>
      </c>
      <c r="B11" s="1" t="s">
        <v>2539</v>
      </c>
      <c r="C11" s="1" t="s">
        <v>2509</v>
      </c>
      <c r="D11" s="1" t="s">
        <v>2540</v>
      </c>
      <c r="E11" s="1"/>
      <c r="F11" s="1" t="s">
        <v>2541</v>
      </c>
    </row>
    <row r="12">
      <c r="A12" s="2">
        <v>45839.0</v>
      </c>
      <c r="B12" s="1" t="s">
        <v>2542</v>
      </c>
      <c r="C12" s="1" t="s">
        <v>2543</v>
      </c>
      <c r="D12" s="1" t="s">
        <v>2544</v>
      </c>
      <c r="E12" s="1"/>
      <c r="F12" s="1" t="s">
        <v>2545</v>
      </c>
    </row>
    <row r="13">
      <c r="A13" s="2">
        <v>45840.0</v>
      </c>
      <c r="B13" s="1" t="s">
        <v>2546</v>
      </c>
      <c r="C13" s="1" t="s">
        <v>2513</v>
      </c>
      <c r="D13" s="1" t="s">
        <v>2547</v>
      </c>
      <c r="E13" s="1"/>
      <c r="F13" s="1" t="s">
        <v>2548</v>
      </c>
    </row>
    <row r="14">
      <c r="A14" s="2">
        <v>45841.0</v>
      </c>
      <c r="B14" s="1" t="s">
        <v>2549</v>
      </c>
      <c r="C14" s="1" t="s">
        <v>2550</v>
      </c>
      <c r="D14" s="1" t="s">
        <v>2551</v>
      </c>
      <c r="E14" s="1"/>
      <c r="F14" s="1" t="s">
        <v>2552</v>
      </c>
    </row>
    <row r="15">
      <c r="A15" s="2">
        <v>45841.0</v>
      </c>
      <c r="B15" s="1" t="s">
        <v>2553</v>
      </c>
      <c r="C15" s="1" t="s">
        <v>2513</v>
      </c>
      <c r="D15" s="1" t="s">
        <v>2547</v>
      </c>
      <c r="E15" s="1"/>
      <c r="F15" s="1" t="s">
        <v>2554</v>
      </c>
    </row>
    <row r="16">
      <c r="A16" s="2">
        <v>45841.0</v>
      </c>
      <c r="B16" s="1" t="s">
        <v>2555</v>
      </c>
      <c r="C16" s="1" t="s">
        <v>2513</v>
      </c>
      <c r="D16" s="1" t="s">
        <v>2556</v>
      </c>
      <c r="E16" s="1"/>
      <c r="F16" s="1" t="s">
        <v>2557</v>
      </c>
    </row>
    <row r="17">
      <c r="A17" s="2">
        <v>45842.0</v>
      </c>
      <c r="B17" s="1" t="s">
        <v>2558</v>
      </c>
      <c r="C17" s="1" t="s">
        <v>2513</v>
      </c>
      <c r="D17" s="1" t="s">
        <v>2517</v>
      </c>
      <c r="E17" s="1"/>
      <c r="F17" s="1" t="s">
        <v>2559</v>
      </c>
    </row>
    <row r="18">
      <c r="A18" s="2">
        <v>45843.0</v>
      </c>
      <c r="B18" s="1" t="s">
        <v>1470</v>
      </c>
      <c r="C18" s="1" t="s">
        <v>2550</v>
      </c>
      <c r="D18" s="1" t="s">
        <v>2560</v>
      </c>
      <c r="E18" s="1" t="s">
        <v>2561</v>
      </c>
      <c r="F18" s="1" t="s">
        <v>2562</v>
      </c>
    </row>
    <row r="19">
      <c r="A19" s="2">
        <v>45843.0</v>
      </c>
      <c r="B19" s="1" t="s">
        <v>2558</v>
      </c>
      <c r="C19" s="1" t="s">
        <v>2513</v>
      </c>
      <c r="D19" s="1" t="s">
        <v>2563</v>
      </c>
      <c r="E19" s="1"/>
      <c r="F19" s="1" t="s">
        <v>2564</v>
      </c>
    </row>
    <row r="20">
      <c r="A20" s="2">
        <v>45846.0</v>
      </c>
      <c r="B20" s="1" t="s">
        <v>2535</v>
      </c>
      <c r="C20" s="1" t="s">
        <v>2536</v>
      </c>
      <c r="D20" s="1" t="s">
        <v>2565</v>
      </c>
      <c r="E20" s="1"/>
      <c r="F20" s="1" t="s">
        <v>2566</v>
      </c>
    </row>
    <row r="21">
      <c r="A21" s="2">
        <v>45846.0</v>
      </c>
      <c r="B21" s="1" t="s">
        <v>2555</v>
      </c>
      <c r="C21" s="1" t="s">
        <v>2567</v>
      </c>
      <c r="D21" s="1" t="s">
        <v>2568</v>
      </c>
      <c r="E21" s="1"/>
      <c r="F21" s="1" t="s">
        <v>2569</v>
      </c>
    </row>
    <row r="22">
      <c r="A22" s="2">
        <v>45846.0</v>
      </c>
      <c r="B22" s="1" t="s">
        <v>2570</v>
      </c>
      <c r="C22" s="1" t="s">
        <v>2513</v>
      </c>
      <c r="D22" s="1" t="s">
        <v>2571</v>
      </c>
      <c r="E22" s="1"/>
      <c r="F22" s="1" t="s">
        <v>2572</v>
      </c>
    </row>
    <row r="23">
      <c r="A23" s="2">
        <v>45847.0</v>
      </c>
      <c r="B23" s="1" t="s">
        <v>2512</v>
      </c>
      <c r="C23" s="1" t="s">
        <v>2513</v>
      </c>
      <c r="D23" s="1" t="s">
        <v>2573</v>
      </c>
      <c r="E23" s="1"/>
      <c r="F23" s="1" t="s">
        <v>2574</v>
      </c>
    </row>
    <row r="24">
      <c r="A24" s="2">
        <v>45847.0</v>
      </c>
      <c r="B24" s="1" t="s">
        <v>2549</v>
      </c>
      <c r="C24" s="1" t="s">
        <v>2550</v>
      </c>
      <c r="D24" s="1" t="s">
        <v>2575</v>
      </c>
      <c r="E24" s="1"/>
      <c r="F24" s="1" t="s">
        <v>2576</v>
      </c>
    </row>
    <row r="25">
      <c r="A25" s="2">
        <v>45847.0</v>
      </c>
      <c r="B25" s="1" t="s">
        <v>2530</v>
      </c>
      <c r="C25" s="1" t="s">
        <v>2527</v>
      </c>
      <c r="D25" s="1" t="s">
        <v>2577</v>
      </c>
      <c r="E25" s="1"/>
      <c r="F25" s="1" t="s">
        <v>2578</v>
      </c>
    </row>
    <row r="26">
      <c r="A26" s="2">
        <v>45848.0</v>
      </c>
      <c r="B26" s="1" t="s">
        <v>2522</v>
      </c>
      <c r="C26" s="1" t="s">
        <v>2523</v>
      </c>
      <c r="D26" s="1" t="s">
        <v>2579</v>
      </c>
      <c r="E26" s="1"/>
      <c r="F26" s="1" t="s">
        <v>2580</v>
      </c>
    </row>
    <row r="27">
      <c r="A27" s="2">
        <v>45850.0</v>
      </c>
      <c r="B27" s="1" t="s">
        <v>2512</v>
      </c>
      <c r="C27" s="1" t="s">
        <v>2513</v>
      </c>
      <c r="D27" s="1" t="s">
        <v>2533</v>
      </c>
      <c r="E27" s="1" t="s">
        <v>2581</v>
      </c>
      <c r="F27" s="1" t="s">
        <v>2582</v>
      </c>
    </row>
    <row r="28">
      <c r="A28" s="2">
        <v>45850.0</v>
      </c>
      <c r="B28" s="1" t="s">
        <v>2526</v>
      </c>
      <c r="C28" s="1" t="s">
        <v>2527</v>
      </c>
      <c r="D28" s="1" t="s">
        <v>2583</v>
      </c>
      <c r="E28" s="1"/>
      <c r="F28" s="1" t="s">
        <v>2584</v>
      </c>
    </row>
    <row r="29">
      <c r="A29" s="2">
        <v>45853.0</v>
      </c>
      <c r="B29" s="1" t="s">
        <v>2535</v>
      </c>
      <c r="C29" s="1" t="s">
        <v>2536</v>
      </c>
      <c r="D29" s="1" t="s">
        <v>2585</v>
      </c>
      <c r="E29" s="1"/>
      <c r="F29" s="1" t="s">
        <v>2586</v>
      </c>
    </row>
    <row r="30">
      <c r="A30" s="2">
        <v>45853.0</v>
      </c>
      <c r="B30" s="1" t="s">
        <v>2587</v>
      </c>
      <c r="C30" s="1" t="s">
        <v>2588</v>
      </c>
      <c r="D30" s="1" t="s">
        <v>2589</v>
      </c>
      <c r="E30" s="1"/>
      <c r="F30" s="1" t="s">
        <v>2590</v>
      </c>
    </row>
    <row r="31">
      <c r="A31" s="2">
        <v>45854.0</v>
      </c>
      <c r="B31" s="1" t="s">
        <v>745</v>
      </c>
      <c r="C31" s="1" t="s">
        <v>2591</v>
      </c>
      <c r="D31" s="1" t="s">
        <v>2592</v>
      </c>
      <c r="E31" s="1"/>
      <c r="F31" s="1" t="s">
        <v>2593</v>
      </c>
    </row>
    <row r="32">
      <c r="A32" s="2">
        <v>45856.0</v>
      </c>
      <c r="B32" s="1" t="s">
        <v>2594</v>
      </c>
      <c r="C32" s="1" t="s">
        <v>2550</v>
      </c>
      <c r="D32" s="1" t="s">
        <v>2595</v>
      </c>
      <c r="E32" s="1"/>
      <c r="F32" s="1" t="s">
        <v>2596</v>
      </c>
    </row>
    <row r="33">
      <c r="A33" s="2">
        <v>45854.0</v>
      </c>
      <c r="B33" s="1" t="s">
        <v>2522</v>
      </c>
      <c r="C33" s="1" t="s">
        <v>2523</v>
      </c>
      <c r="D33" s="1" t="s">
        <v>2524</v>
      </c>
      <c r="E33" s="1"/>
      <c r="F33" s="1" t="s">
        <v>2597</v>
      </c>
    </row>
    <row r="34">
      <c r="A34" s="2">
        <v>45854.0</v>
      </c>
      <c r="B34" s="1" t="s">
        <v>2598</v>
      </c>
      <c r="C34" s="1" t="s">
        <v>2523</v>
      </c>
      <c r="D34" s="1" t="s">
        <v>2599</v>
      </c>
      <c r="E34" s="1" t="s">
        <v>2600</v>
      </c>
      <c r="F34" s="1" t="s">
        <v>2601</v>
      </c>
    </row>
    <row r="35">
      <c r="A35" s="2">
        <v>45854.0</v>
      </c>
      <c r="B35" s="1" t="s">
        <v>2549</v>
      </c>
      <c r="C35" s="1" t="s">
        <v>2550</v>
      </c>
      <c r="D35" s="1" t="s">
        <v>2575</v>
      </c>
      <c r="E35" s="1"/>
      <c r="F35" s="1" t="s">
        <v>2602</v>
      </c>
    </row>
    <row r="36">
      <c r="A36" s="2">
        <v>45854.0</v>
      </c>
      <c r="B36" s="1" t="s">
        <v>2603</v>
      </c>
      <c r="C36" s="1" t="s">
        <v>2513</v>
      </c>
      <c r="D36" s="1" t="s">
        <v>2604</v>
      </c>
      <c r="E36" s="1"/>
      <c r="F36" s="1" t="s">
        <v>2605</v>
      </c>
    </row>
    <row r="37">
      <c r="A37" s="2">
        <v>45854.0</v>
      </c>
      <c r="B37" s="1" t="s">
        <v>2508</v>
      </c>
      <c r="C37" s="1" t="s">
        <v>2509</v>
      </c>
      <c r="D37" s="1" t="s">
        <v>2606</v>
      </c>
      <c r="E37" s="1"/>
      <c r="F37" s="1" t="s">
        <v>2607</v>
      </c>
    </row>
    <row r="38">
      <c r="A38" s="2">
        <v>45855.0</v>
      </c>
      <c r="B38" s="1" t="s">
        <v>2608</v>
      </c>
      <c r="C38" s="1" t="s">
        <v>2609</v>
      </c>
      <c r="D38" s="1" t="s">
        <v>2610</v>
      </c>
      <c r="E38" s="1"/>
      <c r="F38" s="1" t="s">
        <v>2611</v>
      </c>
    </row>
    <row r="39">
      <c r="A39" s="2">
        <v>45855.0</v>
      </c>
      <c r="B39" s="1" t="s">
        <v>2555</v>
      </c>
      <c r="C39" s="1" t="s">
        <v>2567</v>
      </c>
      <c r="D39" s="1" t="s">
        <v>2568</v>
      </c>
      <c r="E39" s="1"/>
      <c r="F39" s="1" t="s">
        <v>2612</v>
      </c>
    </row>
    <row r="40">
      <c r="A40" s="2">
        <v>45855.0</v>
      </c>
      <c r="B40" s="1" t="s">
        <v>2613</v>
      </c>
      <c r="C40" s="1" t="s">
        <v>2513</v>
      </c>
      <c r="D40" s="1" t="s">
        <v>2614</v>
      </c>
      <c r="E40" s="1"/>
      <c r="F40" s="1" t="s">
        <v>2615</v>
      </c>
    </row>
    <row r="41">
      <c r="A41" s="2">
        <v>45855.0</v>
      </c>
      <c r="B41" s="1" t="s">
        <v>2512</v>
      </c>
      <c r="C41" s="1" t="s">
        <v>2513</v>
      </c>
      <c r="D41" s="1" t="s">
        <v>2616</v>
      </c>
      <c r="E41" s="1"/>
      <c r="F41" s="1" t="s">
        <v>2617</v>
      </c>
    </row>
    <row r="42">
      <c r="A42" s="2">
        <v>45856.0</v>
      </c>
      <c r="B42" s="1" t="s">
        <v>2598</v>
      </c>
      <c r="C42" s="1" t="s">
        <v>2523</v>
      </c>
      <c r="D42" s="1" t="s">
        <v>2604</v>
      </c>
      <c r="E42" s="1"/>
      <c r="F42" s="1" t="s">
        <v>2618</v>
      </c>
    </row>
    <row r="43">
      <c r="A43" s="2">
        <v>45859.0</v>
      </c>
      <c r="B43" s="1" t="s">
        <v>2619</v>
      </c>
      <c r="C43" s="1" t="s">
        <v>2567</v>
      </c>
      <c r="D43" s="1" t="s">
        <v>2620</v>
      </c>
      <c r="E43" s="1"/>
      <c r="F43" s="1" t="s">
        <v>2621</v>
      </c>
    </row>
    <row r="44">
      <c r="A44" s="2">
        <v>45859.0</v>
      </c>
      <c r="B44" s="1" t="s">
        <v>2622</v>
      </c>
      <c r="C44" s="1" t="s">
        <v>2513</v>
      </c>
      <c r="D44" s="1" t="s">
        <v>2623</v>
      </c>
      <c r="E44" s="1" t="s">
        <v>2624</v>
      </c>
      <c r="F44" s="1" t="s">
        <v>2625</v>
      </c>
    </row>
    <row r="45">
      <c r="A45" s="2">
        <v>45857.0</v>
      </c>
      <c r="B45" s="1" t="s">
        <v>2549</v>
      </c>
      <c r="C45" s="1" t="s">
        <v>2550</v>
      </c>
      <c r="D45" s="1" t="s">
        <v>2604</v>
      </c>
      <c r="E45" s="1"/>
      <c r="F45" s="1" t="s">
        <v>2626</v>
      </c>
    </row>
    <row r="46">
      <c r="A46" s="2">
        <v>45859.0</v>
      </c>
      <c r="B46" s="1" t="s">
        <v>2526</v>
      </c>
      <c r="C46" s="1" t="s">
        <v>2527</v>
      </c>
      <c r="D46" s="1" t="s">
        <v>2627</v>
      </c>
      <c r="E46" s="1"/>
      <c r="F46" s="1" t="s">
        <v>2628</v>
      </c>
    </row>
    <row r="47">
      <c r="A47" s="2">
        <v>45860.0</v>
      </c>
      <c r="B47" s="1" t="s">
        <v>2629</v>
      </c>
      <c r="C47" s="1" t="s">
        <v>2550</v>
      </c>
      <c r="D47" s="1" t="s">
        <v>2630</v>
      </c>
      <c r="E47" s="1"/>
      <c r="F47" s="1" t="s">
        <v>2631</v>
      </c>
    </row>
    <row r="48">
      <c r="A48" s="2">
        <v>45860.0</v>
      </c>
      <c r="B48" s="1" t="s">
        <v>2549</v>
      </c>
      <c r="C48" s="1" t="s">
        <v>2550</v>
      </c>
      <c r="D48" s="1" t="s">
        <v>2575</v>
      </c>
      <c r="E48" s="1"/>
      <c r="F48" s="1" t="s">
        <v>2632</v>
      </c>
    </row>
    <row r="49">
      <c r="A49" s="2">
        <v>45860.0</v>
      </c>
      <c r="B49" s="1" t="s">
        <v>2633</v>
      </c>
      <c r="C49" s="1" t="s">
        <v>2567</v>
      </c>
      <c r="D49" s="1" t="s">
        <v>2634</v>
      </c>
      <c r="E49" s="1"/>
      <c r="F49" s="1" t="s">
        <v>2635</v>
      </c>
    </row>
    <row r="50">
      <c r="A50" s="2">
        <v>45860.0</v>
      </c>
      <c r="B50" s="1" t="s">
        <v>2530</v>
      </c>
      <c r="C50" s="1" t="s">
        <v>2527</v>
      </c>
      <c r="D50" s="1" t="s">
        <v>2636</v>
      </c>
      <c r="E50" s="1"/>
      <c r="F50" s="1" t="s">
        <v>2637</v>
      </c>
    </row>
    <row r="51">
      <c r="A51" s="2">
        <v>45861.0</v>
      </c>
      <c r="B51" s="1" t="s">
        <v>2638</v>
      </c>
      <c r="C51" s="1" t="s">
        <v>2513</v>
      </c>
      <c r="D51" s="1" t="s">
        <v>2639</v>
      </c>
      <c r="E51" s="1"/>
      <c r="F51" s="1" t="s">
        <v>2640</v>
      </c>
    </row>
    <row r="52">
      <c r="A52" s="2">
        <v>45861.0</v>
      </c>
      <c r="B52" s="1" t="s">
        <v>2558</v>
      </c>
      <c r="C52" s="1" t="s">
        <v>2513</v>
      </c>
      <c r="D52" s="1" t="s">
        <v>2641</v>
      </c>
      <c r="E52" s="1"/>
      <c r="F52" s="1" t="s">
        <v>2642</v>
      </c>
    </row>
    <row r="53">
      <c r="A53" s="2">
        <v>45862.0</v>
      </c>
      <c r="B53" s="1" t="s">
        <v>2643</v>
      </c>
      <c r="C53" s="1" t="s">
        <v>2509</v>
      </c>
      <c r="D53" s="1" t="s">
        <v>2644</v>
      </c>
      <c r="E53" s="1"/>
      <c r="F53" s="1" t="s">
        <v>2645</v>
      </c>
    </row>
    <row r="54">
      <c r="A54" s="2">
        <v>45862.0</v>
      </c>
      <c r="B54" s="1" t="s">
        <v>2646</v>
      </c>
      <c r="C54" s="1" t="s">
        <v>2509</v>
      </c>
      <c r="D54" s="1" t="s">
        <v>2647</v>
      </c>
      <c r="E54" s="1"/>
      <c r="F54" s="1" t="s">
        <v>2648</v>
      </c>
    </row>
    <row r="55">
      <c r="A55" s="2">
        <v>45863.0</v>
      </c>
      <c r="B55" s="1" t="s">
        <v>2508</v>
      </c>
      <c r="C55" s="1" t="s">
        <v>2509</v>
      </c>
      <c r="D55" s="1" t="s">
        <v>2649</v>
      </c>
      <c r="E55" s="1"/>
      <c r="F55" s="1" t="s">
        <v>2650</v>
      </c>
    </row>
    <row r="56">
      <c r="A56" s="2">
        <v>45863.0</v>
      </c>
      <c r="B56" s="1" t="s">
        <v>2651</v>
      </c>
      <c r="C56" s="1" t="s">
        <v>2513</v>
      </c>
      <c r="D56" s="1" t="s">
        <v>2652</v>
      </c>
      <c r="E56" s="1"/>
      <c r="F56" s="1" t="s">
        <v>2653</v>
      </c>
    </row>
    <row r="57">
      <c r="A57" s="2">
        <v>45867.0</v>
      </c>
      <c r="B57" s="1" t="s">
        <v>2654</v>
      </c>
      <c r="C57" s="1" t="s">
        <v>2567</v>
      </c>
      <c r="D57" s="1" t="s">
        <v>2655</v>
      </c>
      <c r="E57" s="1"/>
      <c r="F57" s="1" t="s">
        <v>2656</v>
      </c>
    </row>
    <row r="58">
      <c r="A58" s="2">
        <v>45863.0</v>
      </c>
      <c r="B58" s="1" t="s">
        <v>2657</v>
      </c>
      <c r="C58" s="1" t="s">
        <v>2513</v>
      </c>
      <c r="D58" s="1" t="s">
        <v>2658</v>
      </c>
      <c r="E58" s="1"/>
      <c r="F58" s="1" t="s">
        <v>2659</v>
      </c>
    </row>
    <row r="59">
      <c r="A59" s="2">
        <v>45864.0</v>
      </c>
      <c r="B59" s="1" t="s">
        <v>2660</v>
      </c>
      <c r="C59" s="1" t="s">
        <v>2509</v>
      </c>
      <c r="D59" s="1" t="s">
        <v>2661</v>
      </c>
      <c r="E59" s="1"/>
      <c r="F59" s="1" t="s">
        <v>2662</v>
      </c>
    </row>
    <row r="60">
      <c r="A60" s="2">
        <v>45867.0</v>
      </c>
      <c r="B60" s="1" t="s">
        <v>1470</v>
      </c>
      <c r="C60" s="1" t="s">
        <v>2550</v>
      </c>
      <c r="D60" s="1" t="s">
        <v>2663</v>
      </c>
      <c r="E60" s="1" t="s">
        <v>2664</v>
      </c>
      <c r="F60" s="1" t="s">
        <v>2665</v>
      </c>
    </row>
    <row r="61">
      <c r="A61" s="2">
        <v>45867.0</v>
      </c>
      <c r="B61" s="1" t="s">
        <v>2629</v>
      </c>
      <c r="C61" s="1" t="s">
        <v>2550</v>
      </c>
      <c r="D61" s="1" t="s">
        <v>2666</v>
      </c>
      <c r="E61" s="1" t="s">
        <v>2667</v>
      </c>
      <c r="F61" s="1" t="s">
        <v>2668</v>
      </c>
    </row>
    <row r="62">
      <c r="A62" s="2">
        <v>45867.0</v>
      </c>
      <c r="B62" s="1" t="s">
        <v>2669</v>
      </c>
      <c r="C62" s="1" t="s">
        <v>2550</v>
      </c>
      <c r="D62" s="1" t="s">
        <v>2575</v>
      </c>
      <c r="E62" s="1"/>
      <c r="F62" s="1" t="s">
        <v>2670</v>
      </c>
    </row>
    <row r="63">
      <c r="A63" s="2">
        <v>45867.0</v>
      </c>
      <c r="B63" s="1" t="s">
        <v>2643</v>
      </c>
      <c r="C63" s="1" t="s">
        <v>2509</v>
      </c>
      <c r="D63" s="1" t="s">
        <v>2649</v>
      </c>
      <c r="E63" s="1"/>
      <c r="F63" s="1" t="s">
        <v>2671</v>
      </c>
    </row>
    <row r="64">
      <c r="A64" s="2">
        <v>45869.0</v>
      </c>
      <c r="B64" s="1" t="s">
        <v>2512</v>
      </c>
      <c r="C64" s="1" t="s">
        <v>2513</v>
      </c>
      <c r="D64" s="1" t="s">
        <v>2533</v>
      </c>
      <c r="E64" s="1"/>
      <c r="F64" s="1" t="s">
        <v>2672</v>
      </c>
    </row>
    <row r="65">
      <c r="A65" s="2">
        <v>45869.0</v>
      </c>
      <c r="B65" s="1" t="s">
        <v>2673</v>
      </c>
      <c r="C65" s="1" t="s">
        <v>2550</v>
      </c>
      <c r="D65" s="1" t="s">
        <v>2674</v>
      </c>
      <c r="E65" s="1"/>
      <c r="F65" s="1" t="s">
        <v>2675</v>
      </c>
    </row>
    <row r="66">
      <c r="A66" s="2">
        <v>45870.0</v>
      </c>
      <c r="B66" s="1" t="s">
        <v>945</v>
      </c>
      <c r="C66" s="1" t="s">
        <v>2536</v>
      </c>
      <c r="D66" s="1" t="s">
        <v>2676</v>
      </c>
      <c r="E66" s="1"/>
      <c r="F66" s="1" t="s">
        <v>2677</v>
      </c>
    </row>
    <row r="67">
      <c r="A67" s="2">
        <v>45869.0</v>
      </c>
      <c r="B67" s="1" t="s">
        <v>2570</v>
      </c>
      <c r="C67" s="1" t="s">
        <v>2513</v>
      </c>
      <c r="D67" s="1" t="s">
        <v>2571</v>
      </c>
      <c r="E67" s="1"/>
      <c r="F67" s="1" t="s">
        <v>2678</v>
      </c>
    </row>
    <row r="68">
      <c r="A68" s="2">
        <v>45870.0</v>
      </c>
      <c r="B68" s="1" t="s">
        <v>945</v>
      </c>
      <c r="C68" s="1" t="s">
        <v>2536</v>
      </c>
      <c r="D68" s="1" t="s">
        <v>2679</v>
      </c>
      <c r="E68" s="1"/>
      <c r="F68" s="1" t="s">
        <v>2680</v>
      </c>
    </row>
    <row r="69">
      <c r="A69" s="2">
        <v>45870.0</v>
      </c>
      <c r="B69" s="1" t="s">
        <v>2681</v>
      </c>
      <c r="C69" s="1" t="s">
        <v>2509</v>
      </c>
      <c r="D69" s="1" t="s">
        <v>2682</v>
      </c>
      <c r="E69" s="1"/>
      <c r="F69" s="1" t="s">
        <v>2683</v>
      </c>
    </row>
    <row r="70">
      <c r="A70" s="2">
        <v>45870.0</v>
      </c>
      <c r="B70" s="1" t="s">
        <v>1470</v>
      </c>
      <c r="C70" s="1" t="s">
        <v>2550</v>
      </c>
      <c r="D70" s="1" t="s">
        <v>2684</v>
      </c>
      <c r="E70" s="1"/>
      <c r="F70" s="1" t="s">
        <v>2685</v>
      </c>
    </row>
    <row r="71">
      <c r="A71" s="2">
        <v>45870.0</v>
      </c>
      <c r="B71" s="1" t="s">
        <v>2603</v>
      </c>
      <c r="C71" s="1" t="s">
        <v>2513</v>
      </c>
      <c r="D71" s="1" t="s">
        <v>2686</v>
      </c>
      <c r="E71" s="1"/>
      <c r="F71" s="1" t="s">
        <v>2687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4.5"/>
    <col customWidth="1" min="3" max="3" width="8.38"/>
    <col customWidth="1" min="4" max="4" width="81.38"/>
    <col customWidth="1" min="5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2688</v>
      </c>
      <c r="F1" s="1" t="s">
        <v>4</v>
      </c>
    </row>
    <row r="2">
      <c r="A2" s="2">
        <v>45832.0</v>
      </c>
      <c r="B2" s="1" t="s">
        <v>2689</v>
      </c>
      <c r="C2" s="1" t="s">
        <v>2690</v>
      </c>
      <c r="D2" s="1" t="s">
        <v>2691</v>
      </c>
      <c r="E2" s="7">
        <v>0.3972222222222222</v>
      </c>
      <c r="F2" s="1" t="s">
        <v>2692</v>
      </c>
    </row>
    <row r="3">
      <c r="A3" s="2">
        <v>45836.0</v>
      </c>
      <c r="B3" s="1" t="s">
        <v>2693</v>
      </c>
      <c r="C3" s="1"/>
      <c r="D3" s="1" t="s">
        <v>2694</v>
      </c>
      <c r="E3" s="7">
        <v>0.5944444444444444</v>
      </c>
      <c r="F3" s="1" t="s">
        <v>2695</v>
      </c>
    </row>
    <row r="4">
      <c r="A4" s="2">
        <v>45838.0</v>
      </c>
      <c r="B4" s="1" t="s">
        <v>2696</v>
      </c>
      <c r="C4" s="1"/>
      <c r="D4" s="1" t="s">
        <v>2697</v>
      </c>
      <c r="E4" s="7">
        <v>0.5340277777777778</v>
      </c>
      <c r="F4" s="1" t="s">
        <v>2698</v>
      </c>
    </row>
    <row r="5">
      <c r="A5" s="2">
        <v>45838.0</v>
      </c>
      <c r="B5" s="1" t="s">
        <v>2699</v>
      </c>
      <c r="C5" s="1" t="s">
        <v>2700</v>
      </c>
      <c r="D5" s="1" t="s">
        <v>2701</v>
      </c>
      <c r="E5" s="7">
        <v>0.625</v>
      </c>
      <c r="F5" s="1" t="s">
        <v>2702</v>
      </c>
    </row>
    <row r="6">
      <c r="A6" s="2">
        <v>45839.0</v>
      </c>
      <c r="B6" s="1" t="s">
        <v>2703</v>
      </c>
      <c r="C6" s="1"/>
      <c r="D6" s="1" t="s">
        <v>2704</v>
      </c>
      <c r="E6" s="7">
        <v>0.5395833333333333</v>
      </c>
      <c r="F6" s="1" t="s">
        <v>2705</v>
      </c>
    </row>
    <row r="7">
      <c r="A7" s="2">
        <v>45839.0</v>
      </c>
      <c r="B7" s="1" t="s">
        <v>2689</v>
      </c>
      <c r="C7" s="1"/>
      <c r="D7" s="1" t="s">
        <v>2706</v>
      </c>
      <c r="E7" s="7">
        <v>0.8909722222222223</v>
      </c>
      <c r="F7" s="1" t="s">
        <v>2707</v>
      </c>
    </row>
    <row r="8">
      <c r="A8" s="2">
        <v>45839.0</v>
      </c>
      <c r="B8" s="1" t="s">
        <v>2708</v>
      </c>
      <c r="C8" s="1"/>
      <c r="D8" s="1" t="s">
        <v>2706</v>
      </c>
      <c r="E8" s="7">
        <v>0.43194444444444446</v>
      </c>
      <c r="F8" s="1" t="s">
        <v>2709</v>
      </c>
    </row>
    <row r="9">
      <c r="A9" s="2">
        <v>45845.0</v>
      </c>
      <c r="B9" s="1" t="s">
        <v>2703</v>
      </c>
      <c r="C9" s="1"/>
      <c r="D9" s="1" t="s">
        <v>2710</v>
      </c>
      <c r="E9" s="7">
        <v>0.5340277777777778</v>
      </c>
      <c r="F9" s="1" t="s">
        <v>2711</v>
      </c>
    </row>
    <row r="10">
      <c r="A10" s="2">
        <v>45845.0</v>
      </c>
      <c r="B10" s="1" t="s">
        <v>2699</v>
      </c>
      <c r="C10" s="1" t="s">
        <v>2712</v>
      </c>
      <c r="D10" s="1" t="s">
        <v>2713</v>
      </c>
      <c r="E10" s="7">
        <v>0.5909722222222222</v>
      </c>
      <c r="F10" s="1" t="s">
        <v>2714</v>
      </c>
    </row>
    <row r="11">
      <c r="A11" s="2">
        <v>45846.0</v>
      </c>
      <c r="B11" s="1" t="s">
        <v>2715</v>
      </c>
      <c r="C11" s="1"/>
      <c r="D11" s="1" t="s">
        <v>2716</v>
      </c>
      <c r="E11" s="7">
        <v>0.43194444444444446</v>
      </c>
      <c r="F11" s="1" t="s">
        <v>2717</v>
      </c>
    </row>
    <row r="12">
      <c r="A12" s="2">
        <v>45847.0</v>
      </c>
      <c r="B12" s="1" t="s">
        <v>2696</v>
      </c>
      <c r="C12" s="1"/>
      <c r="D12" s="1" t="s">
        <v>2718</v>
      </c>
      <c r="E12" s="7">
        <v>0.5090277777777777</v>
      </c>
      <c r="F12" s="1" t="s">
        <v>2719</v>
      </c>
    </row>
    <row r="13">
      <c r="A13" s="2">
        <v>45848.0</v>
      </c>
      <c r="B13" s="1" t="s">
        <v>2703</v>
      </c>
      <c r="C13" s="1"/>
      <c r="D13" s="1" t="s">
        <v>2720</v>
      </c>
      <c r="E13" s="7">
        <v>0.6527777777777778</v>
      </c>
      <c r="F13" s="1" t="s">
        <v>2721</v>
      </c>
    </row>
    <row r="14">
      <c r="A14" s="2">
        <v>45849.0</v>
      </c>
      <c r="B14" s="1" t="s">
        <v>2693</v>
      </c>
      <c r="C14" s="1"/>
      <c r="D14" s="1" t="s">
        <v>2722</v>
      </c>
      <c r="E14" s="7">
        <v>0.48125</v>
      </c>
      <c r="F14" s="1" t="s">
        <v>2723</v>
      </c>
    </row>
    <row r="15">
      <c r="A15" s="2">
        <v>45849.0</v>
      </c>
      <c r="B15" s="1" t="s">
        <v>2689</v>
      </c>
      <c r="C15" s="1" t="s">
        <v>2724</v>
      </c>
      <c r="D15" s="1" t="s">
        <v>2694</v>
      </c>
      <c r="E15" s="7">
        <v>0.3902777777777778</v>
      </c>
      <c r="F15" s="1" t="s">
        <v>2725</v>
      </c>
    </row>
    <row r="16">
      <c r="A16" s="2">
        <v>45850.0</v>
      </c>
      <c r="B16" s="1" t="s">
        <v>2708</v>
      </c>
      <c r="C16" s="1" t="s">
        <v>2726</v>
      </c>
      <c r="D16" s="1" t="s">
        <v>2727</v>
      </c>
      <c r="E16" s="7">
        <v>0.8666666666666667</v>
      </c>
      <c r="F16" s="1" t="s">
        <v>2728</v>
      </c>
    </row>
    <row r="17">
      <c r="A17" s="2">
        <v>45854.0</v>
      </c>
      <c r="B17" s="1" t="s">
        <v>2715</v>
      </c>
      <c r="C17" s="1" t="s">
        <v>2729</v>
      </c>
      <c r="D17" s="1" t="s">
        <v>2730</v>
      </c>
      <c r="E17" s="7">
        <v>0.8305555555555556</v>
      </c>
      <c r="F17" s="1" t="s">
        <v>2731</v>
      </c>
    </row>
    <row r="18">
      <c r="A18" s="2">
        <v>45856.0</v>
      </c>
      <c r="B18" s="1" t="s">
        <v>2732</v>
      </c>
      <c r="C18" s="1"/>
      <c r="D18" s="1" t="s">
        <v>2733</v>
      </c>
      <c r="E18" s="7">
        <v>0.5152777777777777</v>
      </c>
      <c r="F18" s="1" t="s">
        <v>2734</v>
      </c>
    </row>
    <row r="19">
      <c r="A19" s="2">
        <v>45856.0</v>
      </c>
      <c r="B19" s="1" t="s">
        <v>2689</v>
      </c>
      <c r="C19" s="1" t="s">
        <v>2724</v>
      </c>
      <c r="D19" s="1" t="s">
        <v>2706</v>
      </c>
      <c r="E19" s="7">
        <v>0.42291666666666666</v>
      </c>
      <c r="F19" s="1" t="s">
        <v>2735</v>
      </c>
    </row>
    <row r="20">
      <c r="A20" s="2">
        <v>45859.0</v>
      </c>
      <c r="B20" s="1" t="s">
        <v>2708</v>
      </c>
      <c r="C20" s="1" t="s">
        <v>2726</v>
      </c>
      <c r="D20" s="1" t="s">
        <v>2736</v>
      </c>
      <c r="E20" s="7">
        <v>0.7881944444444444</v>
      </c>
      <c r="F20" s="1" t="s">
        <v>2737</v>
      </c>
    </row>
    <row r="21">
      <c r="A21" s="2">
        <v>45860.0</v>
      </c>
      <c r="B21" s="1" t="s">
        <v>2696</v>
      </c>
      <c r="C21" s="1"/>
      <c r="D21" s="1" t="s">
        <v>2738</v>
      </c>
      <c r="E21" s="7">
        <v>0.9729166666666667</v>
      </c>
      <c r="F21" s="1" t="s">
        <v>2739</v>
      </c>
    </row>
    <row r="22">
      <c r="A22" s="2">
        <v>45862.0</v>
      </c>
      <c r="B22" s="1" t="s">
        <v>2693</v>
      </c>
      <c r="C22" s="1"/>
      <c r="D22" s="1" t="s">
        <v>2740</v>
      </c>
      <c r="E22" s="7">
        <v>0.46944444444444444</v>
      </c>
      <c r="F22" s="1" t="s">
        <v>2741</v>
      </c>
    </row>
    <row r="23">
      <c r="A23" s="2">
        <v>45862.0</v>
      </c>
      <c r="B23" s="1" t="s">
        <v>2703</v>
      </c>
      <c r="C23" s="1"/>
      <c r="D23" s="1" t="s">
        <v>2742</v>
      </c>
      <c r="E23" s="7">
        <v>0.6590277777777778</v>
      </c>
      <c r="F23" s="1" t="s">
        <v>2743</v>
      </c>
    </row>
    <row r="24">
      <c r="A24" s="2">
        <v>45863.0</v>
      </c>
      <c r="B24" s="1" t="s">
        <v>2689</v>
      </c>
      <c r="C24" s="1" t="s">
        <v>2724</v>
      </c>
      <c r="D24" s="1" t="s">
        <v>2744</v>
      </c>
      <c r="E24" s="7">
        <v>0.40208333333333335</v>
      </c>
      <c r="F24" s="1" t="s">
        <v>2745</v>
      </c>
    </row>
    <row r="25">
      <c r="A25" s="2">
        <v>45868.0</v>
      </c>
      <c r="B25" s="1" t="s">
        <v>2699</v>
      </c>
      <c r="C25" s="1"/>
      <c r="D25" s="1" t="s">
        <v>2740</v>
      </c>
      <c r="E25" s="7">
        <v>0.48194444444444445</v>
      </c>
      <c r="F25" s="1" t="s">
        <v>2746</v>
      </c>
    </row>
    <row r="26">
      <c r="A26" s="2">
        <v>45867.0</v>
      </c>
      <c r="B26" s="1" t="s">
        <v>2696</v>
      </c>
      <c r="C26" s="1"/>
      <c r="D26" s="1" t="s">
        <v>2747</v>
      </c>
      <c r="E26" s="7">
        <v>0.5118055555555555</v>
      </c>
      <c r="F26" s="1" t="s">
        <v>2748</v>
      </c>
    </row>
    <row r="27">
      <c r="A27" s="2">
        <v>45867.0</v>
      </c>
      <c r="B27" s="1" t="s">
        <v>2703</v>
      </c>
      <c r="C27" s="1"/>
      <c r="D27" s="1" t="s">
        <v>2742</v>
      </c>
      <c r="E27" s="7">
        <v>0.5423611111111111</v>
      </c>
      <c r="F27" s="1" t="s">
        <v>2749</v>
      </c>
    </row>
    <row r="28">
      <c r="A28" s="2">
        <v>45870.0</v>
      </c>
      <c r="B28" s="1" t="s">
        <v>2708</v>
      </c>
      <c r="C28" s="1" t="s">
        <v>2750</v>
      </c>
      <c r="D28" s="1" t="s">
        <v>2742</v>
      </c>
      <c r="E28" s="7">
        <v>0.49722222222222223</v>
      </c>
      <c r="F28" s="1" t="s">
        <v>2751</v>
      </c>
    </row>
    <row r="29">
      <c r="A29" s="2">
        <v>45870.0</v>
      </c>
      <c r="B29" s="1" t="s">
        <v>2693</v>
      </c>
      <c r="C29" s="1"/>
      <c r="D29" s="1" t="s">
        <v>2747</v>
      </c>
      <c r="E29" s="7">
        <v>0.5743055555555555</v>
      </c>
      <c r="F29" s="1" t="s">
        <v>2752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43.5"/>
    <col customWidth="1" min="3" max="3" width="42.63"/>
    <col customWidth="1" min="4" max="4" width="97.75"/>
    <col customWidth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45832.0</v>
      </c>
      <c r="B2" s="1" t="s">
        <v>2753</v>
      </c>
      <c r="D2" s="1" t="s">
        <v>2754</v>
      </c>
      <c r="E2" s="6" t="str">
        <f>TEXT("6264641144915108501","0")</f>
        <v>6264641144915108501</v>
      </c>
    </row>
    <row r="3">
      <c r="A3" s="2">
        <v>45834.0</v>
      </c>
      <c r="B3" s="1" t="s">
        <v>2755</v>
      </c>
      <c r="D3" s="1" t="s">
        <v>2756</v>
      </c>
      <c r="E3" s="6" t="str">
        <f>TEXT("6266315473015844978","0")</f>
        <v>6266315473015844978</v>
      </c>
    </row>
    <row r="4">
      <c r="A4" s="2">
        <v>45848.0</v>
      </c>
      <c r="B4" s="1" t="s">
        <v>2755</v>
      </c>
      <c r="D4" s="1" t="s">
        <v>2757</v>
      </c>
      <c r="E4" s="6" t="str">
        <f>TEXT("6278364750329345900","0")</f>
        <v>6278364750329345900</v>
      </c>
    </row>
    <row r="5">
      <c r="A5" s="2">
        <v>45868.0</v>
      </c>
      <c r="B5" s="1" t="s">
        <v>2755</v>
      </c>
      <c r="D5" s="1" t="s">
        <v>2758</v>
      </c>
      <c r="E5" s="6" t="str">
        <f>TEXT("6295586761617059438","0")</f>
        <v>6295586761617059438</v>
      </c>
    </row>
    <row r="6">
      <c r="A6" s="2">
        <v>45868.0</v>
      </c>
      <c r="B6" s="1" t="s">
        <v>2753</v>
      </c>
      <c r="D6" s="1" t="s">
        <v>2759</v>
      </c>
      <c r="E6" s="6" t="str">
        <f>TEXT("6295782334912045267","0")</f>
        <v>6295782334912045267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46.38"/>
    <col customWidth="1" min="3" max="3" width="61.75"/>
    <col customWidth="1" min="4" max="4" width="72.1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2760</v>
      </c>
      <c r="C2" s="1"/>
      <c r="D2" s="1" t="s">
        <v>2761</v>
      </c>
      <c r="E2" s="1" t="s">
        <v>2762</v>
      </c>
    </row>
    <row r="3">
      <c r="A3" s="2">
        <v>45839.0</v>
      </c>
      <c r="B3" s="1" t="s">
        <v>2763</v>
      </c>
      <c r="C3" s="1"/>
      <c r="D3" s="1" t="s">
        <v>2764</v>
      </c>
      <c r="E3" s="1" t="s">
        <v>2765</v>
      </c>
    </row>
    <row r="4">
      <c r="A4" s="2">
        <v>45840.0</v>
      </c>
      <c r="B4" s="1" t="s">
        <v>2766</v>
      </c>
      <c r="C4" s="1"/>
      <c r="D4" s="1" t="s">
        <v>2767</v>
      </c>
      <c r="E4" s="1" t="s">
        <v>2768</v>
      </c>
    </row>
    <row r="5">
      <c r="A5" s="2">
        <v>45840.0</v>
      </c>
      <c r="B5" s="1" t="s">
        <v>2769</v>
      </c>
      <c r="C5" s="1"/>
      <c r="D5" s="1" t="s">
        <v>2770</v>
      </c>
      <c r="E5" s="1" t="s">
        <v>2771</v>
      </c>
    </row>
    <row r="6">
      <c r="A6" s="2">
        <v>45842.0</v>
      </c>
      <c r="B6" s="1" t="s">
        <v>2772</v>
      </c>
      <c r="C6" s="1"/>
      <c r="D6" s="1" t="s">
        <v>2773</v>
      </c>
      <c r="E6" s="1" t="s">
        <v>2774</v>
      </c>
    </row>
    <row r="7">
      <c r="A7" s="2">
        <v>45846.0</v>
      </c>
      <c r="B7" s="1" t="s">
        <v>2775</v>
      </c>
      <c r="C7" s="1"/>
      <c r="D7" s="1" t="s">
        <v>2776</v>
      </c>
      <c r="E7" s="1" t="s">
        <v>2777</v>
      </c>
    </row>
    <row r="8">
      <c r="A8" s="2">
        <v>45846.0</v>
      </c>
      <c r="B8" s="1" t="s">
        <v>2763</v>
      </c>
      <c r="C8" s="1"/>
      <c r="D8" s="1" t="s">
        <v>2778</v>
      </c>
      <c r="E8" s="1" t="s">
        <v>2779</v>
      </c>
    </row>
    <row r="9">
      <c r="A9" s="2">
        <v>45850.0</v>
      </c>
      <c r="B9" s="1" t="s">
        <v>2780</v>
      </c>
      <c r="C9" s="1"/>
      <c r="D9" s="1" t="s">
        <v>2781</v>
      </c>
      <c r="E9" s="1" t="s">
        <v>2782</v>
      </c>
    </row>
    <row r="10">
      <c r="A10" s="2">
        <v>45852.0</v>
      </c>
      <c r="B10" s="1" t="s">
        <v>2633</v>
      </c>
      <c r="C10" s="1"/>
      <c r="D10" s="1" t="s">
        <v>2783</v>
      </c>
      <c r="E10" s="1" t="s">
        <v>2784</v>
      </c>
    </row>
    <row r="11">
      <c r="A11" s="2">
        <v>45850.0</v>
      </c>
      <c r="B11" s="1" t="s">
        <v>2780</v>
      </c>
      <c r="C11" s="1"/>
      <c r="D11" s="1" t="s">
        <v>2785</v>
      </c>
      <c r="E11" s="1" t="s">
        <v>2786</v>
      </c>
    </row>
    <row r="12">
      <c r="A12" s="2">
        <v>45853.0</v>
      </c>
      <c r="B12" s="1" t="s">
        <v>2769</v>
      </c>
      <c r="C12" s="1"/>
      <c r="D12" s="1" t="s">
        <v>2787</v>
      </c>
      <c r="E12" s="1" t="s">
        <v>2788</v>
      </c>
    </row>
    <row r="13">
      <c r="A13" s="2">
        <v>45853.0</v>
      </c>
      <c r="B13" s="1" t="s">
        <v>2780</v>
      </c>
      <c r="C13" s="1"/>
      <c r="D13" s="1" t="s">
        <v>2789</v>
      </c>
      <c r="E13" s="1" t="s">
        <v>2790</v>
      </c>
    </row>
    <row r="14">
      <c r="A14" s="2">
        <v>45854.0</v>
      </c>
      <c r="B14" s="1" t="s">
        <v>2791</v>
      </c>
      <c r="C14" s="1"/>
      <c r="D14" s="1" t="s">
        <v>2792</v>
      </c>
      <c r="E14" s="1" t="s">
        <v>2793</v>
      </c>
    </row>
    <row r="15">
      <c r="A15" s="2">
        <v>45854.0</v>
      </c>
      <c r="B15" s="1" t="s">
        <v>2780</v>
      </c>
      <c r="C15" s="1"/>
      <c r="D15" s="1" t="s">
        <v>2794</v>
      </c>
      <c r="E15" s="1" t="s">
        <v>2795</v>
      </c>
    </row>
    <row r="16">
      <c r="A16" s="2">
        <v>45854.0</v>
      </c>
      <c r="B16" s="1" t="s">
        <v>2780</v>
      </c>
      <c r="C16" s="1"/>
      <c r="D16" s="1" t="s">
        <v>2796</v>
      </c>
      <c r="E16" s="1" t="s">
        <v>2797</v>
      </c>
    </row>
    <row r="17">
      <c r="A17" s="2">
        <v>45855.0</v>
      </c>
      <c r="B17" s="1" t="s">
        <v>2772</v>
      </c>
      <c r="C17" s="1"/>
      <c r="D17" s="1" t="s">
        <v>2798</v>
      </c>
      <c r="E17" s="1" t="s">
        <v>2799</v>
      </c>
    </row>
    <row r="18">
      <c r="A18" s="2">
        <v>45856.0</v>
      </c>
      <c r="B18" s="1" t="s">
        <v>2800</v>
      </c>
      <c r="C18" s="1"/>
      <c r="D18" s="1" t="s">
        <v>2801</v>
      </c>
      <c r="E18" s="1" t="s">
        <v>2802</v>
      </c>
    </row>
    <row r="19">
      <c r="A19" s="2">
        <v>45857.0</v>
      </c>
      <c r="B19" s="1" t="s">
        <v>2780</v>
      </c>
      <c r="C19" s="1"/>
      <c r="D19" s="1" t="s">
        <v>2803</v>
      </c>
      <c r="E19" s="1" t="s">
        <v>2804</v>
      </c>
    </row>
    <row r="20">
      <c r="A20" s="2">
        <v>45860.0</v>
      </c>
      <c r="B20" s="1" t="s">
        <v>2791</v>
      </c>
      <c r="C20" s="1"/>
      <c r="D20" s="1" t="s">
        <v>2805</v>
      </c>
      <c r="E20" s="1" t="s">
        <v>2806</v>
      </c>
    </row>
    <row r="21">
      <c r="A21" s="2">
        <v>45860.0</v>
      </c>
      <c r="B21" s="1" t="s">
        <v>2772</v>
      </c>
      <c r="C21" s="1"/>
      <c r="D21" s="1" t="s">
        <v>640</v>
      </c>
      <c r="E21" s="1" t="s">
        <v>2807</v>
      </c>
    </row>
    <row r="22">
      <c r="A22" s="2">
        <v>45861.0</v>
      </c>
      <c r="B22" s="1" t="s">
        <v>2780</v>
      </c>
      <c r="C22" s="1"/>
      <c r="D22" s="1" t="s">
        <v>2808</v>
      </c>
      <c r="E22" s="1" t="s">
        <v>2809</v>
      </c>
    </row>
    <row r="23">
      <c r="A23" s="2">
        <v>45863.0</v>
      </c>
      <c r="B23" s="1" t="s">
        <v>2760</v>
      </c>
      <c r="C23" s="1"/>
      <c r="D23" s="1" t="s">
        <v>2761</v>
      </c>
      <c r="E23" s="1" t="s">
        <v>2810</v>
      </c>
    </row>
    <row r="24">
      <c r="A24" s="2">
        <v>45863.0</v>
      </c>
      <c r="B24" s="1" t="s">
        <v>2780</v>
      </c>
      <c r="C24" s="1"/>
      <c r="D24" s="1" t="s">
        <v>2811</v>
      </c>
      <c r="E24" s="1" t="s">
        <v>2812</v>
      </c>
    </row>
    <row r="25">
      <c r="A25" s="2">
        <v>45863.0</v>
      </c>
      <c r="B25" s="1" t="s">
        <v>2769</v>
      </c>
      <c r="C25" s="1"/>
      <c r="D25" s="1" t="s">
        <v>2813</v>
      </c>
      <c r="E25" s="1" t="s">
        <v>2814</v>
      </c>
    </row>
    <row r="26">
      <c r="A26" s="2">
        <v>45864.0</v>
      </c>
      <c r="B26" s="1" t="s">
        <v>2780</v>
      </c>
      <c r="C26" s="1"/>
      <c r="D26" s="1" t="s">
        <v>2815</v>
      </c>
      <c r="E26" s="1" t="s">
        <v>2816</v>
      </c>
    </row>
    <row r="27">
      <c r="A27" s="2">
        <v>45867.0</v>
      </c>
      <c r="B27" s="1" t="s">
        <v>2817</v>
      </c>
      <c r="C27" s="1"/>
      <c r="D27" s="1" t="s">
        <v>2818</v>
      </c>
      <c r="E27" s="1" t="s">
        <v>2819</v>
      </c>
    </row>
    <row r="28">
      <c r="A28" s="2">
        <v>45867.0</v>
      </c>
      <c r="B28" s="1" t="s">
        <v>2633</v>
      </c>
      <c r="C28" s="1"/>
      <c r="D28" s="1" t="s">
        <v>2820</v>
      </c>
      <c r="E28" s="1" t="s">
        <v>2821</v>
      </c>
    </row>
    <row r="29">
      <c r="A29" s="2">
        <v>45867.0</v>
      </c>
      <c r="B29" s="1" t="s">
        <v>2763</v>
      </c>
      <c r="C29" s="1"/>
      <c r="D29" s="1" t="s">
        <v>2822</v>
      </c>
      <c r="E29" s="1" t="s">
        <v>2823</v>
      </c>
    </row>
    <row r="30">
      <c r="A30" s="2">
        <v>45867.0</v>
      </c>
      <c r="B30" s="1" t="s">
        <v>2824</v>
      </c>
      <c r="C30" s="1"/>
      <c r="D30" s="1" t="s">
        <v>1340</v>
      </c>
      <c r="E30" s="1" t="s">
        <v>2825</v>
      </c>
    </row>
    <row r="31">
      <c r="A31" s="2">
        <v>45870.0</v>
      </c>
      <c r="B31" s="1" t="s">
        <v>2633</v>
      </c>
      <c r="C31" s="1"/>
      <c r="D31" s="1" t="s">
        <v>2826</v>
      </c>
      <c r="E31" s="1" t="s">
        <v>2827</v>
      </c>
    </row>
    <row r="32">
      <c r="A32" s="2">
        <v>45868.0</v>
      </c>
      <c r="B32" s="1" t="s">
        <v>2772</v>
      </c>
      <c r="C32" s="1"/>
      <c r="D32" s="1" t="s">
        <v>2828</v>
      </c>
      <c r="E32" s="1" t="s">
        <v>2829</v>
      </c>
    </row>
    <row r="33">
      <c r="A33" s="2">
        <v>45869.0</v>
      </c>
      <c r="B33" s="1" t="s">
        <v>2780</v>
      </c>
      <c r="C33" s="1"/>
      <c r="D33" s="1" t="s">
        <v>2830</v>
      </c>
      <c r="E33" s="1" t="s">
        <v>2831</v>
      </c>
    </row>
    <row r="34">
      <c r="A34" s="2">
        <v>45869.0</v>
      </c>
      <c r="B34" s="1" t="s">
        <v>2780</v>
      </c>
      <c r="C34" s="1"/>
      <c r="D34" s="1" t="s">
        <v>2832</v>
      </c>
      <c r="E34" s="1" t="s">
        <v>2833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2.63"/>
    <col customWidth="1" min="3" max="3" width="10.63"/>
    <col customWidth="1" min="4" max="4" width="74.3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45838.0</v>
      </c>
      <c r="B2" s="1" t="s">
        <v>2834</v>
      </c>
      <c r="C2" s="1"/>
      <c r="D2" s="1" t="s">
        <v>2835</v>
      </c>
      <c r="E2" s="1" t="s">
        <v>2836</v>
      </c>
    </row>
    <row r="3">
      <c r="A3" s="2">
        <v>45838.0</v>
      </c>
      <c r="B3" s="1" t="s">
        <v>2834</v>
      </c>
      <c r="C3" s="1"/>
      <c r="D3" s="1" t="s">
        <v>2837</v>
      </c>
      <c r="E3" s="1" t="s">
        <v>2838</v>
      </c>
    </row>
    <row r="4">
      <c r="A4" s="2">
        <v>45839.0</v>
      </c>
      <c r="B4" s="1" t="s">
        <v>2834</v>
      </c>
      <c r="C4" s="1"/>
      <c r="D4" s="1" t="s">
        <v>2839</v>
      </c>
      <c r="E4" s="1" t="s">
        <v>2840</v>
      </c>
    </row>
    <row r="5">
      <c r="A5" s="2">
        <v>45847.0</v>
      </c>
      <c r="B5" s="1" t="s">
        <v>2841</v>
      </c>
      <c r="C5" s="1"/>
      <c r="D5" s="1" t="s">
        <v>2842</v>
      </c>
      <c r="E5" s="1" t="s">
        <v>2843</v>
      </c>
    </row>
    <row r="6">
      <c r="A6" s="2">
        <v>45847.0</v>
      </c>
      <c r="B6" s="1" t="s">
        <v>2841</v>
      </c>
      <c r="C6" s="1"/>
      <c r="D6" s="1" t="s">
        <v>2842</v>
      </c>
      <c r="E6" s="1" t="s">
        <v>2844</v>
      </c>
    </row>
    <row r="7">
      <c r="A7" s="2">
        <v>45854.0</v>
      </c>
      <c r="B7" s="1" t="s">
        <v>2834</v>
      </c>
      <c r="C7" s="1"/>
      <c r="D7" s="1" t="s">
        <v>2845</v>
      </c>
      <c r="E7" s="1" t="s">
        <v>2846</v>
      </c>
    </row>
    <row r="8">
      <c r="A8" s="2">
        <v>45861.0</v>
      </c>
      <c r="B8" s="1" t="s">
        <v>2841</v>
      </c>
      <c r="C8" s="1"/>
      <c r="D8" s="1" t="s">
        <v>2847</v>
      </c>
      <c r="E8" s="1" t="s">
        <v>2848</v>
      </c>
    </row>
    <row r="9">
      <c r="A9" s="2">
        <v>45869.0</v>
      </c>
      <c r="B9" s="1" t="s">
        <v>2841</v>
      </c>
      <c r="C9" s="1"/>
      <c r="D9" s="1" t="s">
        <v>2842</v>
      </c>
      <c r="E9" s="1" t="s">
        <v>2849</v>
      </c>
    </row>
    <row r="10">
      <c r="A10" s="2">
        <v>45870.0</v>
      </c>
      <c r="B10" s="1" t="s">
        <v>2834</v>
      </c>
      <c r="C10" s="1"/>
      <c r="D10" s="1" t="s">
        <v>2850</v>
      </c>
      <c r="E10" s="1" t="s">
        <v>2851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1.13"/>
    <col customWidth="1" min="3" max="3" width="17.25"/>
    <col customWidth="1" min="4" max="4" width="81.75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45839.0</v>
      </c>
      <c r="B2" s="1" t="s">
        <v>2852</v>
      </c>
      <c r="C2" s="1" t="s">
        <v>463</v>
      </c>
      <c r="D2" s="1" t="s">
        <v>2853</v>
      </c>
      <c r="E2" s="1" t="s">
        <v>2854</v>
      </c>
    </row>
    <row r="3">
      <c r="A3" s="2">
        <v>45842.0</v>
      </c>
      <c r="B3" s="1" t="s">
        <v>2855</v>
      </c>
      <c r="C3" s="1"/>
      <c r="D3" s="1" t="s">
        <v>2856</v>
      </c>
      <c r="E3" s="1" t="s">
        <v>2857</v>
      </c>
    </row>
    <row r="4">
      <c r="A4" s="2">
        <v>45846.0</v>
      </c>
      <c r="B4" s="1" t="s">
        <v>2852</v>
      </c>
      <c r="C4" s="1"/>
      <c r="D4" s="1" t="s">
        <v>2858</v>
      </c>
      <c r="E4" s="1" t="s">
        <v>2859</v>
      </c>
    </row>
    <row r="5">
      <c r="A5" s="2">
        <v>45847.0</v>
      </c>
      <c r="B5" s="1" t="s">
        <v>2860</v>
      </c>
      <c r="C5" s="1" t="s">
        <v>2861</v>
      </c>
      <c r="D5" s="1" t="s">
        <v>2862</v>
      </c>
      <c r="E5" s="1" t="s">
        <v>2863</v>
      </c>
    </row>
    <row r="6">
      <c r="A6" s="2">
        <v>45849.0</v>
      </c>
      <c r="B6" s="1" t="s">
        <v>2864</v>
      </c>
      <c r="C6" s="1"/>
      <c r="D6" s="1" t="s">
        <v>2865</v>
      </c>
      <c r="E6" s="1" t="s">
        <v>2866</v>
      </c>
    </row>
    <row r="7">
      <c r="A7" s="2">
        <v>45847.0</v>
      </c>
      <c r="B7" s="1" t="s">
        <v>2867</v>
      </c>
      <c r="C7" s="1"/>
      <c r="D7" s="1" t="s">
        <v>2868</v>
      </c>
      <c r="E7" s="1" t="s">
        <v>2869</v>
      </c>
    </row>
    <row r="8">
      <c r="A8" s="2">
        <v>45847.0</v>
      </c>
      <c r="B8" s="1" t="s">
        <v>2870</v>
      </c>
      <c r="C8" s="1"/>
      <c r="D8" s="1" t="s">
        <v>2871</v>
      </c>
      <c r="E8" s="1" t="s">
        <v>2872</v>
      </c>
    </row>
    <row r="9">
      <c r="A9" s="2">
        <v>45848.0</v>
      </c>
      <c r="B9" s="1" t="s">
        <v>2873</v>
      </c>
      <c r="D9" s="1" t="s">
        <v>2874</v>
      </c>
      <c r="E9" s="1" t="s">
        <v>2875</v>
      </c>
    </row>
    <row r="10">
      <c r="A10" s="2">
        <v>45848.0</v>
      </c>
      <c r="B10" s="1" t="s">
        <v>2855</v>
      </c>
      <c r="C10" s="1"/>
      <c r="D10" s="1" t="s">
        <v>2876</v>
      </c>
      <c r="E10" s="1" t="s">
        <v>2877</v>
      </c>
    </row>
    <row r="11">
      <c r="A11" s="2">
        <v>45848.0</v>
      </c>
      <c r="B11" s="1" t="s">
        <v>2878</v>
      </c>
      <c r="C11" s="1"/>
      <c r="D11" s="1" t="s">
        <v>2879</v>
      </c>
      <c r="E11" s="1" t="s">
        <v>2880</v>
      </c>
    </row>
    <row r="12">
      <c r="A12" s="2">
        <v>45849.0</v>
      </c>
      <c r="B12" s="1" t="s">
        <v>2852</v>
      </c>
      <c r="C12" s="1"/>
      <c r="D12" s="1" t="s">
        <v>2881</v>
      </c>
      <c r="E12" s="1" t="s">
        <v>2882</v>
      </c>
    </row>
    <row r="13">
      <c r="A13" s="2">
        <v>45854.0</v>
      </c>
      <c r="B13" s="1" t="s">
        <v>2870</v>
      </c>
      <c r="C13" s="1"/>
      <c r="D13" s="1" t="s">
        <v>2883</v>
      </c>
      <c r="E13" s="1" t="s">
        <v>2884</v>
      </c>
    </row>
    <row r="14">
      <c r="A14" s="2">
        <v>45854.0</v>
      </c>
      <c r="B14" s="1" t="s">
        <v>2855</v>
      </c>
      <c r="C14" s="1"/>
      <c r="D14" s="1" t="s">
        <v>2885</v>
      </c>
      <c r="E14" s="1" t="s">
        <v>2886</v>
      </c>
    </row>
    <row r="15">
      <c r="A15" s="2">
        <v>45854.0</v>
      </c>
      <c r="B15" s="1" t="s">
        <v>2887</v>
      </c>
      <c r="C15" s="1"/>
      <c r="D15" s="1" t="s">
        <v>2888</v>
      </c>
      <c r="E15" s="1" t="s">
        <v>2889</v>
      </c>
    </row>
    <row r="16">
      <c r="A16" s="2">
        <v>45855.0</v>
      </c>
      <c r="B16" s="1" t="s">
        <v>2860</v>
      </c>
      <c r="C16" s="1" t="s">
        <v>431</v>
      </c>
      <c r="D16" s="1" t="s">
        <v>2890</v>
      </c>
      <c r="E16" s="1" t="s">
        <v>2891</v>
      </c>
    </row>
    <row r="17">
      <c r="A17" s="2">
        <v>45855.0</v>
      </c>
      <c r="B17" s="1" t="s">
        <v>2852</v>
      </c>
      <c r="C17" s="1"/>
      <c r="D17" s="1" t="s">
        <v>2892</v>
      </c>
      <c r="E17" s="1" t="s">
        <v>2893</v>
      </c>
    </row>
    <row r="18">
      <c r="A18" s="2">
        <v>45855.0</v>
      </c>
      <c r="B18" s="1" t="s">
        <v>2878</v>
      </c>
      <c r="C18" s="1"/>
      <c r="D18" s="1" t="s">
        <v>2894</v>
      </c>
      <c r="E18" s="1" t="s">
        <v>2895</v>
      </c>
    </row>
    <row r="19">
      <c r="A19" s="2">
        <v>45856.0</v>
      </c>
      <c r="B19" s="1" t="s">
        <v>2864</v>
      </c>
      <c r="C19" s="1"/>
      <c r="D19" s="1" t="s">
        <v>2896</v>
      </c>
      <c r="E19" s="1" t="s">
        <v>2897</v>
      </c>
    </row>
    <row r="20">
      <c r="A20" s="2">
        <v>45856.0</v>
      </c>
      <c r="B20" s="1" t="s">
        <v>2867</v>
      </c>
      <c r="C20" s="1"/>
      <c r="D20" s="1" t="s">
        <v>2898</v>
      </c>
      <c r="E20" s="1" t="s">
        <v>2899</v>
      </c>
    </row>
    <row r="21">
      <c r="A21" s="2">
        <v>45860.0</v>
      </c>
      <c r="B21" s="1" t="s">
        <v>2855</v>
      </c>
      <c r="C21" s="1"/>
      <c r="D21" s="1" t="s">
        <v>2900</v>
      </c>
      <c r="E21" s="1" t="s">
        <v>2901</v>
      </c>
    </row>
    <row r="22">
      <c r="A22" s="2">
        <v>45863.0</v>
      </c>
      <c r="B22" s="1" t="s">
        <v>2864</v>
      </c>
      <c r="C22" s="1" t="s">
        <v>2902</v>
      </c>
      <c r="D22" s="1" t="s">
        <v>2903</v>
      </c>
      <c r="E22" s="1" t="s">
        <v>2904</v>
      </c>
    </row>
    <row r="23">
      <c r="A23" s="2">
        <v>45862.0</v>
      </c>
      <c r="B23" s="1" t="s">
        <v>2860</v>
      </c>
      <c r="C23" s="1" t="s">
        <v>2905</v>
      </c>
      <c r="D23" s="1" t="s">
        <v>2906</v>
      </c>
      <c r="E23" s="1" t="s">
        <v>2907</v>
      </c>
    </row>
    <row r="24">
      <c r="A24" s="2">
        <v>45862.0</v>
      </c>
      <c r="B24" s="1" t="s">
        <v>2855</v>
      </c>
      <c r="C24" s="1"/>
      <c r="D24" s="1" t="s">
        <v>2908</v>
      </c>
      <c r="E24" s="1" t="s">
        <v>2909</v>
      </c>
    </row>
    <row r="25">
      <c r="A25" s="2">
        <v>45862.0</v>
      </c>
      <c r="B25" s="1" t="s">
        <v>2878</v>
      </c>
      <c r="C25" s="1"/>
      <c r="D25" s="1" t="s">
        <v>2910</v>
      </c>
      <c r="E25" s="1" t="s">
        <v>2911</v>
      </c>
    </row>
    <row r="26">
      <c r="A26" s="2">
        <v>45862.0</v>
      </c>
      <c r="B26" s="1" t="s">
        <v>2852</v>
      </c>
      <c r="C26" s="1"/>
      <c r="D26" s="1" t="s">
        <v>2912</v>
      </c>
      <c r="E26" s="1" t="s">
        <v>2913</v>
      </c>
    </row>
    <row r="27">
      <c r="A27" s="2">
        <v>45863.0</v>
      </c>
      <c r="B27" s="1" t="s">
        <v>2873</v>
      </c>
      <c r="C27" s="1"/>
      <c r="D27" s="1" t="s">
        <v>2914</v>
      </c>
      <c r="E27" s="1" t="s">
        <v>2915</v>
      </c>
    </row>
    <row r="28">
      <c r="A28" s="2">
        <v>45863.0</v>
      </c>
      <c r="B28" s="1" t="s">
        <v>2870</v>
      </c>
      <c r="C28" s="1"/>
      <c r="D28" s="1" t="s">
        <v>2916</v>
      </c>
      <c r="E28" s="1" t="s">
        <v>2917</v>
      </c>
    </row>
    <row r="29">
      <c r="A29" s="2">
        <v>45867.0</v>
      </c>
      <c r="B29" s="1" t="s">
        <v>2864</v>
      </c>
      <c r="C29" s="1"/>
      <c r="D29" s="1" t="s">
        <v>2918</v>
      </c>
      <c r="E29" s="1" t="s">
        <v>2919</v>
      </c>
    </row>
    <row r="30">
      <c r="A30" s="2">
        <v>45868.0</v>
      </c>
      <c r="B30" s="1" t="s">
        <v>2873</v>
      </c>
      <c r="C30" s="1"/>
      <c r="D30" s="1" t="s">
        <v>2920</v>
      </c>
      <c r="E30" s="1" t="s">
        <v>2921</v>
      </c>
    </row>
    <row r="31">
      <c r="A31" s="2">
        <v>45868.0</v>
      </c>
      <c r="B31" s="1" t="s">
        <v>2855</v>
      </c>
      <c r="C31" s="1"/>
      <c r="D31" s="1" t="s">
        <v>2922</v>
      </c>
      <c r="E31" s="1" t="s">
        <v>2923</v>
      </c>
    </row>
    <row r="32">
      <c r="A32" s="2">
        <v>45868.0</v>
      </c>
      <c r="B32" s="1" t="s">
        <v>2867</v>
      </c>
      <c r="C32" s="1"/>
      <c r="D32" s="1" t="s">
        <v>2924</v>
      </c>
      <c r="E32" s="1" t="s">
        <v>2925</v>
      </c>
    </row>
    <row r="33">
      <c r="A33" s="2">
        <v>45868.0</v>
      </c>
      <c r="B33" s="1" t="s">
        <v>2878</v>
      </c>
      <c r="C33" s="1"/>
      <c r="D33" s="1" t="s">
        <v>2926</v>
      </c>
      <c r="E33" s="1" t="s">
        <v>2927</v>
      </c>
    </row>
    <row r="34">
      <c r="A34" s="2">
        <v>45868.0</v>
      </c>
      <c r="B34" s="1" t="s">
        <v>2852</v>
      </c>
      <c r="C34" s="1" t="s">
        <v>2928</v>
      </c>
      <c r="D34" s="1" t="s">
        <v>2929</v>
      </c>
      <c r="E34" s="1" t="s">
        <v>2930</v>
      </c>
    </row>
    <row r="35">
      <c r="A35" s="2">
        <v>45868.0</v>
      </c>
      <c r="B35" s="1" t="s">
        <v>2870</v>
      </c>
      <c r="C35" s="1"/>
      <c r="D35" s="1" t="s">
        <v>2931</v>
      </c>
      <c r="E35" s="1" t="s">
        <v>2932</v>
      </c>
    </row>
    <row r="36">
      <c r="A36" s="2">
        <v>45869.0</v>
      </c>
      <c r="B36" s="1" t="s">
        <v>2860</v>
      </c>
      <c r="C36" s="1"/>
      <c r="D36" s="1" t="s">
        <v>2933</v>
      </c>
      <c r="E36" s="1" t="s">
        <v>2934</v>
      </c>
    </row>
    <row r="37">
      <c r="A37" s="2">
        <v>45869.0</v>
      </c>
      <c r="B37" s="1" t="s">
        <v>2887</v>
      </c>
      <c r="C37" s="1"/>
      <c r="D37" s="1" t="s">
        <v>2935</v>
      </c>
      <c r="E37" s="1" t="s">
        <v>2936</v>
      </c>
    </row>
    <row r="38">
      <c r="A38" s="2">
        <v>45870.0</v>
      </c>
      <c r="B38" s="1" t="s">
        <v>2855</v>
      </c>
      <c r="C38" s="1"/>
      <c r="D38" s="1" t="s">
        <v>2937</v>
      </c>
      <c r="E38" s="1" t="s">
        <v>2938</v>
      </c>
    </row>
    <row r="39">
      <c r="A39" s="2">
        <v>45870.0</v>
      </c>
      <c r="B39" s="1" t="s">
        <v>2852</v>
      </c>
      <c r="C39" s="1"/>
      <c r="D39" s="1" t="s">
        <v>2939</v>
      </c>
      <c r="E39" s="1" t="s">
        <v>2940</v>
      </c>
    </row>
    <row r="40">
      <c r="A40" s="2">
        <v>45870.0</v>
      </c>
      <c r="B40" s="1" t="s">
        <v>2870</v>
      </c>
      <c r="C40" s="1"/>
      <c r="D40" s="1" t="s">
        <v>2941</v>
      </c>
      <c r="E40" s="1" t="s">
        <v>2942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45847.0</v>
      </c>
      <c r="B2" s="1" t="s">
        <v>2043</v>
      </c>
      <c r="C2" s="1" t="s">
        <v>2943</v>
      </c>
      <c r="D2" s="1" t="s">
        <v>2944</v>
      </c>
      <c r="E2" s="1" t="s">
        <v>2945</v>
      </c>
    </row>
    <row r="3">
      <c r="A3" s="2">
        <v>45852.0</v>
      </c>
      <c r="B3" s="1" t="s">
        <v>2043</v>
      </c>
      <c r="C3" s="1"/>
      <c r="D3" s="1" t="s">
        <v>2044</v>
      </c>
      <c r="E3" s="1" t="s">
        <v>2946</v>
      </c>
    </row>
    <row r="4">
      <c r="A4" s="2">
        <v>45848.0</v>
      </c>
      <c r="B4" s="1" t="s">
        <v>2947</v>
      </c>
      <c r="C4" s="1"/>
      <c r="D4" s="1" t="s">
        <v>2948</v>
      </c>
      <c r="E4" s="1" t="s">
        <v>2949</v>
      </c>
    </row>
    <row r="5">
      <c r="A5" s="2">
        <v>45859.0</v>
      </c>
      <c r="B5" s="1" t="s">
        <v>2043</v>
      </c>
      <c r="C5" s="1"/>
      <c r="D5" s="1" t="s">
        <v>2044</v>
      </c>
      <c r="E5" s="1" t="s">
        <v>2950</v>
      </c>
    </row>
    <row r="6">
      <c r="A6" s="2">
        <v>45855.0</v>
      </c>
      <c r="B6" s="1" t="s">
        <v>2043</v>
      </c>
      <c r="C6" s="1"/>
      <c r="D6" s="1" t="s">
        <v>2951</v>
      </c>
      <c r="E6" s="1" t="s">
        <v>2952</v>
      </c>
    </row>
    <row r="7">
      <c r="A7" s="2">
        <v>45861.0</v>
      </c>
      <c r="B7" s="1" t="s">
        <v>2023</v>
      </c>
      <c r="C7" s="1"/>
      <c r="D7" s="1" t="s">
        <v>2024</v>
      </c>
      <c r="E7" s="1" t="s">
        <v>2953</v>
      </c>
    </row>
    <row r="8">
      <c r="A8" s="2">
        <v>45861.0</v>
      </c>
      <c r="B8" s="1" t="s">
        <v>2947</v>
      </c>
      <c r="C8" s="1"/>
      <c r="D8" s="1" t="s">
        <v>2954</v>
      </c>
      <c r="E8" s="1" t="s">
        <v>2955</v>
      </c>
    </row>
    <row r="9">
      <c r="A9" s="2">
        <v>45866.0</v>
      </c>
      <c r="B9" s="1" t="s">
        <v>2043</v>
      </c>
      <c r="C9" s="1"/>
      <c r="D9" s="1" t="s">
        <v>2044</v>
      </c>
      <c r="E9" s="1" t="s">
        <v>2956</v>
      </c>
    </row>
    <row r="10">
      <c r="A10" s="2">
        <v>45867.0</v>
      </c>
      <c r="B10" s="1" t="s">
        <v>2957</v>
      </c>
      <c r="C10" s="1"/>
      <c r="D10" s="1" t="s">
        <v>2958</v>
      </c>
      <c r="E10" s="1" t="s">
        <v>2959</v>
      </c>
    </row>
    <row r="11">
      <c r="A11" s="2">
        <v>45867.0</v>
      </c>
      <c r="B11" s="1" t="s">
        <v>2947</v>
      </c>
      <c r="C11" s="1" t="s">
        <v>2960</v>
      </c>
      <c r="D11" s="1" t="s">
        <v>2961</v>
      </c>
      <c r="E11" s="1" t="s">
        <v>2962</v>
      </c>
    </row>
    <row r="12">
      <c r="A12" s="2">
        <v>45868.0</v>
      </c>
      <c r="B12" s="1" t="s">
        <v>2963</v>
      </c>
      <c r="C12" s="1"/>
      <c r="D12" s="1" t="s">
        <v>2964</v>
      </c>
      <c r="E12" s="1" t="s">
        <v>2965</v>
      </c>
    </row>
    <row r="13">
      <c r="A13" s="2">
        <v>45868.0</v>
      </c>
      <c r="B13" s="1" t="s">
        <v>2963</v>
      </c>
      <c r="C13" s="1"/>
      <c r="D13" s="1" t="s">
        <v>2966</v>
      </c>
      <c r="E13" s="1" t="s">
        <v>2967</v>
      </c>
    </row>
    <row r="14">
      <c r="A14" s="2">
        <v>45873.0</v>
      </c>
      <c r="B14" s="1" t="s">
        <v>2043</v>
      </c>
      <c r="C14" s="1"/>
      <c r="D14" s="1" t="s">
        <v>2044</v>
      </c>
      <c r="E14" s="1" t="s">
        <v>2968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45846.0</v>
      </c>
      <c r="B2" s="1" t="s">
        <v>2969</v>
      </c>
      <c r="C2" s="1"/>
      <c r="D2" s="1" t="s">
        <v>2970</v>
      </c>
      <c r="E2" s="1" t="s">
        <v>2971</v>
      </c>
    </row>
    <row r="3">
      <c r="A3" s="2">
        <v>45849.0</v>
      </c>
      <c r="B3" s="1" t="s">
        <v>2969</v>
      </c>
      <c r="C3" s="1"/>
      <c r="D3" s="1" t="s">
        <v>2970</v>
      </c>
      <c r="E3" s="1" t="s">
        <v>2972</v>
      </c>
    </row>
    <row r="4">
      <c r="A4" s="2">
        <v>45850.0</v>
      </c>
      <c r="B4" s="1" t="s">
        <v>2973</v>
      </c>
      <c r="C4" s="1"/>
      <c r="D4" s="1" t="s">
        <v>2974</v>
      </c>
      <c r="E4" s="1" t="s">
        <v>2975</v>
      </c>
    </row>
    <row r="5">
      <c r="A5" s="2">
        <v>45853.0</v>
      </c>
      <c r="B5" s="1" t="s">
        <v>2976</v>
      </c>
      <c r="C5" s="1"/>
      <c r="D5" s="1" t="s">
        <v>2977</v>
      </c>
      <c r="E5" s="1" t="s">
        <v>2978</v>
      </c>
    </row>
    <row r="6">
      <c r="A6" s="2">
        <v>45854.0</v>
      </c>
      <c r="B6" s="1" t="s">
        <v>2969</v>
      </c>
      <c r="C6" s="1"/>
      <c r="D6" s="1" t="s">
        <v>2970</v>
      </c>
      <c r="E6" s="1" t="s">
        <v>2979</v>
      </c>
    </row>
    <row r="7">
      <c r="A7" s="2">
        <v>45859.0</v>
      </c>
      <c r="B7" s="1" t="s">
        <v>2969</v>
      </c>
      <c r="C7" s="1"/>
      <c r="D7" s="1" t="s">
        <v>2980</v>
      </c>
      <c r="E7" s="1" t="s">
        <v>2981</v>
      </c>
    </row>
    <row r="8">
      <c r="A8" s="2">
        <v>45860.0</v>
      </c>
      <c r="B8" s="1" t="s">
        <v>2982</v>
      </c>
      <c r="C8" s="1"/>
      <c r="D8" s="1" t="s">
        <v>2983</v>
      </c>
      <c r="E8" s="1" t="s">
        <v>2984</v>
      </c>
    </row>
    <row r="9">
      <c r="A9" s="2">
        <v>45860.0</v>
      </c>
      <c r="B9" s="1" t="s">
        <v>2976</v>
      </c>
      <c r="C9" s="1"/>
      <c r="D9" s="1" t="s">
        <v>2985</v>
      </c>
      <c r="E9" s="1" t="s">
        <v>2986</v>
      </c>
    </row>
    <row r="10">
      <c r="A10" s="2">
        <v>45860.0</v>
      </c>
      <c r="B10" s="1" t="s">
        <v>2535</v>
      </c>
      <c r="C10" s="1"/>
      <c r="D10" s="1" t="s">
        <v>2987</v>
      </c>
      <c r="E10" s="1" t="s">
        <v>2988</v>
      </c>
    </row>
    <row r="11">
      <c r="A11" s="2">
        <v>45860.0</v>
      </c>
      <c r="B11" s="1" t="s">
        <v>2989</v>
      </c>
      <c r="C11" s="1"/>
      <c r="D11" s="1" t="s">
        <v>2990</v>
      </c>
      <c r="E11" s="1" t="s">
        <v>2991</v>
      </c>
    </row>
    <row r="12">
      <c r="A12" s="2">
        <v>45862.0</v>
      </c>
      <c r="B12" s="1" t="s">
        <v>2973</v>
      </c>
      <c r="C12" s="1"/>
      <c r="D12" s="1" t="s">
        <v>2992</v>
      </c>
      <c r="E12" s="1" t="s">
        <v>2993</v>
      </c>
    </row>
    <row r="13">
      <c r="A13" s="2">
        <v>45866.0</v>
      </c>
      <c r="B13" s="1" t="s">
        <v>2969</v>
      </c>
      <c r="C13" s="1"/>
      <c r="D13" s="1" t="s">
        <v>2980</v>
      </c>
      <c r="E13" s="1" t="s">
        <v>2994</v>
      </c>
    </row>
    <row r="14">
      <c r="A14" s="2">
        <v>45867.0</v>
      </c>
      <c r="B14" s="1" t="s">
        <v>2535</v>
      </c>
      <c r="C14" s="1"/>
      <c r="D14" s="1" t="s">
        <v>2995</v>
      </c>
      <c r="E14" s="1" t="s">
        <v>2996</v>
      </c>
    </row>
    <row r="15">
      <c r="A15" s="2">
        <v>45868.0</v>
      </c>
      <c r="B15" s="1" t="s">
        <v>2997</v>
      </c>
      <c r="C15" s="1"/>
      <c r="D15" s="1" t="s">
        <v>2998</v>
      </c>
      <c r="E15" s="1" t="s">
        <v>2999</v>
      </c>
    </row>
    <row r="16">
      <c r="A16" s="2">
        <v>45869.0</v>
      </c>
      <c r="B16" s="1" t="s">
        <v>3000</v>
      </c>
      <c r="C16" s="1"/>
      <c r="D16" s="1" t="s">
        <v>3001</v>
      </c>
      <c r="E16" s="1" t="s">
        <v>3002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32.75"/>
    <col customWidth="1" min="3" max="3" width="8.38"/>
    <col customWidth="1" min="4" max="4" width="70.1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45812.0</v>
      </c>
      <c r="B2" s="1" t="s">
        <v>184</v>
      </c>
      <c r="C2" s="1"/>
      <c r="D2" s="1" t="s">
        <v>185</v>
      </c>
      <c r="E2" s="1" t="s">
        <v>186</v>
      </c>
    </row>
    <row r="3">
      <c r="A3" s="2">
        <v>45817.0</v>
      </c>
      <c r="B3" s="1" t="s">
        <v>184</v>
      </c>
      <c r="C3" s="1"/>
      <c r="D3" s="1" t="s">
        <v>187</v>
      </c>
      <c r="E3" s="1" t="s">
        <v>188</v>
      </c>
    </row>
    <row r="4">
      <c r="A4" s="2">
        <v>45818.0</v>
      </c>
      <c r="B4" s="1" t="s">
        <v>184</v>
      </c>
      <c r="C4" s="1"/>
      <c r="D4" s="1" t="s">
        <v>189</v>
      </c>
      <c r="E4" s="1" t="s">
        <v>190</v>
      </c>
    </row>
    <row r="5">
      <c r="A5" s="2">
        <v>45820.0</v>
      </c>
      <c r="B5" s="1" t="s">
        <v>191</v>
      </c>
      <c r="C5" s="1"/>
      <c r="D5" s="1" t="s">
        <v>192</v>
      </c>
      <c r="E5" s="1" t="s">
        <v>193</v>
      </c>
    </row>
    <row r="6">
      <c r="A6" s="2">
        <v>45827.0</v>
      </c>
      <c r="B6" s="1" t="s">
        <v>184</v>
      </c>
      <c r="C6" s="1"/>
      <c r="D6" s="1" t="s">
        <v>194</v>
      </c>
      <c r="E6" s="1" t="s">
        <v>195</v>
      </c>
    </row>
    <row r="7">
      <c r="A7" s="2">
        <v>45833.0</v>
      </c>
      <c r="B7" s="1" t="s">
        <v>191</v>
      </c>
      <c r="C7" s="1"/>
      <c r="D7" s="1" t="s">
        <v>196</v>
      </c>
      <c r="E7" s="1" t="s">
        <v>197</v>
      </c>
    </row>
    <row r="8">
      <c r="A8" s="2">
        <v>45835.0</v>
      </c>
      <c r="B8" s="1" t="s">
        <v>184</v>
      </c>
      <c r="C8" s="1"/>
      <c r="D8" s="1" t="s">
        <v>198</v>
      </c>
      <c r="E8" s="1" t="s">
        <v>199</v>
      </c>
    </row>
    <row r="9">
      <c r="A9" s="2">
        <v>45835.0</v>
      </c>
      <c r="B9" s="1" t="s">
        <v>184</v>
      </c>
      <c r="C9" s="1" t="s">
        <v>200</v>
      </c>
      <c r="D9" s="1" t="s">
        <v>201</v>
      </c>
      <c r="E9" s="1" t="s">
        <v>202</v>
      </c>
    </row>
    <row r="10">
      <c r="A10" s="2">
        <v>45840.0</v>
      </c>
      <c r="B10" s="1" t="s">
        <v>191</v>
      </c>
      <c r="C10" s="1"/>
      <c r="D10" s="1" t="s">
        <v>203</v>
      </c>
      <c r="E10" s="1" t="s">
        <v>204</v>
      </c>
    </row>
    <row r="11">
      <c r="A11" s="2">
        <v>45842.0</v>
      </c>
      <c r="B11" s="1" t="s">
        <v>184</v>
      </c>
      <c r="C11" s="1"/>
      <c r="D11" s="1" t="s">
        <v>205</v>
      </c>
      <c r="E11" s="1" t="s">
        <v>206</v>
      </c>
    </row>
    <row r="12">
      <c r="A12" s="2">
        <v>45845.0</v>
      </c>
      <c r="B12" s="1" t="s">
        <v>184</v>
      </c>
      <c r="C12" s="1"/>
      <c r="D12" s="1" t="s">
        <v>207</v>
      </c>
      <c r="E12" s="1" t="s">
        <v>208</v>
      </c>
    </row>
    <row r="13">
      <c r="A13" s="2">
        <v>45847.0</v>
      </c>
      <c r="B13" s="1" t="s">
        <v>184</v>
      </c>
      <c r="C13" s="1"/>
      <c r="D13" s="1" t="s">
        <v>209</v>
      </c>
      <c r="E13" s="1" t="s">
        <v>210</v>
      </c>
    </row>
    <row r="14">
      <c r="A14" s="2">
        <v>45854.0</v>
      </c>
      <c r="B14" s="1" t="s">
        <v>184</v>
      </c>
      <c r="C14" s="1"/>
      <c r="D14" s="1" t="s">
        <v>211</v>
      </c>
      <c r="E14" s="1" t="s">
        <v>212</v>
      </c>
    </row>
    <row r="15">
      <c r="A15" s="2">
        <v>45855.0</v>
      </c>
      <c r="B15" s="1" t="s">
        <v>191</v>
      </c>
      <c r="C15" s="1"/>
      <c r="D15" s="1" t="s">
        <v>192</v>
      </c>
      <c r="E15" s="1" t="s">
        <v>213</v>
      </c>
    </row>
    <row r="16">
      <c r="A16" s="2">
        <v>45859.0</v>
      </c>
      <c r="B16" s="1" t="s">
        <v>184</v>
      </c>
      <c r="C16" s="1"/>
      <c r="D16" s="1" t="s">
        <v>214</v>
      </c>
      <c r="E16" s="1" t="s">
        <v>215</v>
      </c>
    </row>
    <row r="17">
      <c r="A17" s="2">
        <v>45863.0</v>
      </c>
      <c r="B17" s="1" t="s">
        <v>191</v>
      </c>
      <c r="C17" s="1"/>
      <c r="D17" s="1" t="s">
        <v>192</v>
      </c>
      <c r="E17" s="1" t="s">
        <v>216</v>
      </c>
    </row>
    <row r="18">
      <c r="A18" s="2">
        <v>45868.0</v>
      </c>
      <c r="B18" s="1" t="s">
        <v>191</v>
      </c>
      <c r="C18" s="1"/>
      <c r="D18" s="1" t="s">
        <v>192</v>
      </c>
      <c r="E18" s="1" t="s">
        <v>217</v>
      </c>
    </row>
    <row r="19">
      <c r="A19" s="2">
        <v>45869.0</v>
      </c>
      <c r="B19" s="1" t="s">
        <v>184</v>
      </c>
      <c r="C19" s="1"/>
      <c r="D19" s="1" t="s">
        <v>218</v>
      </c>
      <c r="E19" s="1" t="s">
        <v>219</v>
      </c>
    </row>
    <row r="20">
      <c r="A20" s="2">
        <v>45870.0</v>
      </c>
      <c r="B20" s="1" t="s">
        <v>184</v>
      </c>
      <c r="C20" s="1"/>
      <c r="D20" s="1" t="s">
        <v>207</v>
      </c>
      <c r="E20" s="1" t="s">
        <v>220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4.63"/>
    <col customWidth="1" min="3" max="3" width="46.63"/>
    <col customWidth="1" min="4" max="4" width="94.13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45846.0</v>
      </c>
      <c r="B2" s="1" t="s">
        <v>3003</v>
      </c>
      <c r="C2" s="1"/>
      <c r="D2" s="1" t="s">
        <v>3004</v>
      </c>
      <c r="E2" s="1" t="s">
        <v>3005</v>
      </c>
    </row>
    <row r="3">
      <c r="A3" s="2">
        <v>45846.0</v>
      </c>
      <c r="B3" s="1" t="s">
        <v>3003</v>
      </c>
      <c r="C3" s="1"/>
      <c r="D3" s="1" t="s">
        <v>3006</v>
      </c>
      <c r="E3" s="1" t="s">
        <v>3007</v>
      </c>
    </row>
    <row r="4">
      <c r="A4" s="2">
        <v>45849.0</v>
      </c>
      <c r="B4" s="1" t="s">
        <v>3003</v>
      </c>
      <c r="C4" s="1" t="s">
        <v>3008</v>
      </c>
      <c r="D4" s="1" t="s">
        <v>3009</v>
      </c>
      <c r="E4" s="1" t="s">
        <v>3010</v>
      </c>
    </row>
    <row r="5">
      <c r="A5" s="2">
        <v>45853.0</v>
      </c>
      <c r="B5" s="1" t="s">
        <v>3003</v>
      </c>
      <c r="C5" s="1"/>
      <c r="D5" s="1" t="s">
        <v>3011</v>
      </c>
      <c r="E5" s="1" t="s">
        <v>3012</v>
      </c>
    </row>
    <row r="6">
      <c r="A6" s="2">
        <v>45856.0</v>
      </c>
      <c r="B6" s="1" t="s">
        <v>3003</v>
      </c>
      <c r="C6" s="1"/>
      <c r="D6" s="1" t="s">
        <v>3013</v>
      </c>
      <c r="E6" s="1" t="s">
        <v>3014</v>
      </c>
    </row>
    <row r="7">
      <c r="A7" s="2">
        <v>45860.0</v>
      </c>
      <c r="B7" s="1" t="s">
        <v>3003</v>
      </c>
      <c r="C7" s="1" t="s">
        <v>3015</v>
      </c>
      <c r="D7" s="1" t="s">
        <v>3016</v>
      </c>
      <c r="E7" s="1" t="s">
        <v>3017</v>
      </c>
    </row>
    <row r="8">
      <c r="A8" s="2">
        <v>45861.0</v>
      </c>
      <c r="B8" s="1" t="s">
        <v>3003</v>
      </c>
      <c r="C8" s="1"/>
      <c r="D8" s="1" t="s">
        <v>3018</v>
      </c>
      <c r="E8" s="1" t="s">
        <v>3019</v>
      </c>
    </row>
    <row r="9">
      <c r="A9" s="2">
        <v>45862.0</v>
      </c>
      <c r="B9" s="1" t="s">
        <v>3003</v>
      </c>
      <c r="C9" s="1"/>
      <c r="D9" s="1" t="s">
        <v>3020</v>
      </c>
      <c r="E9" s="1" t="s">
        <v>3021</v>
      </c>
    </row>
    <row r="10">
      <c r="A10" s="2">
        <v>45868.0</v>
      </c>
      <c r="B10" s="1" t="s">
        <v>3003</v>
      </c>
      <c r="C10" s="1" t="s">
        <v>3022</v>
      </c>
      <c r="D10" s="1" t="s">
        <v>3023</v>
      </c>
      <c r="E10" s="1" t="s">
        <v>3024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45850.0</v>
      </c>
      <c r="B2" s="1" t="s">
        <v>3025</v>
      </c>
      <c r="C2" s="1"/>
      <c r="D2" s="1" t="s">
        <v>3026</v>
      </c>
      <c r="E2" s="1" t="s">
        <v>3027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43.63"/>
    <col customWidth="1" min="3" max="3" width="10.63"/>
    <col customWidth="1" min="4" max="4" width="72.6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45854.0</v>
      </c>
      <c r="B2" s="1" t="s">
        <v>3028</v>
      </c>
      <c r="C2" s="1"/>
      <c r="D2" s="1" t="s">
        <v>3029</v>
      </c>
      <c r="E2" s="1" t="s">
        <v>3030</v>
      </c>
    </row>
    <row r="3">
      <c r="A3" s="2">
        <v>45854.0</v>
      </c>
      <c r="B3" s="1" t="s">
        <v>3031</v>
      </c>
      <c r="C3" s="1"/>
      <c r="D3" s="1" t="s">
        <v>3032</v>
      </c>
      <c r="E3" s="1" t="s">
        <v>3033</v>
      </c>
    </row>
    <row r="4">
      <c r="A4" s="2">
        <v>45857.0</v>
      </c>
      <c r="B4" s="1" t="s">
        <v>3034</v>
      </c>
      <c r="C4" s="1"/>
      <c r="D4" s="1" t="s">
        <v>3035</v>
      </c>
      <c r="E4" s="1" t="s">
        <v>3036</v>
      </c>
    </row>
    <row r="5">
      <c r="A5" s="2">
        <v>45861.0</v>
      </c>
      <c r="B5" s="1" t="s">
        <v>3031</v>
      </c>
      <c r="C5" s="1"/>
      <c r="D5" s="1" t="s">
        <v>3032</v>
      </c>
      <c r="E5" s="1" t="s">
        <v>3037</v>
      </c>
    </row>
    <row r="6">
      <c r="A6" s="2">
        <v>45862.0</v>
      </c>
      <c r="B6" s="1" t="s">
        <v>3038</v>
      </c>
      <c r="C6" s="1"/>
      <c r="D6" s="1" t="s">
        <v>3032</v>
      </c>
      <c r="E6" s="1" t="s">
        <v>3039</v>
      </c>
    </row>
    <row r="7">
      <c r="A7" s="2">
        <v>45867.0</v>
      </c>
      <c r="B7" s="1" t="s">
        <v>3040</v>
      </c>
      <c r="C7" s="1"/>
      <c r="D7" s="1" t="s">
        <v>3041</v>
      </c>
      <c r="E7" s="1" t="s">
        <v>3042</v>
      </c>
    </row>
    <row r="8">
      <c r="A8" s="2">
        <v>45868.0</v>
      </c>
      <c r="B8" s="1" t="s">
        <v>3043</v>
      </c>
      <c r="C8" s="1"/>
      <c r="D8" s="1" t="s">
        <v>3044</v>
      </c>
      <c r="E8" s="1" t="s">
        <v>3045</v>
      </c>
    </row>
    <row r="9">
      <c r="A9" s="2">
        <v>45868.0</v>
      </c>
      <c r="B9" s="1" t="s">
        <v>3046</v>
      </c>
      <c r="C9" s="1"/>
      <c r="D9" s="1" t="s">
        <v>3047</v>
      </c>
      <c r="E9" s="1" t="s">
        <v>3048</v>
      </c>
    </row>
    <row r="10">
      <c r="A10" s="2">
        <v>45869.0</v>
      </c>
      <c r="B10" s="1" t="s">
        <v>3049</v>
      </c>
      <c r="C10" s="1"/>
      <c r="D10" s="1" t="s">
        <v>3035</v>
      </c>
      <c r="E10" s="1" t="s">
        <v>3050</v>
      </c>
    </row>
    <row r="11">
      <c r="A11" s="2">
        <v>45869.0</v>
      </c>
      <c r="B11" s="1" t="s">
        <v>3028</v>
      </c>
      <c r="C11" s="1"/>
      <c r="D11" s="1" t="s">
        <v>3051</v>
      </c>
      <c r="E11" s="1" t="s">
        <v>3052</v>
      </c>
    </row>
    <row r="12">
      <c r="A12" s="2">
        <v>45869.0</v>
      </c>
      <c r="B12" s="1" t="s">
        <v>3053</v>
      </c>
      <c r="C12" s="1"/>
      <c r="D12" s="1" t="s">
        <v>3035</v>
      </c>
      <c r="E12" s="1" t="s">
        <v>3054</v>
      </c>
    </row>
    <row r="13">
      <c r="A13" s="2">
        <v>45869.0</v>
      </c>
      <c r="B13" s="1" t="s">
        <v>3040</v>
      </c>
      <c r="C13" s="1"/>
      <c r="D13" s="1" t="s">
        <v>3055</v>
      </c>
      <c r="E13" s="1" t="s">
        <v>3056</v>
      </c>
    </row>
    <row r="14">
      <c r="A14" s="2">
        <v>45869.0</v>
      </c>
      <c r="B14" s="1" t="s">
        <v>3057</v>
      </c>
      <c r="C14" s="1"/>
      <c r="D14" s="1" t="s">
        <v>3058</v>
      </c>
      <c r="E14" s="1" t="s">
        <v>3059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45827.0</v>
      </c>
      <c r="B2" s="1" t="s">
        <v>221</v>
      </c>
      <c r="C2" s="1"/>
      <c r="D2" s="1" t="s">
        <v>222</v>
      </c>
      <c r="E2" s="1" t="s">
        <v>223</v>
      </c>
    </row>
    <row r="3">
      <c r="A3" s="2">
        <v>45827.0</v>
      </c>
      <c r="B3" s="1" t="s">
        <v>221</v>
      </c>
      <c r="C3" s="1"/>
      <c r="D3" s="1" t="s">
        <v>224</v>
      </c>
      <c r="E3" s="1" t="s">
        <v>225</v>
      </c>
    </row>
    <row r="4">
      <c r="A4" s="2">
        <v>45835.0</v>
      </c>
      <c r="B4" s="1" t="s">
        <v>221</v>
      </c>
      <c r="C4" s="1" t="s">
        <v>226</v>
      </c>
      <c r="D4" s="1" t="s">
        <v>227</v>
      </c>
      <c r="E4" s="1" t="s">
        <v>228</v>
      </c>
    </row>
    <row r="5">
      <c r="A5" s="2">
        <v>45841.0</v>
      </c>
      <c r="B5" s="1" t="s">
        <v>221</v>
      </c>
      <c r="C5" s="1"/>
      <c r="D5" s="1" t="s">
        <v>229</v>
      </c>
      <c r="E5" s="1" t="s">
        <v>230</v>
      </c>
    </row>
    <row r="6">
      <c r="A6" s="2">
        <v>45848.0</v>
      </c>
      <c r="B6" s="1" t="s">
        <v>221</v>
      </c>
      <c r="C6" s="1" t="s">
        <v>231</v>
      </c>
      <c r="D6" s="1" t="s">
        <v>232</v>
      </c>
      <c r="E6" s="1" t="s">
        <v>233</v>
      </c>
    </row>
    <row r="7">
      <c r="A7" s="2">
        <v>45855.0</v>
      </c>
      <c r="B7" s="1" t="s">
        <v>221</v>
      </c>
      <c r="C7" s="1"/>
      <c r="D7" s="1" t="s">
        <v>234</v>
      </c>
      <c r="E7" s="1" t="s">
        <v>235</v>
      </c>
    </row>
    <row r="8">
      <c r="A8" s="2">
        <v>45861.0</v>
      </c>
      <c r="B8" s="1" t="s">
        <v>221</v>
      </c>
      <c r="C8" s="1"/>
      <c r="D8" s="1" t="s">
        <v>236</v>
      </c>
      <c r="E8" s="1" t="s">
        <v>237</v>
      </c>
    </row>
    <row r="9">
      <c r="A9" s="2">
        <v>45861.0</v>
      </c>
      <c r="B9" s="1" t="s">
        <v>221</v>
      </c>
      <c r="C9" s="1"/>
      <c r="D9" s="1" t="s">
        <v>238</v>
      </c>
      <c r="E9" s="1" t="s">
        <v>239</v>
      </c>
    </row>
    <row r="10">
      <c r="A10" s="2">
        <v>45861.0</v>
      </c>
      <c r="B10" s="1" t="s">
        <v>221</v>
      </c>
      <c r="C10" s="1"/>
      <c r="D10" s="1" t="s">
        <v>240</v>
      </c>
      <c r="E10" s="1" t="s">
        <v>241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45845.0</v>
      </c>
      <c r="B2" s="1" t="s">
        <v>242</v>
      </c>
      <c r="C2" s="1"/>
      <c r="D2" s="1" t="s">
        <v>243</v>
      </c>
      <c r="E2" s="1" t="s">
        <v>244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45839.0</v>
      </c>
      <c r="B2" s="1" t="s">
        <v>245</v>
      </c>
      <c r="C2" s="1"/>
      <c r="D2" s="1" t="s">
        <v>246</v>
      </c>
      <c r="E2" s="1" t="s">
        <v>247</v>
      </c>
    </row>
    <row r="3">
      <c r="A3" s="2">
        <v>45853.0</v>
      </c>
      <c r="B3" s="1" t="s">
        <v>245</v>
      </c>
      <c r="C3" s="1"/>
      <c r="D3" s="1" t="s">
        <v>248</v>
      </c>
      <c r="E3" s="1" t="s">
        <v>249</v>
      </c>
    </row>
  </sheetData>
  <drawing r:id="rId1"/>
</worksheet>
</file>