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 Londono\source\repos\OrderProcessor\ApplicationCore\ApplicationCore.Tests.Unit\HafeleMDFDoorOrderLoading\TestData\"/>
    </mc:Choice>
  </mc:AlternateContent>
  <xr:revisionPtr revIDLastSave="0" documentId="13_ncr:1_{AE49F101-98DF-4AA2-8169-755BECC13C89}" xr6:coauthVersionLast="47" xr6:coauthVersionMax="47" xr10:uidLastSave="{00000000-0000-0000-0000-000000000000}"/>
  <bookViews>
    <workbookView xWindow="11985" yWindow="1185" windowWidth="15255" windowHeight="13650" xr2:uid="{055880C2-27AA-406A-A981-7BEBAEB91D4D}"/>
  </bookViews>
  <sheets>
    <sheet name="Options" sheetId="3" r:id="rId1"/>
    <sheet name="Sizes" sheetId="1" r:id="rId2"/>
    <sheet name="Pictures" sheetId="5" r:id="rId3"/>
    <sheet name="Data" sheetId="2" r:id="rId4"/>
  </sheets>
  <definedNames>
    <definedName name="Account_Number">Options!$C$28</definedName>
    <definedName name="Address_1">Options!$C$29</definedName>
    <definedName name="Address_2">Options!$C$30</definedName>
    <definedName name="Are_All_Options_Set">AND(TRIM(Material)&lt;&gt;"", TRIM(Hinge_Drilling)&lt;&gt;"", TRIM(Finish_Type)&lt;&gt;"", TRIM(Framing_Bead)&lt;&gt;"", TRIM(Edge_Profile)&lt;&gt;"", TRIM(Panel_Detail)&lt;&gt;"" )</definedName>
    <definedName name="Area_Price">_xlfn.XLOOKUP(Material, Materials, Materials_Area_Prices) +_xlfn.XLOOKUP(Framing_Bead, Framing_Beads_Lookup, Framing_Beads_Area_Prices) +_xlfn.XLOOKUP(Edge_Profile, Edge_Details_Lookup, Edge_Details_Area_Prices) +_xlfn.XLOOKUP(Panel_Detail, Panel_Details_Lookup, Panel_Details_Area_Prices)+_xlfn.XLOOKUP(Finish_Type, Finish_Types, Finish_Types_Area_Prices)</definedName>
    <definedName name="Bottom_Rail_Col">Sizes!$N$2</definedName>
    <definedName name="City">Options!$C$31</definedName>
    <definedName name="Company">Options!$C$27</definedName>
    <definedName name="Contact">Options!$C$26</definedName>
    <definedName name="Customer_Job_Name">Options!$H$6</definedName>
    <definedName name="Customer_PO">Options!$H$5</definedName>
    <definedName name="Default_A_Rails">Options!$H$16</definedName>
    <definedName name="Default_Rails">Options!$H$15</definedName>
    <definedName name="Default_Stiles">Options!$H$15</definedName>
    <definedName name="Delivered_Price">Options!$D$10</definedName>
    <definedName name="Delivery_Price">_xlfn.XLOOKUP(Delivery_Selection, DeliveryOptions, DeliveryOptions_Prices)</definedName>
    <definedName name="Delivery_Selection">Options!$C$36</definedName>
    <definedName name="DeliveryOptions">Data!$Y$10:$Y$12</definedName>
    <definedName name="DeliveryOptions_Prices">Data!$Z$10:$Z$12</definedName>
    <definedName name="Discount">Data!$C$5</definedName>
    <definedName name="Door_Charge">Data!$C$6</definedName>
    <definedName name="Door_Type_Unit_Price">Data!$E$10:$E$23</definedName>
    <definedName name="Door_Types">Data!$B$10:$B$23</definedName>
    <definedName name="Door_Types_Panel_Counts">Data!$D$10:$D$23</definedName>
    <definedName name="Door_Types_Reduce_Rails">Data!$F$10:$F$23</definedName>
    <definedName name="Edge_Details_Area_Prices">Data!$AK$10:$AK$18</definedName>
    <definedName name="Edge_Details_Lookup">Data!$AI$10:$AI$18</definedName>
    <definedName name="Edge_Details_Unit_Prices">Data!$AJ$10:$AJ$18</definedName>
    <definedName name="Edge_Profile">Options!$H$17</definedName>
    <definedName name="Edge_Profile_Image">INDEX(Edge_Profile_Pictures, IF(Edge_Profile="",2,IFERROR(MATCH(Edge_Profile,Edge_Profiles,0),1)))</definedName>
    <definedName name="Edge_Profile_Pictures">Pictures!$J$1:$J$10</definedName>
    <definedName name="Edge_Profiles">Pictures!$I$1:$I$10</definedName>
    <definedName name="Email">Options!$C$35</definedName>
    <definedName name="Ext_Price_Col">Sizes!$I$2</definedName>
    <definedName name="Finish_Type">Options!$H$20</definedName>
    <definedName name="Finish_Types">Data!$K$10:$K$15</definedName>
    <definedName name="Finish_Types_Area_Prices">Data!$N$10:$N$15</definedName>
    <definedName name="Finish_Types_Has_Color">Data!$L$10:$L$15</definedName>
    <definedName name="Finish_Types_Unit_Prices">Data!$M$10:$M$15</definedName>
    <definedName name="Framing_Bead">Options!$H$14</definedName>
    <definedName name="Framing_Bead_Image">INDEX(Framing_Bead_Pictures,IF(Framing_Bead="",2,IFERROR(MATCH(Framing_Bead,Framing_Beads,0),1)))</definedName>
    <definedName name="Framing_Bead_Pictures">Pictures!$B$1:$B$18</definedName>
    <definedName name="Framing_Beads">Pictures!$A$1:$A$18</definedName>
    <definedName name="Framing_Beads_ADefault_Frame">Data!$AE$10:$AE$33</definedName>
    <definedName name="Framing_Beads_Area_Prices">Data!$AG$10:$AG$33</definedName>
    <definedName name="Framing_Beads_Default_Drop">Data!$AC$10:$AC$33</definedName>
    <definedName name="Framing_Beads_Default_Frame">Data!$AD$10:$AD$33</definedName>
    <definedName name="Framing_Beads_Lookup">Data!$AB$10:$AB$33</definedName>
    <definedName name="Framing_Beads_Unit_Prices">Data!$AF$10:$AF$33</definedName>
    <definedName name="Hafele_Mark_Up">Data!$C$4</definedName>
    <definedName name="Hafele_Order_Number">Options!$H$9</definedName>
    <definedName name="Hafele_PO">Options!$H$8</definedName>
    <definedName name="Height_Col">Sizes!$F$2</definedName>
    <definedName name="Hinge_Drilling">Options!$H$21</definedName>
    <definedName name="Hinge_Drillings">Data!$H$10:$H$14</definedName>
    <definedName name="Hinge_Drillings_Prices">Data!$I$10:$I$14</definedName>
    <definedName name="Hinge_Tab">Options!$H$22</definedName>
    <definedName name="Left_Stile_Col">Sizes!$K$2</definedName>
    <definedName name="Line_Col">Sizes!$B$2</definedName>
    <definedName name="Mark_Up">(1+Hafele_Mark_Up)*(1+Discount)-1</definedName>
    <definedName name="Material">Options!$H$13</definedName>
    <definedName name="Materials">Data!$P$10:$P$13</definedName>
    <definedName name="Materials_Area_Prices">Data!$S$10:$S$13</definedName>
    <definedName name="Materials_Unit_Prices">Data!$R$10:$R$13</definedName>
    <definedName name="Min_Panel_Height">Data!$C$3</definedName>
    <definedName name="Order_Comments">Options!$B$13</definedName>
    <definedName name="Ordered_Date">Options!$H$3</definedName>
    <definedName name="Panel_1_H_Col">Sizes!$R$2</definedName>
    <definedName name="Panel_2_H_Col">Sizes!$S$2</definedName>
    <definedName name="Panel_3_H_Col">Sizes!$T$2</definedName>
    <definedName name="Panel_Detail">Options!$H$18</definedName>
    <definedName name="Panel_Detail_Image">INDEX(Panel_Detail_Pictures, IF(Panel_Detail="",2,IFERROR(MATCH(Panel_Detail,Panel_Details,0),1)))</definedName>
    <definedName name="Panel_Detail_Pictures">Pictures!$F$1:$F$8</definedName>
    <definedName name="Panel_Details">Pictures!$E$1:$E$8</definedName>
    <definedName name="Panel_Details_Area_Prices">Data!$AO$10:$AO$15</definedName>
    <definedName name="Panel_Details_Lookup">Data!$AM$10:$AM$15</definedName>
    <definedName name="Panel_Details_Unit_Prices">Data!$AN$10:$AN$15</definedName>
    <definedName name="Panel_Drop">Options!$H$19</definedName>
    <definedName name="Phone">Options!$C$34</definedName>
    <definedName name="_xlnm.Print_Area" localSheetId="0">Options!$A$1:$H$45</definedName>
    <definedName name="Production_Time">Options!$H$4</definedName>
    <definedName name="Production_Times">Data!$U$10:$U$11</definedName>
    <definedName name="Production_Times_Add_On_Price">Data!$W$10:$W$11</definedName>
    <definedName name="Production_Times_Mark_Up">Data!$V$10:$V$11</definedName>
    <definedName name="Qty_Col">Sizes!$D$2</definedName>
    <definedName name="Rail_3_Col">Sizes!$O$2</definedName>
    <definedName name="Rail_4_Col">Sizes!$P$2</definedName>
    <definedName name="Rail_5_Col">Sizes!$Q$2</definedName>
    <definedName name="Right_Stile_Col">Sizes!$L$2</definedName>
    <definedName name="Special_Instructions_Col">Sizes!$G$2</definedName>
    <definedName name="State">Options!$C$32</definedName>
    <definedName name="Top_Rail_Col">Sizes!$M$2</definedName>
    <definedName name="Total_Items">Options!$D$9</definedName>
    <definedName name="Tracking_Number">Options!$C$37</definedName>
    <definedName name="Type_Col">Sizes!$C$2</definedName>
    <definedName name="Unit_Price">_xlfn.XLOOKUP(Material, Materials, Materials_Unit_Prices)+_xlfn.XLOOKUP(Hinge_Drilling, Hinge_Drillings, Hinge_Drillings_Prices) +_xlfn.XLOOKUP(Framing_Bead, Framing_Beads_Lookup, Framing_Beads_Unit_Prices) +_xlfn.XLOOKUP(Edge_Profile, Edge_Details_Lookup, Edge_Details_Unit_Prices) +_xlfn.XLOOKUP(Panel_Detail, Panel_Details_Lookup, Panel_Details_Unit_Prices)+_xlfn.XLOOKUP(Finish_Type, Finish_Types, Finish_Types_Unit_Prices)+Door_Charge</definedName>
    <definedName name="Unit_Price_Col">Sizes!$H$2</definedName>
    <definedName name="WBVersion">Data!$C$2</definedName>
    <definedName name="Width_Col">Sizes!$E$2</definedName>
    <definedName name="Zip">Options!$C$33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3" i="1" a="1"/>
  <c r="H3" i="1" s="1"/>
  <c r="H16" i="3"/>
  <c r="H19" i="3"/>
  <c r="H15" i="3"/>
  <c r="D9" i="3" l="1"/>
  <c r="I9" i="1"/>
  <c r="K9" i="1"/>
  <c r="L9" i="1"/>
  <c r="M9" i="1"/>
  <c r="N9" i="1"/>
  <c r="O9" i="1"/>
  <c r="P9" i="1"/>
  <c r="Q9" i="1"/>
  <c r="I10" i="1"/>
  <c r="K10" i="1"/>
  <c r="L10" i="1"/>
  <c r="M10" i="1"/>
  <c r="N10" i="1"/>
  <c r="O10" i="1"/>
  <c r="P10" i="1"/>
  <c r="Q10" i="1"/>
  <c r="I11" i="1"/>
  <c r="K11" i="1"/>
  <c r="L11" i="1"/>
  <c r="M11" i="1"/>
  <c r="N11" i="1"/>
  <c r="O11" i="1"/>
  <c r="P11" i="1"/>
  <c r="Q11" i="1"/>
  <c r="I12" i="1"/>
  <c r="K12" i="1"/>
  <c r="L12" i="1"/>
  <c r="M12" i="1"/>
  <c r="N12" i="1"/>
  <c r="O12" i="1"/>
  <c r="P12" i="1"/>
  <c r="Q12" i="1"/>
  <c r="I13" i="1"/>
  <c r="K13" i="1"/>
  <c r="L13" i="1"/>
  <c r="M13" i="1"/>
  <c r="N13" i="1"/>
  <c r="O13" i="1"/>
  <c r="P13" i="1"/>
  <c r="Q13" i="1"/>
  <c r="I14" i="1"/>
  <c r="K14" i="1"/>
  <c r="L14" i="1"/>
  <c r="M14" i="1"/>
  <c r="N14" i="1"/>
  <c r="O14" i="1"/>
  <c r="P14" i="1"/>
  <c r="Q14" i="1"/>
  <c r="I15" i="1"/>
  <c r="K15" i="1"/>
  <c r="L15" i="1"/>
  <c r="M15" i="1"/>
  <c r="N15" i="1"/>
  <c r="O15" i="1"/>
  <c r="P15" i="1"/>
  <c r="Q15" i="1"/>
  <c r="I16" i="1"/>
  <c r="K16" i="1"/>
  <c r="L16" i="1"/>
  <c r="M16" i="1"/>
  <c r="N16" i="1"/>
  <c r="O16" i="1"/>
  <c r="P16" i="1"/>
  <c r="Q16" i="1"/>
  <c r="I17" i="1"/>
  <c r="K17" i="1"/>
  <c r="L17" i="1"/>
  <c r="M17" i="1"/>
  <c r="N17" i="1"/>
  <c r="O17" i="1"/>
  <c r="P17" i="1"/>
  <c r="Q17" i="1"/>
  <c r="I18" i="1"/>
  <c r="K18" i="1"/>
  <c r="L18" i="1"/>
  <c r="M18" i="1"/>
  <c r="N18" i="1"/>
  <c r="O18" i="1"/>
  <c r="P18" i="1"/>
  <c r="Q18" i="1"/>
  <c r="I19" i="1"/>
  <c r="K19" i="1"/>
  <c r="L19" i="1"/>
  <c r="M19" i="1"/>
  <c r="N19" i="1"/>
  <c r="O19" i="1"/>
  <c r="P19" i="1"/>
  <c r="Q19" i="1"/>
  <c r="I20" i="1"/>
  <c r="K20" i="1"/>
  <c r="L20" i="1"/>
  <c r="M20" i="1"/>
  <c r="N20" i="1"/>
  <c r="O20" i="1"/>
  <c r="P20" i="1"/>
  <c r="Q20" i="1"/>
  <c r="I21" i="1"/>
  <c r="K21" i="1"/>
  <c r="L21" i="1"/>
  <c r="M21" i="1"/>
  <c r="N21" i="1"/>
  <c r="O21" i="1"/>
  <c r="P21" i="1"/>
  <c r="Q21" i="1"/>
  <c r="I22" i="1"/>
  <c r="K22" i="1"/>
  <c r="L22" i="1"/>
  <c r="M22" i="1"/>
  <c r="N22" i="1"/>
  <c r="O22" i="1"/>
  <c r="P22" i="1"/>
  <c r="Q22" i="1"/>
  <c r="I23" i="1"/>
  <c r="K23" i="1"/>
  <c r="L23" i="1"/>
  <c r="M23" i="1"/>
  <c r="N23" i="1"/>
  <c r="O23" i="1"/>
  <c r="P23" i="1"/>
  <c r="Q23" i="1"/>
  <c r="I24" i="1"/>
  <c r="K24" i="1"/>
  <c r="L24" i="1"/>
  <c r="M24" i="1"/>
  <c r="N24" i="1"/>
  <c r="O24" i="1"/>
  <c r="P24" i="1"/>
  <c r="Q24" i="1"/>
  <c r="I25" i="1"/>
  <c r="K25" i="1"/>
  <c r="L25" i="1"/>
  <c r="M25" i="1"/>
  <c r="N25" i="1"/>
  <c r="O25" i="1"/>
  <c r="P25" i="1"/>
  <c r="Q25" i="1"/>
  <c r="I26" i="1"/>
  <c r="K26" i="1"/>
  <c r="L26" i="1"/>
  <c r="M26" i="1"/>
  <c r="N26" i="1"/>
  <c r="O26" i="1"/>
  <c r="P26" i="1"/>
  <c r="Q26" i="1"/>
  <c r="I27" i="1"/>
  <c r="K27" i="1"/>
  <c r="L27" i="1"/>
  <c r="M27" i="1"/>
  <c r="N27" i="1"/>
  <c r="O27" i="1"/>
  <c r="P27" i="1"/>
  <c r="Q27" i="1"/>
  <c r="I28" i="1"/>
  <c r="K28" i="1"/>
  <c r="L28" i="1"/>
  <c r="M28" i="1"/>
  <c r="N28" i="1"/>
  <c r="O28" i="1"/>
  <c r="P28" i="1"/>
  <c r="Q28" i="1"/>
  <c r="I29" i="1"/>
  <c r="K29" i="1"/>
  <c r="L29" i="1"/>
  <c r="M29" i="1"/>
  <c r="N29" i="1"/>
  <c r="O29" i="1"/>
  <c r="P29" i="1"/>
  <c r="Q29" i="1"/>
  <c r="I30" i="1"/>
  <c r="K30" i="1"/>
  <c r="L30" i="1"/>
  <c r="M30" i="1"/>
  <c r="N30" i="1"/>
  <c r="O30" i="1"/>
  <c r="P30" i="1"/>
  <c r="Q30" i="1"/>
  <c r="I31" i="1"/>
  <c r="K31" i="1"/>
  <c r="L31" i="1"/>
  <c r="M31" i="1"/>
  <c r="N31" i="1"/>
  <c r="O31" i="1"/>
  <c r="P31" i="1"/>
  <c r="Q31" i="1"/>
  <c r="I32" i="1"/>
  <c r="K32" i="1"/>
  <c r="L32" i="1"/>
  <c r="M32" i="1"/>
  <c r="N32" i="1"/>
  <c r="O32" i="1"/>
  <c r="P32" i="1"/>
  <c r="Q32" i="1"/>
  <c r="I33" i="1"/>
  <c r="K33" i="1"/>
  <c r="L33" i="1"/>
  <c r="M33" i="1"/>
  <c r="N33" i="1"/>
  <c r="O33" i="1"/>
  <c r="P33" i="1"/>
  <c r="Q33" i="1"/>
  <c r="I34" i="1"/>
  <c r="K34" i="1"/>
  <c r="L34" i="1"/>
  <c r="M34" i="1"/>
  <c r="N34" i="1"/>
  <c r="O34" i="1"/>
  <c r="P34" i="1"/>
  <c r="Q34" i="1"/>
  <c r="I35" i="1"/>
  <c r="K35" i="1"/>
  <c r="L35" i="1"/>
  <c r="M35" i="1"/>
  <c r="N35" i="1"/>
  <c r="O35" i="1"/>
  <c r="P35" i="1"/>
  <c r="Q35" i="1"/>
  <c r="I36" i="1"/>
  <c r="K36" i="1"/>
  <c r="L36" i="1"/>
  <c r="M36" i="1"/>
  <c r="N36" i="1"/>
  <c r="O36" i="1"/>
  <c r="P36" i="1"/>
  <c r="Q36" i="1"/>
  <c r="I37" i="1"/>
  <c r="K37" i="1"/>
  <c r="L37" i="1"/>
  <c r="M37" i="1"/>
  <c r="N37" i="1"/>
  <c r="O37" i="1"/>
  <c r="P37" i="1"/>
  <c r="Q37" i="1"/>
  <c r="I38" i="1"/>
  <c r="K38" i="1"/>
  <c r="L38" i="1"/>
  <c r="M38" i="1"/>
  <c r="N38" i="1"/>
  <c r="O38" i="1"/>
  <c r="P38" i="1"/>
  <c r="Q38" i="1"/>
  <c r="I39" i="1"/>
  <c r="K39" i="1"/>
  <c r="L39" i="1"/>
  <c r="M39" i="1"/>
  <c r="N39" i="1"/>
  <c r="O39" i="1"/>
  <c r="P39" i="1"/>
  <c r="Q39" i="1"/>
  <c r="I40" i="1"/>
  <c r="K40" i="1"/>
  <c r="L40" i="1"/>
  <c r="M40" i="1"/>
  <c r="N40" i="1"/>
  <c r="O40" i="1"/>
  <c r="P40" i="1"/>
  <c r="Q40" i="1"/>
  <c r="I41" i="1"/>
  <c r="K41" i="1"/>
  <c r="L41" i="1"/>
  <c r="M41" i="1"/>
  <c r="N41" i="1"/>
  <c r="O41" i="1"/>
  <c r="P41" i="1"/>
  <c r="Q41" i="1"/>
  <c r="I42" i="1"/>
  <c r="K42" i="1"/>
  <c r="L42" i="1"/>
  <c r="M42" i="1"/>
  <c r="N42" i="1"/>
  <c r="O42" i="1"/>
  <c r="P42" i="1"/>
  <c r="Q42" i="1"/>
  <c r="I43" i="1"/>
  <c r="K43" i="1"/>
  <c r="L43" i="1"/>
  <c r="M43" i="1"/>
  <c r="N43" i="1"/>
  <c r="O43" i="1"/>
  <c r="P43" i="1"/>
  <c r="Q43" i="1"/>
  <c r="I44" i="1"/>
  <c r="K44" i="1"/>
  <c r="L44" i="1"/>
  <c r="M44" i="1"/>
  <c r="N44" i="1"/>
  <c r="O44" i="1"/>
  <c r="P44" i="1"/>
  <c r="Q44" i="1"/>
  <c r="I45" i="1"/>
  <c r="K45" i="1"/>
  <c r="L45" i="1"/>
  <c r="M45" i="1"/>
  <c r="N45" i="1"/>
  <c r="O45" i="1"/>
  <c r="P45" i="1"/>
  <c r="Q45" i="1"/>
  <c r="I46" i="1"/>
  <c r="K46" i="1"/>
  <c r="L46" i="1"/>
  <c r="M46" i="1"/>
  <c r="N46" i="1"/>
  <c r="O46" i="1"/>
  <c r="P46" i="1"/>
  <c r="Q46" i="1"/>
  <c r="I47" i="1"/>
  <c r="K47" i="1"/>
  <c r="L47" i="1"/>
  <c r="M47" i="1"/>
  <c r="N47" i="1"/>
  <c r="O47" i="1"/>
  <c r="P47" i="1"/>
  <c r="Q47" i="1"/>
  <c r="I48" i="1"/>
  <c r="K48" i="1"/>
  <c r="L48" i="1"/>
  <c r="M48" i="1"/>
  <c r="N48" i="1"/>
  <c r="O48" i="1"/>
  <c r="P48" i="1"/>
  <c r="Q48" i="1"/>
  <c r="I49" i="1"/>
  <c r="K49" i="1"/>
  <c r="L49" i="1"/>
  <c r="M49" i="1"/>
  <c r="N49" i="1"/>
  <c r="O49" i="1"/>
  <c r="P49" i="1"/>
  <c r="Q49" i="1"/>
  <c r="I50" i="1"/>
  <c r="K50" i="1"/>
  <c r="L50" i="1"/>
  <c r="M50" i="1"/>
  <c r="N50" i="1"/>
  <c r="O50" i="1"/>
  <c r="P50" i="1"/>
  <c r="Q50" i="1"/>
  <c r="I51" i="1"/>
  <c r="K51" i="1"/>
  <c r="L51" i="1"/>
  <c r="M51" i="1"/>
  <c r="N51" i="1"/>
  <c r="O51" i="1"/>
  <c r="P51" i="1"/>
  <c r="Q51" i="1"/>
  <c r="I52" i="1"/>
  <c r="K52" i="1"/>
  <c r="L52" i="1"/>
  <c r="M52" i="1"/>
  <c r="N52" i="1"/>
  <c r="O52" i="1"/>
  <c r="P52" i="1"/>
  <c r="Q52" i="1"/>
  <c r="I53" i="1"/>
  <c r="K53" i="1"/>
  <c r="L53" i="1"/>
  <c r="M53" i="1"/>
  <c r="N53" i="1"/>
  <c r="O53" i="1"/>
  <c r="P53" i="1"/>
  <c r="Q53" i="1"/>
  <c r="I54" i="1"/>
  <c r="K54" i="1"/>
  <c r="L54" i="1"/>
  <c r="M54" i="1"/>
  <c r="N54" i="1"/>
  <c r="O54" i="1"/>
  <c r="P54" i="1"/>
  <c r="Q54" i="1"/>
  <c r="I55" i="1"/>
  <c r="K55" i="1"/>
  <c r="L55" i="1"/>
  <c r="M55" i="1"/>
  <c r="N55" i="1"/>
  <c r="O55" i="1"/>
  <c r="P55" i="1"/>
  <c r="Q55" i="1"/>
  <c r="I56" i="1"/>
  <c r="K56" i="1"/>
  <c r="L56" i="1"/>
  <c r="M56" i="1"/>
  <c r="N56" i="1"/>
  <c r="O56" i="1"/>
  <c r="P56" i="1"/>
  <c r="Q56" i="1"/>
  <c r="I57" i="1"/>
  <c r="K57" i="1"/>
  <c r="L57" i="1"/>
  <c r="M57" i="1"/>
  <c r="N57" i="1"/>
  <c r="O57" i="1"/>
  <c r="P57" i="1"/>
  <c r="Q57" i="1"/>
  <c r="I58" i="1"/>
  <c r="K58" i="1"/>
  <c r="L58" i="1"/>
  <c r="M58" i="1"/>
  <c r="N58" i="1"/>
  <c r="O58" i="1"/>
  <c r="P58" i="1"/>
  <c r="Q58" i="1"/>
  <c r="I59" i="1"/>
  <c r="K59" i="1"/>
  <c r="L59" i="1"/>
  <c r="M59" i="1"/>
  <c r="N59" i="1"/>
  <c r="O59" i="1"/>
  <c r="P59" i="1"/>
  <c r="Q59" i="1"/>
  <c r="I60" i="1"/>
  <c r="K60" i="1"/>
  <c r="L60" i="1"/>
  <c r="M60" i="1"/>
  <c r="N60" i="1"/>
  <c r="O60" i="1"/>
  <c r="P60" i="1"/>
  <c r="Q60" i="1"/>
  <c r="I61" i="1"/>
  <c r="K61" i="1"/>
  <c r="L61" i="1"/>
  <c r="M61" i="1"/>
  <c r="N61" i="1"/>
  <c r="O61" i="1"/>
  <c r="P61" i="1"/>
  <c r="Q61" i="1"/>
  <c r="I62" i="1"/>
  <c r="K62" i="1"/>
  <c r="L62" i="1"/>
  <c r="M62" i="1"/>
  <c r="N62" i="1"/>
  <c r="O62" i="1"/>
  <c r="P62" i="1"/>
  <c r="Q62" i="1"/>
  <c r="I63" i="1"/>
  <c r="K63" i="1"/>
  <c r="L63" i="1"/>
  <c r="M63" i="1"/>
  <c r="N63" i="1"/>
  <c r="O63" i="1"/>
  <c r="P63" i="1"/>
  <c r="Q63" i="1"/>
  <c r="I64" i="1"/>
  <c r="K64" i="1"/>
  <c r="L64" i="1"/>
  <c r="M64" i="1"/>
  <c r="N64" i="1"/>
  <c r="O64" i="1"/>
  <c r="P64" i="1"/>
  <c r="Q64" i="1"/>
  <c r="I65" i="1"/>
  <c r="K65" i="1"/>
  <c r="L65" i="1"/>
  <c r="M65" i="1"/>
  <c r="N65" i="1"/>
  <c r="O65" i="1"/>
  <c r="P65" i="1"/>
  <c r="Q65" i="1"/>
  <c r="I66" i="1"/>
  <c r="K66" i="1"/>
  <c r="L66" i="1"/>
  <c r="M66" i="1"/>
  <c r="N66" i="1"/>
  <c r="O66" i="1"/>
  <c r="P66" i="1"/>
  <c r="Q66" i="1"/>
  <c r="I67" i="1"/>
  <c r="K67" i="1"/>
  <c r="L67" i="1"/>
  <c r="M67" i="1"/>
  <c r="N67" i="1"/>
  <c r="O67" i="1"/>
  <c r="P67" i="1"/>
  <c r="Q67" i="1"/>
  <c r="I68" i="1"/>
  <c r="K68" i="1"/>
  <c r="L68" i="1"/>
  <c r="M68" i="1"/>
  <c r="N68" i="1"/>
  <c r="O68" i="1"/>
  <c r="P68" i="1"/>
  <c r="Q68" i="1"/>
  <c r="I69" i="1"/>
  <c r="K69" i="1"/>
  <c r="L69" i="1"/>
  <c r="M69" i="1"/>
  <c r="N69" i="1"/>
  <c r="O69" i="1"/>
  <c r="P69" i="1"/>
  <c r="Q69" i="1"/>
  <c r="I70" i="1"/>
  <c r="K70" i="1"/>
  <c r="L70" i="1"/>
  <c r="M70" i="1"/>
  <c r="N70" i="1"/>
  <c r="O70" i="1"/>
  <c r="P70" i="1"/>
  <c r="Q70" i="1"/>
  <c r="I71" i="1"/>
  <c r="K71" i="1"/>
  <c r="L71" i="1"/>
  <c r="M71" i="1"/>
  <c r="N71" i="1"/>
  <c r="O71" i="1"/>
  <c r="P71" i="1"/>
  <c r="Q71" i="1"/>
  <c r="I72" i="1"/>
  <c r="K72" i="1"/>
  <c r="L72" i="1"/>
  <c r="M72" i="1"/>
  <c r="N72" i="1"/>
  <c r="O72" i="1"/>
  <c r="P72" i="1"/>
  <c r="Q72" i="1"/>
  <c r="I73" i="1"/>
  <c r="K73" i="1"/>
  <c r="L73" i="1"/>
  <c r="M73" i="1"/>
  <c r="N73" i="1"/>
  <c r="O73" i="1"/>
  <c r="P73" i="1"/>
  <c r="Q73" i="1"/>
  <c r="I74" i="1"/>
  <c r="K74" i="1"/>
  <c r="L74" i="1"/>
  <c r="M74" i="1"/>
  <c r="N74" i="1"/>
  <c r="O74" i="1"/>
  <c r="P74" i="1"/>
  <c r="Q74" i="1"/>
  <c r="I75" i="1"/>
  <c r="K75" i="1"/>
  <c r="L75" i="1"/>
  <c r="M75" i="1"/>
  <c r="N75" i="1"/>
  <c r="O75" i="1"/>
  <c r="P75" i="1"/>
  <c r="Q75" i="1"/>
  <c r="I76" i="1"/>
  <c r="K76" i="1"/>
  <c r="L76" i="1"/>
  <c r="M76" i="1"/>
  <c r="N76" i="1"/>
  <c r="O76" i="1"/>
  <c r="P76" i="1"/>
  <c r="Q76" i="1"/>
  <c r="I77" i="1"/>
  <c r="K77" i="1"/>
  <c r="L77" i="1"/>
  <c r="M77" i="1"/>
  <c r="N77" i="1"/>
  <c r="O77" i="1"/>
  <c r="P77" i="1"/>
  <c r="Q77" i="1"/>
  <c r="I78" i="1"/>
  <c r="K78" i="1"/>
  <c r="L78" i="1"/>
  <c r="M78" i="1"/>
  <c r="N78" i="1"/>
  <c r="O78" i="1"/>
  <c r="P78" i="1"/>
  <c r="Q78" i="1"/>
  <c r="I79" i="1"/>
  <c r="K79" i="1"/>
  <c r="L79" i="1"/>
  <c r="M79" i="1"/>
  <c r="N79" i="1"/>
  <c r="O79" i="1"/>
  <c r="P79" i="1"/>
  <c r="Q79" i="1"/>
  <c r="I80" i="1"/>
  <c r="K80" i="1"/>
  <c r="L80" i="1"/>
  <c r="M80" i="1"/>
  <c r="N80" i="1"/>
  <c r="O80" i="1"/>
  <c r="P80" i="1"/>
  <c r="Q80" i="1"/>
  <c r="I81" i="1"/>
  <c r="K81" i="1"/>
  <c r="L81" i="1"/>
  <c r="M81" i="1"/>
  <c r="N81" i="1"/>
  <c r="O81" i="1"/>
  <c r="P81" i="1"/>
  <c r="Q81" i="1"/>
  <c r="I82" i="1"/>
  <c r="K82" i="1"/>
  <c r="L82" i="1"/>
  <c r="M82" i="1"/>
  <c r="N82" i="1"/>
  <c r="O82" i="1"/>
  <c r="P82" i="1"/>
  <c r="Q82" i="1"/>
  <c r="I83" i="1"/>
  <c r="K83" i="1"/>
  <c r="L83" i="1"/>
  <c r="M83" i="1"/>
  <c r="N83" i="1"/>
  <c r="O83" i="1"/>
  <c r="P83" i="1"/>
  <c r="Q83" i="1"/>
  <c r="I84" i="1"/>
  <c r="K84" i="1"/>
  <c r="L84" i="1"/>
  <c r="M84" i="1"/>
  <c r="N84" i="1"/>
  <c r="O84" i="1"/>
  <c r="P84" i="1"/>
  <c r="Q84" i="1"/>
  <c r="I85" i="1"/>
  <c r="K85" i="1"/>
  <c r="L85" i="1"/>
  <c r="M85" i="1"/>
  <c r="N85" i="1"/>
  <c r="O85" i="1"/>
  <c r="P85" i="1"/>
  <c r="Q85" i="1"/>
  <c r="I86" i="1"/>
  <c r="K86" i="1"/>
  <c r="L86" i="1"/>
  <c r="M86" i="1"/>
  <c r="N86" i="1"/>
  <c r="O86" i="1"/>
  <c r="P86" i="1"/>
  <c r="Q86" i="1"/>
  <c r="I87" i="1"/>
  <c r="K87" i="1"/>
  <c r="L87" i="1"/>
  <c r="M87" i="1"/>
  <c r="N87" i="1"/>
  <c r="O87" i="1"/>
  <c r="P87" i="1"/>
  <c r="Q87" i="1"/>
  <c r="I88" i="1"/>
  <c r="K88" i="1"/>
  <c r="L88" i="1"/>
  <c r="M88" i="1"/>
  <c r="N88" i="1"/>
  <c r="O88" i="1"/>
  <c r="P88" i="1"/>
  <c r="Q88" i="1"/>
  <c r="I89" i="1"/>
  <c r="K89" i="1"/>
  <c r="L89" i="1"/>
  <c r="M89" i="1"/>
  <c r="N89" i="1"/>
  <c r="O89" i="1"/>
  <c r="P89" i="1"/>
  <c r="Q89" i="1"/>
  <c r="I90" i="1"/>
  <c r="K90" i="1"/>
  <c r="L90" i="1"/>
  <c r="M90" i="1"/>
  <c r="N90" i="1"/>
  <c r="O90" i="1"/>
  <c r="P90" i="1"/>
  <c r="Q90" i="1"/>
  <c r="I91" i="1"/>
  <c r="K91" i="1"/>
  <c r="L91" i="1"/>
  <c r="M91" i="1"/>
  <c r="N91" i="1"/>
  <c r="O91" i="1"/>
  <c r="P91" i="1"/>
  <c r="Q91" i="1"/>
  <c r="I92" i="1"/>
  <c r="K92" i="1"/>
  <c r="L92" i="1"/>
  <c r="M92" i="1"/>
  <c r="N92" i="1"/>
  <c r="O92" i="1"/>
  <c r="P92" i="1"/>
  <c r="Q92" i="1"/>
  <c r="I93" i="1"/>
  <c r="K93" i="1"/>
  <c r="L93" i="1"/>
  <c r="M93" i="1"/>
  <c r="N93" i="1"/>
  <c r="O93" i="1"/>
  <c r="P93" i="1"/>
  <c r="Q93" i="1"/>
  <c r="I94" i="1"/>
  <c r="K94" i="1"/>
  <c r="L94" i="1"/>
  <c r="M94" i="1"/>
  <c r="N94" i="1"/>
  <c r="O94" i="1"/>
  <c r="P94" i="1"/>
  <c r="Q94" i="1"/>
  <c r="I95" i="1"/>
  <c r="K95" i="1"/>
  <c r="L95" i="1"/>
  <c r="M95" i="1"/>
  <c r="N95" i="1"/>
  <c r="O95" i="1"/>
  <c r="P95" i="1"/>
  <c r="Q95" i="1"/>
  <c r="I96" i="1"/>
  <c r="K96" i="1"/>
  <c r="L96" i="1"/>
  <c r="M96" i="1"/>
  <c r="N96" i="1"/>
  <c r="O96" i="1"/>
  <c r="P96" i="1"/>
  <c r="Q96" i="1"/>
  <c r="I97" i="1"/>
  <c r="K97" i="1"/>
  <c r="L97" i="1"/>
  <c r="M97" i="1"/>
  <c r="N97" i="1"/>
  <c r="O97" i="1"/>
  <c r="P97" i="1"/>
  <c r="Q97" i="1"/>
  <c r="I98" i="1"/>
  <c r="K98" i="1"/>
  <c r="L98" i="1"/>
  <c r="M98" i="1"/>
  <c r="N98" i="1"/>
  <c r="O98" i="1"/>
  <c r="P98" i="1"/>
  <c r="Q98" i="1"/>
  <c r="I99" i="1"/>
  <c r="K99" i="1"/>
  <c r="L99" i="1"/>
  <c r="M99" i="1"/>
  <c r="N99" i="1"/>
  <c r="O99" i="1"/>
  <c r="P99" i="1"/>
  <c r="Q99" i="1"/>
  <c r="I100" i="1"/>
  <c r="K100" i="1"/>
  <c r="L100" i="1"/>
  <c r="M100" i="1"/>
  <c r="N100" i="1"/>
  <c r="O100" i="1"/>
  <c r="P100" i="1"/>
  <c r="Q100" i="1"/>
  <c r="I101" i="1"/>
  <c r="K101" i="1"/>
  <c r="L101" i="1"/>
  <c r="M101" i="1"/>
  <c r="N101" i="1"/>
  <c r="O101" i="1"/>
  <c r="P101" i="1"/>
  <c r="Q101" i="1"/>
  <c r="I102" i="1"/>
  <c r="K102" i="1"/>
  <c r="L102" i="1"/>
  <c r="M102" i="1"/>
  <c r="N102" i="1"/>
  <c r="O102" i="1"/>
  <c r="P102" i="1"/>
  <c r="Q102" i="1"/>
  <c r="I103" i="1"/>
  <c r="K103" i="1"/>
  <c r="L103" i="1"/>
  <c r="M103" i="1"/>
  <c r="N103" i="1"/>
  <c r="O103" i="1"/>
  <c r="P103" i="1"/>
  <c r="Q103" i="1"/>
  <c r="C1" i="1" a="1"/>
  <c r="C1" i="1" s="1"/>
  <c r="I4" i="1"/>
  <c r="I5" i="1"/>
  <c r="I6" i="1"/>
  <c r="I3" i="1"/>
  <c r="K3" i="1"/>
  <c r="S95" i="1" l="1"/>
  <c r="S71" i="1"/>
  <c r="S59" i="1"/>
  <c r="I7" i="1"/>
  <c r="I8" i="1"/>
  <c r="S12" i="1"/>
  <c r="R9" i="1"/>
  <c r="S30" i="1"/>
  <c r="R24" i="1"/>
  <c r="S94" i="1"/>
  <c r="R85" i="1"/>
  <c r="T43" i="1"/>
  <c r="R44" i="1"/>
  <c r="R72" i="1"/>
  <c r="S69" i="1"/>
  <c r="R33" i="1"/>
  <c r="T91" i="1"/>
  <c r="R55" i="1"/>
  <c r="R96" i="1"/>
  <c r="R47" i="1"/>
  <c r="T19" i="1"/>
  <c r="S10" i="1"/>
  <c r="R35" i="1"/>
  <c r="T32" i="1"/>
  <c r="R30" i="1"/>
  <c r="R103" i="1"/>
  <c r="R69" i="1"/>
  <c r="S57" i="1"/>
  <c r="R42" i="1"/>
  <c r="R90" i="1"/>
  <c r="R39" i="1"/>
  <c r="R38" i="1"/>
  <c r="R67" i="1"/>
  <c r="R61" i="1"/>
  <c r="R58" i="1"/>
  <c r="R89" i="1"/>
  <c r="R40" i="1"/>
  <c r="S32" i="1"/>
  <c r="R84" i="1"/>
  <c r="T23" i="1"/>
  <c r="R78" i="1"/>
  <c r="T68" i="1"/>
  <c r="R45" i="1"/>
  <c r="R20" i="1"/>
  <c r="R91" i="1"/>
  <c r="S47" i="1"/>
  <c r="T9" i="1"/>
  <c r="R46" i="1"/>
  <c r="R32" i="1"/>
  <c r="T30" i="1"/>
  <c r="R27" i="1"/>
  <c r="R21" i="1"/>
  <c r="R98" i="1"/>
  <c r="R95" i="1"/>
  <c r="R92" i="1"/>
  <c r="R59" i="1"/>
  <c r="R56" i="1"/>
  <c r="S43" i="1"/>
  <c r="S31" i="1"/>
  <c r="S66" i="1"/>
  <c r="T44" i="1"/>
  <c r="R43" i="1"/>
  <c r="S44" i="1"/>
  <c r="R18" i="1"/>
  <c r="T45" i="1"/>
  <c r="T42" i="1"/>
  <c r="T20" i="1"/>
  <c r="S102" i="1"/>
  <c r="R93" i="1"/>
  <c r="R68" i="1"/>
  <c r="R57" i="1"/>
  <c r="S45" i="1"/>
  <c r="S20" i="1"/>
  <c r="R36" i="1"/>
  <c r="R19" i="1"/>
  <c r="R99" i="1"/>
  <c r="S90" i="1"/>
  <c r="R79" i="1"/>
  <c r="R76" i="1"/>
  <c r="T47" i="1"/>
  <c r="S42" i="1"/>
  <c r="T18" i="1"/>
  <c r="S55" i="1"/>
  <c r="R41" i="1"/>
  <c r="R34" i="1"/>
  <c r="R22" i="1"/>
  <c r="T100" i="1"/>
  <c r="R94" i="1"/>
  <c r="R77" i="1"/>
  <c r="T46" i="1"/>
  <c r="T31" i="1"/>
  <c r="S18" i="1"/>
  <c r="T66" i="1"/>
  <c r="R14" i="1"/>
  <c r="R80" i="1"/>
  <c r="R102" i="1"/>
  <c r="T92" i="1"/>
  <c r="R71" i="1"/>
  <c r="R51" i="1"/>
  <c r="S91" i="1"/>
  <c r="R81" i="1"/>
  <c r="S68" i="1"/>
  <c r="R64" i="1"/>
  <c r="T58" i="1"/>
  <c r="S56" i="1"/>
  <c r="T33" i="1"/>
  <c r="T21" i="1"/>
  <c r="S48" i="1"/>
  <c r="S58" i="1"/>
  <c r="S33" i="1"/>
  <c r="S21" i="1"/>
  <c r="S92" i="1"/>
  <c r="R66" i="1"/>
  <c r="R11" i="1"/>
  <c r="T83" i="1"/>
  <c r="S103" i="1"/>
  <c r="R65" i="1"/>
  <c r="R50" i="1"/>
  <c r="S46" i="1"/>
  <c r="T34" i="1"/>
  <c r="R31" i="1"/>
  <c r="T22" i="1"/>
  <c r="S70" i="1"/>
  <c r="S82" i="1"/>
  <c r="T69" i="1"/>
  <c r="R54" i="1"/>
  <c r="T102" i="1"/>
  <c r="T103" i="1"/>
  <c r="T95" i="1"/>
  <c r="T90" i="1"/>
  <c r="R87" i="1"/>
  <c r="R74" i="1"/>
  <c r="R70" i="1"/>
  <c r="R49" i="1"/>
  <c r="S36" i="1"/>
  <c r="S24" i="1"/>
  <c r="S96" i="1"/>
  <c r="R88" i="1"/>
  <c r="T80" i="1"/>
  <c r="T78" i="1"/>
  <c r="R75" i="1"/>
  <c r="R28" i="1"/>
  <c r="T93" i="1"/>
  <c r="R101" i="1"/>
  <c r="S93" i="1"/>
  <c r="S84" i="1"/>
  <c r="T81" i="1"/>
  <c r="S80" i="1"/>
  <c r="T79" i="1"/>
  <c r="S78" i="1"/>
  <c r="T71" i="1"/>
  <c r="R62" i="1"/>
  <c r="R37" i="1"/>
  <c r="S34" i="1"/>
  <c r="S22" i="1"/>
  <c r="S19" i="1"/>
  <c r="R16" i="1"/>
  <c r="R13" i="1"/>
  <c r="S11" i="1"/>
  <c r="T10" i="1"/>
  <c r="T94" i="1"/>
  <c r="S81" i="1"/>
  <c r="S79" i="1"/>
  <c r="S35" i="1"/>
  <c r="R29" i="1"/>
  <c r="R25" i="1"/>
  <c r="S23" i="1"/>
  <c r="R97" i="1"/>
  <c r="T82" i="1"/>
  <c r="S72" i="1"/>
  <c r="R63" i="1"/>
  <c r="T59" i="1"/>
  <c r="R23" i="1"/>
  <c r="R17" i="1"/>
  <c r="T67" i="1"/>
  <c r="T54" i="1"/>
  <c r="S9" i="1"/>
  <c r="S83" i="1"/>
  <c r="T70" i="1"/>
  <c r="S67" i="1"/>
  <c r="T56" i="1"/>
  <c r="T55" i="1"/>
  <c r="S54" i="1"/>
  <c r="R83" i="1"/>
  <c r="R73" i="1"/>
  <c r="R60" i="1"/>
  <c r="T57" i="1"/>
  <c r="R52" i="1"/>
  <c r="R48" i="1"/>
  <c r="R26" i="1"/>
  <c r="T11" i="1"/>
  <c r="R10" i="1"/>
  <c r="R86" i="1"/>
  <c r="R82" i="1"/>
  <c r="R53" i="1"/>
  <c r="T35" i="1"/>
  <c r="R15" i="1"/>
  <c r="R12" i="1"/>
  <c r="T101" i="1"/>
  <c r="T89" i="1"/>
  <c r="T77" i="1"/>
  <c r="T65" i="1"/>
  <c r="T53" i="1"/>
  <c r="T41" i="1"/>
  <c r="T29" i="1"/>
  <c r="T17" i="1"/>
  <c r="S89" i="1"/>
  <c r="T88" i="1"/>
  <c r="S77" i="1"/>
  <c r="T76" i="1"/>
  <c r="S65" i="1"/>
  <c r="T64" i="1"/>
  <c r="S53" i="1"/>
  <c r="T52" i="1"/>
  <c r="S41" i="1"/>
  <c r="T40" i="1"/>
  <c r="S29" i="1"/>
  <c r="T28" i="1"/>
  <c r="S17" i="1"/>
  <c r="T16" i="1"/>
  <c r="S101" i="1"/>
  <c r="S100" i="1"/>
  <c r="T99" i="1"/>
  <c r="S88" i="1"/>
  <c r="T87" i="1"/>
  <c r="S76" i="1"/>
  <c r="T75" i="1"/>
  <c r="S64" i="1"/>
  <c r="T63" i="1"/>
  <c r="S52" i="1"/>
  <c r="T51" i="1"/>
  <c r="S40" i="1"/>
  <c r="T39" i="1"/>
  <c r="S28" i="1"/>
  <c r="T27" i="1"/>
  <c r="S16" i="1"/>
  <c r="T15" i="1"/>
  <c r="R100" i="1"/>
  <c r="S99" i="1"/>
  <c r="T98" i="1"/>
  <c r="S87" i="1"/>
  <c r="T86" i="1"/>
  <c r="S75" i="1"/>
  <c r="T74" i="1"/>
  <c r="S63" i="1"/>
  <c r="T62" i="1"/>
  <c r="S51" i="1"/>
  <c r="T50" i="1"/>
  <c r="S39" i="1"/>
  <c r="T38" i="1"/>
  <c r="S27" i="1"/>
  <c r="T26" i="1"/>
  <c r="S15" i="1"/>
  <c r="T14" i="1"/>
  <c r="S98" i="1"/>
  <c r="T97" i="1"/>
  <c r="S86" i="1"/>
  <c r="T85" i="1"/>
  <c r="S74" i="1"/>
  <c r="T73" i="1"/>
  <c r="S62" i="1"/>
  <c r="T61" i="1"/>
  <c r="S50" i="1"/>
  <c r="T49" i="1"/>
  <c r="S38" i="1"/>
  <c r="T37" i="1"/>
  <c r="S26" i="1"/>
  <c r="T25" i="1"/>
  <c r="S14" i="1"/>
  <c r="T13" i="1"/>
  <c r="S97" i="1"/>
  <c r="T96" i="1"/>
  <c r="S85" i="1"/>
  <c r="T84" i="1"/>
  <c r="S73" i="1"/>
  <c r="T72" i="1"/>
  <c r="S61" i="1"/>
  <c r="T60" i="1"/>
  <c r="S49" i="1"/>
  <c r="T48" i="1"/>
  <c r="S37" i="1"/>
  <c r="T36" i="1"/>
  <c r="S25" i="1"/>
  <c r="T24" i="1"/>
  <c r="S13" i="1"/>
  <c r="T12" i="1"/>
  <c r="S60" i="1"/>
  <c r="D10" i="3" l="1" a="1"/>
  <c r="D10" i="3" s="1"/>
  <c r="Q7" i="1"/>
  <c r="K4" i="1"/>
  <c r="L4" i="1"/>
  <c r="M4" i="1"/>
  <c r="N4" i="1"/>
  <c r="O4" i="1"/>
  <c r="P4" i="1"/>
  <c r="Q4" i="1"/>
  <c r="K5" i="1"/>
  <c r="L5" i="1"/>
  <c r="M5" i="1"/>
  <c r="R5" i="1" s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K8" i="1"/>
  <c r="L8" i="1"/>
  <c r="M8" i="1"/>
  <c r="N8" i="1"/>
  <c r="O8" i="1"/>
  <c r="P8" i="1"/>
  <c r="Q8" i="1"/>
  <c r="Q3" i="1"/>
  <c r="P3" i="1"/>
  <c r="O3" i="1"/>
  <c r="L3" i="1"/>
  <c r="M3" i="1"/>
  <c r="N3" i="1"/>
  <c r="R4" i="1" l="1"/>
  <c r="R8" i="1"/>
  <c r="S6" i="1"/>
  <c r="T3" i="1"/>
  <c r="R7" i="1"/>
  <c r="S7" i="1"/>
  <c r="T7" i="1"/>
  <c r="T6" i="1"/>
  <c r="R6" i="1"/>
  <c r="T5" i="1"/>
  <c r="R3" i="1"/>
  <c r="S5" i="1"/>
  <c r="S3" i="1"/>
  <c r="T4" i="1"/>
  <c r="T8" i="1"/>
  <c r="S4" i="1"/>
  <c r="S8" i="1"/>
  <c r="B6" i="3" l="1" a="1"/>
  <c r="B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<sst xmlns="http://schemas.openxmlformats.org/spreadsheetml/2006/main" count="282" uniqueCount="176">
  <si>
    <t>Qty</t>
  </si>
  <si>
    <t>Width</t>
  </si>
  <si>
    <t>Height</t>
  </si>
  <si>
    <t>Material</t>
  </si>
  <si>
    <t>Finish</t>
  </si>
  <si>
    <t>Left Stile</t>
  </si>
  <si>
    <t>Right Stile</t>
  </si>
  <si>
    <t>Top Rail</t>
  </si>
  <si>
    <t>Bottom Rail</t>
  </si>
  <si>
    <t>Unit $</t>
  </si>
  <si>
    <t>Ext $</t>
  </si>
  <si>
    <t>Rail 3</t>
  </si>
  <si>
    <t>Rail 4</t>
  </si>
  <si>
    <t>Rail 5</t>
  </si>
  <si>
    <t>Drawer Front - B</t>
  </si>
  <si>
    <t>Drawer Front - A</t>
  </si>
  <si>
    <t>Slab</t>
  </si>
  <si>
    <t>Name</t>
  </si>
  <si>
    <t>Description</t>
  </si>
  <si>
    <t>Double Panel, SS</t>
  </si>
  <si>
    <t>Double Panel, OS</t>
  </si>
  <si>
    <t>Double Panel, OO</t>
  </si>
  <si>
    <t>Double Panel, SO</t>
  </si>
  <si>
    <t>Two panels, both solid</t>
  </si>
  <si>
    <t>Special Instructions</t>
  </si>
  <si>
    <t>Two panels, top open, bottom solid</t>
  </si>
  <si>
    <t>Two panels, top solid, bottom open</t>
  </si>
  <si>
    <t>Two panels, both open</t>
  </si>
  <si>
    <t>Triple Panel</t>
  </si>
  <si>
    <t>Three panels, all solid</t>
  </si>
  <si>
    <t>Drawer front, standard rails</t>
  </si>
  <si>
    <t>Drawer front, reduced rails</t>
  </si>
  <si>
    <t>Flat panel</t>
  </si>
  <si>
    <t>A door with an open panel</t>
  </si>
  <si>
    <t>A standard door with a solid panel</t>
  </si>
  <si>
    <t>Date</t>
  </si>
  <si>
    <t>Company</t>
  </si>
  <si>
    <t>Account #</t>
  </si>
  <si>
    <t>Purchase Order</t>
  </si>
  <si>
    <t>Job Name</t>
  </si>
  <si>
    <t>Production Time</t>
  </si>
  <si>
    <t>Hafele PO #</t>
  </si>
  <si>
    <t>Hafele Order #</t>
  </si>
  <si>
    <t>Strata 2</t>
  </si>
  <si>
    <t>Flat</t>
  </si>
  <si>
    <t>Square</t>
  </si>
  <si>
    <t>Jefferson</t>
  </si>
  <si>
    <t>Cove</t>
  </si>
  <si>
    <t>Eased</t>
  </si>
  <si>
    <t>Shaker</t>
  </si>
  <si>
    <t>Vienna</t>
  </si>
  <si>
    <t>Classic Edge</t>
  </si>
  <si>
    <t>Jefferson2</t>
  </si>
  <si>
    <t>Venus</t>
  </si>
  <si>
    <t>Colonial Edge</t>
  </si>
  <si>
    <t>Roman</t>
  </si>
  <si>
    <t>Beaded</t>
  </si>
  <si>
    <t>Chamfer - OLD</t>
  </si>
  <si>
    <t>Circle</t>
  </si>
  <si>
    <t>Groove Edge</t>
  </si>
  <si>
    <t>Cove Edge</t>
  </si>
  <si>
    <t>Strata 3</t>
  </si>
  <si>
    <t>Chamfer Edge</t>
  </si>
  <si>
    <t>Jupiter</t>
  </si>
  <si>
    <t>Ascent</t>
  </si>
  <si>
    <t>Salzburg</t>
  </si>
  <si>
    <t>Manitou</t>
  </si>
  <si>
    <t>Classic</t>
  </si>
  <si>
    <t>Colonial</t>
  </si>
  <si>
    <t>Step Radius - Small</t>
  </si>
  <si>
    <t>Moraine</t>
  </si>
  <si>
    <t>Order Details</t>
  </si>
  <si>
    <t>Door Specs</t>
  </si>
  <si>
    <t>Version</t>
  </si>
  <si>
    <t>Order Comments</t>
  </si>
  <si>
    <t>Contact Details</t>
  </si>
  <si>
    <t>Contact</t>
  </si>
  <si>
    <t>Address 1</t>
  </si>
  <si>
    <t>Address 2</t>
  </si>
  <si>
    <t>City</t>
  </si>
  <si>
    <t>State</t>
  </si>
  <si>
    <t>Zip</t>
  </si>
  <si>
    <t>Phone</t>
  </si>
  <si>
    <t>Email</t>
  </si>
  <si>
    <t>Delivery</t>
  </si>
  <si>
    <t>Line</t>
  </si>
  <si>
    <t>Type</t>
  </si>
  <si>
    <t>Single Panel</t>
  </si>
  <si>
    <t># Panels</t>
  </si>
  <si>
    <t>Single Open Panel</t>
  </si>
  <si>
    <t>Panel 1 H</t>
  </si>
  <si>
    <t>Panel 2 H</t>
  </si>
  <si>
    <t>Panel 3 H</t>
  </si>
  <si>
    <t>Quadruple Panel</t>
  </si>
  <si>
    <t>Four panels, all solid</t>
  </si>
  <si>
    <t>Total Items</t>
  </si>
  <si>
    <t>Delivered Price</t>
  </si>
  <si>
    <t>Summary</t>
  </si>
  <si>
    <t>Reduce Rails</t>
  </si>
  <si>
    <t>Minimum Panel Height</t>
  </si>
  <si>
    <t>Select Edge Profile</t>
  </si>
  <si>
    <t>Select Panel Detail</t>
  </si>
  <si>
    <t>Hinge Drilling</t>
  </si>
  <si>
    <t>Door Types</t>
  </si>
  <si>
    <t>None</t>
  </si>
  <si>
    <t>Has Color</t>
  </si>
  <si>
    <t>Standard Color</t>
  </si>
  <si>
    <t>Custom Color</t>
  </si>
  <si>
    <t>MDF-3/4"</t>
  </si>
  <si>
    <t>White Mela MDF-3/4"</t>
  </si>
  <si>
    <t>Thickness</t>
  </si>
  <si>
    <t>Delivery Options</t>
  </si>
  <si>
    <t>Standard Pallet</t>
  </si>
  <si>
    <t>Liftgate Required</t>
  </si>
  <si>
    <t>Include With Other Order</t>
  </si>
  <si>
    <t>$ / unit</t>
  </si>
  <si>
    <r>
      <t>$ / ft</t>
    </r>
    <r>
      <rPr>
        <vertAlign val="superscript"/>
        <sz val="11"/>
        <color theme="1"/>
        <rFont val="Calibri"/>
        <family val="2"/>
        <scheme val="minor"/>
      </rPr>
      <t>2</t>
    </r>
  </si>
  <si>
    <t>Framing Beads</t>
  </si>
  <si>
    <t>Edge Details</t>
  </si>
  <si>
    <t>Center Panels</t>
  </si>
  <si>
    <t>Default Frame Width</t>
  </si>
  <si>
    <t>Ascent - Wide</t>
  </si>
  <si>
    <t>Celebrity</t>
  </si>
  <si>
    <t>Contempo</t>
  </si>
  <si>
    <t>Jefferson 2</t>
  </si>
  <si>
    <t>Nouveau Shaker</t>
  </si>
  <si>
    <t>Slim Shaker</t>
  </si>
  <si>
    <t>SavannahPP (Conestoga)</t>
  </si>
  <si>
    <t>Strata 4</t>
  </si>
  <si>
    <t>Strata 4 - A</t>
  </si>
  <si>
    <t>Default Panel Drop</t>
  </si>
  <si>
    <t>Jefferson Edge</t>
  </si>
  <si>
    <t>Panel Drop</t>
  </si>
  <si>
    <t>-</t>
  </si>
  <si>
    <t>$</t>
  </si>
  <si>
    <t>%</t>
  </si>
  <si>
    <t xml:space="preserve">Door Style </t>
  </si>
  <si>
    <t xml:space="preserve">Edge Profile </t>
  </si>
  <si>
    <t xml:space="preserve">Panel Detail </t>
  </si>
  <si>
    <t xml:space="preserve">Material </t>
  </si>
  <si>
    <t xml:space="preserve">Stiles &amp; Rails </t>
  </si>
  <si>
    <t xml:space="preserve">A Style Dwr. Front Rails </t>
  </si>
  <si>
    <t xml:space="preserve">Hinge Drilling </t>
  </si>
  <si>
    <t xml:space="preserve">Finish </t>
  </si>
  <si>
    <t>Standard 10 day</t>
  </si>
  <si>
    <t>5 Day Rush</t>
  </si>
  <si>
    <t>No Picture</t>
  </si>
  <si>
    <t>None Selected</t>
  </si>
  <si>
    <t>No Picture Available</t>
  </si>
  <si>
    <t>Base $ / Unit</t>
  </si>
  <si>
    <t>Hafele Mark Up to Customer</t>
  </si>
  <si>
    <t>Discount to Hafele</t>
  </si>
  <si>
    <t>MDF-1"</t>
  </si>
  <si>
    <t>White Mela MDF-1"</t>
  </si>
  <si>
    <t>White Prime Only</t>
  </si>
  <si>
    <t>Grey Prime Only</t>
  </si>
  <si>
    <t>Black Prime Only</t>
  </si>
  <si>
    <t>35mm Cup Only</t>
  </si>
  <si>
    <t>40mm Cup Only</t>
  </si>
  <si>
    <t>40mm Cup w/ 8mm Dowels</t>
  </si>
  <si>
    <t>35mm Cup w/ 8mm Dowels</t>
  </si>
  <si>
    <t>Hinge Tab (mm)</t>
  </si>
  <si>
    <t>Single Open Panel, w/ Gasket Route</t>
  </si>
  <si>
    <t>A door with an open panel, routed for glass gasket</t>
  </si>
  <si>
    <t>Double Panel, OS, w/ Gasket Route</t>
  </si>
  <si>
    <t>Double Panel, OO, w/ Gasket Route</t>
  </si>
  <si>
    <t>Select Door Style</t>
  </si>
  <si>
    <t>Default A-Style Rail</t>
  </si>
  <si>
    <t xml:space="preserve"> </t>
  </si>
  <si>
    <t>Tracking #</t>
  </si>
  <si>
    <t>Beta 1.3</t>
  </si>
  <si>
    <t>PO123</t>
  </si>
  <si>
    <t>JOBNAME</t>
  </si>
  <si>
    <t>HafelePO</t>
  </si>
  <si>
    <t>HafeleOrderNum</t>
  </si>
  <si>
    <t>Tracking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</si>
</sst>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00000"/>
    <numFmt numFmtId="166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2" tint="-0.499984740745262"/>
      <name val="Aharoni"/>
      <charset val="177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D22F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22F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4" fontId="8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12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12" fontId="0" fillId="0" borderId="5" xfId="0" applyNumberFormat="1" applyBorder="1" applyAlignment="1">
      <alignment horizontal="left" indent="1"/>
    </xf>
    <xf numFmtId="0" fontId="4" fillId="2" borderId="19" xfId="0" applyFont="1" applyFill="1" applyBorder="1" applyAlignment="1">
      <alignment horizontal="right"/>
    </xf>
    <xf numFmtId="0" fontId="0" fillId="0" borderId="20" xfId="0" applyBorder="1" applyAlignment="1">
      <alignment horizontal="left" indent="1"/>
    </xf>
    <xf numFmtId="0" fontId="0" fillId="6" borderId="0" xfId="0" applyFill="1" applyAlignment="1">
      <alignment horizontal="center"/>
    </xf>
    <xf numFmtId="44" fontId="0" fillId="4" borderId="1" xfId="2" applyFont="1" applyFill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44" fontId="0" fillId="5" borderId="13" xfId="2" applyFont="1" applyFill="1" applyBorder="1"/>
    <xf numFmtId="0" fontId="10" fillId="0" borderId="0" xfId="0" applyFont="1" applyAlignment="1">
      <alignment horizontal="left" indent="3"/>
    </xf>
    <xf numFmtId="2" fontId="0" fillId="0" borderId="0" xfId="0" applyNumberFormat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3" borderId="3" xfId="0" applyNumberFormat="1" applyFill="1" applyBorder="1"/>
    <xf numFmtId="49" fontId="0" fillId="3" borderId="13" xfId="0" applyNumberFormat="1" applyFill="1" applyBorder="1"/>
    <xf numFmtId="13" fontId="0" fillId="0" borderId="1" xfId="0" applyNumberFormat="1" applyBorder="1" applyAlignment="1">
      <alignment horizontal="center"/>
    </xf>
    <xf numFmtId="0" fontId="4" fillId="2" borderId="6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49" fontId="0" fillId="0" borderId="13" xfId="0" applyNumberFormat="1" applyBorder="1" applyAlignment="1">
      <alignment horizontal="left" indent="1"/>
    </xf>
    <xf numFmtId="0" fontId="0" fillId="0" borderId="15" xfId="0" applyBorder="1"/>
    <xf numFmtId="0" fontId="0" fillId="0" borderId="17" xfId="0" applyBorder="1"/>
    <xf numFmtId="13" fontId="0" fillId="0" borderId="5" xfId="0" applyNumberFormat="1" applyBorder="1" applyAlignment="1">
      <alignment horizontal="left" indent="1"/>
    </xf>
    <xf numFmtId="44" fontId="0" fillId="0" borderId="0" xfId="2" applyFont="1" applyAlignment="1">
      <alignment horizontal="center"/>
    </xf>
    <xf numFmtId="0" fontId="0" fillId="0" borderId="13" xfId="0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5" fontId="0" fillId="0" borderId="22" xfId="0" applyNumberFormat="1" applyBorder="1" applyAlignment="1">
      <alignment horizontal="left" indent="1"/>
    </xf>
    <xf numFmtId="165" fontId="0" fillId="0" borderId="24" xfId="0" applyNumberFormat="1" applyBorder="1" applyAlignment="1">
      <alignment horizontal="left" indent="1"/>
    </xf>
    <xf numFmtId="0" fontId="0" fillId="0" borderId="25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22" xfId="0" applyNumberFormat="1" applyBorder="1" applyAlignment="1">
      <alignment horizontal="left" indent="1"/>
    </xf>
    <xf numFmtId="49" fontId="0" fillId="0" borderId="24" xfId="0" applyNumberFormat="1" applyBorder="1" applyAlignment="1">
      <alignment horizontal="left" indent="1"/>
    </xf>
    <xf numFmtId="166" fontId="0" fillId="0" borderId="22" xfId="0" applyNumberFormat="1" applyBorder="1" applyAlignment="1">
      <alignment horizontal="left" indent="1"/>
    </xf>
    <xf numFmtId="166" fontId="0" fillId="0" borderId="24" xfId="0" applyNumberFormat="1" applyBorder="1" applyAlignment="1">
      <alignment horizontal="left" inden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0" fillId="0" borderId="21" xfId="0" applyNumberFormat="1" applyBorder="1" applyAlignment="1">
      <alignment horizontal="left" indent="1"/>
    </xf>
    <xf numFmtId="49" fontId="0" fillId="0" borderId="23" xfId="0" applyNumberFormat="1" applyBorder="1" applyAlignment="1">
      <alignment horizontal="left" indent="1"/>
    </xf>
    <xf numFmtId="0" fontId="2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Normal 2" xfId="1" xr:uid="{94835EE7-1265-4B39-84BD-EE90D1D213FF}"/>
  </cellStyles>
  <dxfs count="12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border>
        <top style="thin">
          <color auto="1"/>
        </top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font>
        <color theme="0" tint="-0.24994659260841701"/>
      </font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D22F44"/>
      <color rgb="FFA12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jpeg"/><Relationship Id="rId18" Type="http://schemas.openxmlformats.org/officeDocument/2006/relationships/image" Target="../media/image25.png"/><Relationship Id="rId26" Type="http://schemas.openxmlformats.org/officeDocument/2006/relationships/image" Target="../media/image33.png"/><Relationship Id="rId3" Type="http://schemas.openxmlformats.org/officeDocument/2006/relationships/image" Target="../media/image10.jpeg"/><Relationship Id="rId21" Type="http://schemas.openxmlformats.org/officeDocument/2006/relationships/image" Target="../media/image28.png"/><Relationship Id="rId7" Type="http://schemas.openxmlformats.org/officeDocument/2006/relationships/image" Target="../media/image14.jpeg"/><Relationship Id="rId12" Type="http://schemas.openxmlformats.org/officeDocument/2006/relationships/image" Target="../media/image19.jpeg"/><Relationship Id="rId17" Type="http://schemas.openxmlformats.org/officeDocument/2006/relationships/image" Target="../media/image24.png"/><Relationship Id="rId25" Type="http://schemas.openxmlformats.org/officeDocument/2006/relationships/image" Target="../media/image32.jpeg"/><Relationship Id="rId2" Type="http://schemas.openxmlformats.org/officeDocument/2006/relationships/image" Target="../media/image9.jpeg"/><Relationship Id="rId16" Type="http://schemas.openxmlformats.org/officeDocument/2006/relationships/image" Target="../media/image23.jpeg"/><Relationship Id="rId20" Type="http://schemas.openxmlformats.org/officeDocument/2006/relationships/image" Target="../media/image27.pn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11" Type="http://schemas.openxmlformats.org/officeDocument/2006/relationships/image" Target="../media/image18.jpeg"/><Relationship Id="rId24" Type="http://schemas.openxmlformats.org/officeDocument/2006/relationships/image" Target="../media/image31.png"/><Relationship Id="rId5" Type="http://schemas.openxmlformats.org/officeDocument/2006/relationships/image" Target="../media/image12.jpeg"/><Relationship Id="rId15" Type="http://schemas.openxmlformats.org/officeDocument/2006/relationships/image" Target="../media/image22.jpeg"/><Relationship Id="rId23" Type="http://schemas.openxmlformats.org/officeDocument/2006/relationships/image" Target="../media/image30.png"/><Relationship Id="rId28" Type="http://schemas.openxmlformats.org/officeDocument/2006/relationships/image" Target="../media/image35.jpeg"/><Relationship Id="rId10" Type="http://schemas.openxmlformats.org/officeDocument/2006/relationships/image" Target="../media/image17.png"/><Relationship Id="rId19" Type="http://schemas.openxmlformats.org/officeDocument/2006/relationships/image" Target="../media/image26.png"/><Relationship Id="rId4" Type="http://schemas.openxmlformats.org/officeDocument/2006/relationships/image" Target="../media/image11.jpeg"/><Relationship Id="rId9" Type="http://schemas.openxmlformats.org/officeDocument/2006/relationships/image" Target="../media/image16.png"/><Relationship Id="rId14" Type="http://schemas.openxmlformats.org/officeDocument/2006/relationships/image" Target="../media/image21.png"/><Relationship Id="rId22" Type="http://schemas.openxmlformats.org/officeDocument/2006/relationships/image" Target="../media/image29.png"/><Relationship Id="rId27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24</xdr:row>
          <xdr:rowOff>52388</xdr:rowOff>
        </xdr:from>
        <xdr:to>
          <xdr:col>7</xdr:col>
          <xdr:colOff>935832</xdr:colOff>
          <xdr:row>30</xdr:row>
          <xdr:rowOff>100013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F9523A6-B402-47F3-A474-A5A5E0C1A0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raming_Bead_Image" spid="_x0000_s1889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197" t="-345" b="-281"/>
            <a:stretch>
              <a:fillRect/>
            </a:stretch>
          </xdr:blipFill>
          <xdr:spPr bwMode="auto">
            <a:xfrm>
              <a:off x="8591550" y="1947863"/>
              <a:ext cx="1955007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592931</xdr:colOff>
          <xdr:row>31</xdr:row>
          <xdr:rowOff>26194</xdr:rowOff>
        </xdr:from>
        <xdr:to>
          <xdr:col>7</xdr:col>
          <xdr:colOff>942975</xdr:colOff>
          <xdr:row>37</xdr:row>
          <xdr:rowOff>140494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09928C8-0D57-47D2-9949-EDDA6E4C0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dge_Profile_Image" spid="_x0000_s1890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-1402" t="-1143" r="-1" b="-1080"/>
            <a:stretch>
              <a:fillRect/>
            </a:stretch>
          </xdr:blipFill>
          <xdr:spPr bwMode="auto">
            <a:xfrm>
              <a:off x="4002881" y="3283744"/>
              <a:ext cx="19692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611981</xdr:colOff>
          <xdr:row>38</xdr:row>
          <xdr:rowOff>19050</xdr:rowOff>
        </xdr:from>
        <xdr:to>
          <xdr:col>7</xdr:col>
          <xdr:colOff>923925</xdr:colOff>
          <xdr:row>44</xdr:row>
          <xdr:rowOff>133350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2198374-9C23-4738-82D6-95C98859810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nel_Detail_Image" spid="_x0000_s1891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-1402" t="-1143" r="-1" b="-1080"/>
            <a:stretch>
              <a:fillRect/>
            </a:stretch>
          </xdr:blipFill>
          <xdr:spPr bwMode="auto">
            <a:xfrm>
              <a:off x="4021931" y="4810125"/>
              <a:ext cx="19311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68294</xdr:colOff>
      <xdr:row>1</xdr:row>
      <xdr:rowOff>107030</xdr:rowOff>
    </xdr:from>
    <xdr:to>
      <xdr:col>5</xdr:col>
      <xdr:colOff>133144</xdr:colOff>
      <xdr:row>3</xdr:row>
      <xdr:rowOff>134646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2A6E65-D5F0-4426-A9CE-F1DB317D9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2397" b="8626"/>
        <a:stretch/>
      </xdr:blipFill>
      <xdr:spPr>
        <a:xfrm>
          <a:off x="68294" y="240175"/>
          <a:ext cx="3157915" cy="521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73195</xdr:colOff>
      <xdr:row>4</xdr:row>
      <xdr:rowOff>121127</xdr:rowOff>
    </xdr:from>
    <xdr:to>
      <xdr:col>1</xdr:col>
      <xdr:colOff>1658978</xdr:colOff>
      <xdr:row>4</xdr:row>
      <xdr:rowOff>941295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2DC2A-D23A-4D5C-BB8B-7B474261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9" t="3218" r="1596" b="9111"/>
        <a:stretch>
          <a:fillRect/>
        </a:stretch>
      </xdr:blipFill>
      <xdr:spPr bwMode="auto">
        <a:xfrm>
          <a:off x="1025695" y="2292827"/>
          <a:ext cx="1585783" cy="82016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89648</xdr:colOff>
      <xdr:row>5</xdr:row>
      <xdr:rowOff>145676</xdr:rowOff>
    </xdr:from>
    <xdr:to>
      <xdr:col>1</xdr:col>
      <xdr:colOff>1601786</xdr:colOff>
      <xdr:row>5</xdr:row>
      <xdr:rowOff>1003487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3DE0E5-A152-4B1E-B1D5-48BCC703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30" b="3915"/>
        <a:stretch>
          <a:fillRect/>
        </a:stretch>
      </xdr:blipFill>
      <xdr:spPr bwMode="auto">
        <a:xfrm>
          <a:off x="1042148" y="3403226"/>
          <a:ext cx="1512138" cy="8578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54910</xdr:colOff>
      <xdr:row>3</xdr:row>
      <xdr:rowOff>85164</xdr:rowOff>
    </xdr:from>
    <xdr:to>
      <xdr:col>1</xdr:col>
      <xdr:colOff>1702358</xdr:colOff>
      <xdr:row>3</xdr:row>
      <xdr:rowOff>1019735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D99759-D4A7-422E-B42D-D9435801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00" t="14522" r="8473" b="8328"/>
        <a:stretch>
          <a:fillRect/>
        </a:stretch>
      </xdr:blipFill>
      <xdr:spPr bwMode="auto">
        <a:xfrm>
          <a:off x="1007410" y="1171014"/>
          <a:ext cx="1647448" cy="9345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57711</xdr:colOff>
      <xdr:row>6</xdr:row>
      <xdr:rowOff>134469</xdr:rowOff>
    </xdr:from>
    <xdr:to>
      <xdr:col>1</xdr:col>
      <xdr:colOff>1685925</xdr:colOff>
      <xdr:row>6</xdr:row>
      <xdr:rowOff>997322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4B8A59-7B68-4E37-A550-C37C7F9F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71" t="6288" r="3395" b="8086"/>
        <a:stretch>
          <a:fillRect/>
        </a:stretch>
      </xdr:blipFill>
      <xdr:spPr bwMode="auto">
        <a:xfrm>
          <a:off x="1010211" y="5563719"/>
          <a:ext cx="1628214" cy="8628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31378</xdr:colOff>
      <xdr:row>7</xdr:row>
      <xdr:rowOff>101973</xdr:rowOff>
    </xdr:from>
    <xdr:to>
      <xdr:col>1</xdr:col>
      <xdr:colOff>1680882</xdr:colOff>
      <xdr:row>7</xdr:row>
      <xdr:rowOff>906870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BBFB52-B086-4738-9536-0D83AD31D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31" t="22408" r="9248" b="11095"/>
        <a:stretch>
          <a:fillRect/>
        </a:stretch>
      </xdr:blipFill>
      <xdr:spPr bwMode="auto">
        <a:xfrm>
          <a:off x="983878" y="6617073"/>
          <a:ext cx="1649504" cy="8048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56030</xdr:colOff>
      <xdr:row>17</xdr:row>
      <xdr:rowOff>123265</xdr:rowOff>
    </xdr:from>
    <xdr:to>
      <xdr:col>1</xdr:col>
      <xdr:colOff>1674899</xdr:colOff>
      <xdr:row>17</xdr:row>
      <xdr:rowOff>972672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3D8F52-2631-4AF7-AAEE-7BD499DA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0" t="6078" r="2634" b="7507"/>
        <a:stretch>
          <a:fillRect/>
        </a:stretch>
      </xdr:blipFill>
      <xdr:spPr bwMode="auto">
        <a:xfrm>
          <a:off x="1008530" y="17496865"/>
          <a:ext cx="1618869" cy="8494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66676</xdr:colOff>
      <xdr:row>16</xdr:row>
      <xdr:rowOff>142316</xdr:rowOff>
    </xdr:from>
    <xdr:to>
      <xdr:col>1</xdr:col>
      <xdr:colOff>1677546</xdr:colOff>
      <xdr:row>16</xdr:row>
      <xdr:rowOff>936813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CAB8AB-6054-442F-8A3D-41F7F28EC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3" t="10760" r="819" b="7549"/>
        <a:stretch>
          <a:fillRect/>
        </a:stretch>
      </xdr:blipFill>
      <xdr:spPr bwMode="auto">
        <a:xfrm>
          <a:off x="1019176" y="16430066"/>
          <a:ext cx="1610870" cy="7944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75386</xdr:colOff>
      <xdr:row>15</xdr:row>
      <xdr:rowOff>150769</xdr:rowOff>
    </xdr:from>
    <xdr:to>
      <xdr:col>1</xdr:col>
      <xdr:colOff>1672530</xdr:colOff>
      <xdr:row>15</xdr:row>
      <xdr:rowOff>915755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D6266C-1803-4140-AC07-0F37D2FD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86" y="15352669"/>
          <a:ext cx="1597144" cy="764986"/>
        </a:xfrm>
        <a:prstGeom prst="rect">
          <a:avLst/>
        </a:prstGeom>
      </xdr:spPr>
    </xdr:pic>
    <xdr:clientData/>
  </xdr:twoCellAnchor>
  <xdr:twoCellAnchor editAs="oneCell">
    <xdr:from>
      <xdr:col>1</xdr:col>
      <xdr:colOff>59883</xdr:colOff>
      <xdr:row>14</xdr:row>
      <xdr:rowOff>220096</xdr:rowOff>
    </xdr:from>
    <xdr:to>
      <xdr:col>1</xdr:col>
      <xdr:colOff>1660836</xdr:colOff>
      <xdr:row>14</xdr:row>
      <xdr:rowOff>989357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269144-3A48-41FB-8FF8-A0C9D04A9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83" y="14336146"/>
          <a:ext cx="1597143" cy="76926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8</xdr:row>
      <xdr:rowOff>123265</xdr:rowOff>
    </xdr:from>
    <xdr:to>
      <xdr:col>1</xdr:col>
      <xdr:colOff>1678642</xdr:colOff>
      <xdr:row>8</xdr:row>
      <xdr:rowOff>997958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52069F-CD94-42DD-991A-956C18C6AF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348"/>
        <a:stretch/>
      </xdr:blipFill>
      <xdr:spPr>
        <a:xfrm>
          <a:off x="1030942" y="7724215"/>
          <a:ext cx="1600200" cy="876598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10</xdr:row>
      <xdr:rowOff>156882</xdr:rowOff>
    </xdr:from>
    <xdr:to>
      <xdr:col>1</xdr:col>
      <xdr:colOff>1660039</xdr:colOff>
      <xdr:row>10</xdr:row>
      <xdr:rowOff>1012068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C2E907-8C4A-490C-829A-CE1DAED65F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13" t="7122" b="3350"/>
        <a:stretch/>
      </xdr:blipFill>
      <xdr:spPr>
        <a:xfrm>
          <a:off x="1008529" y="9929532"/>
          <a:ext cx="1600200" cy="851376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9</xdr:row>
      <xdr:rowOff>67235</xdr:rowOff>
    </xdr:from>
    <xdr:to>
      <xdr:col>1</xdr:col>
      <xdr:colOff>1678642</xdr:colOff>
      <xdr:row>9</xdr:row>
      <xdr:rowOff>945232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679677-B104-428B-97F7-F4FD9EC1B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8" t="3208" b="2939"/>
        <a:stretch/>
      </xdr:blipFill>
      <xdr:spPr>
        <a:xfrm>
          <a:off x="1030942" y="8754035"/>
          <a:ext cx="1600200" cy="876092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11</xdr:row>
      <xdr:rowOff>145677</xdr:rowOff>
    </xdr:from>
    <xdr:to>
      <xdr:col>1</xdr:col>
      <xdr:colOff>1660039</xdr:colOff>
      <xdr:row>11</xdr:row>
      <xdr:rowOff>994305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927DA9-16E8-476F-A908-98D140D4F4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2" t="5399" r="2793" b="7870"/>
        <a:stretch/>
      </xdr:blipFill>
      <xdr:spPr>
        <a:xfrm>
          <a:off x="1008529" y="11004177"/>
          <a:ext cx="1600200" cy="84862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</xdr:row>
      <xdr:rowOff>145676</xdr:rowOff>
    </xdr:from>
    <xdr:to>
      <xdr:col>9</xdr:col>
      <xdr:colOff>1695451</xdr:colOff>
      <xdr:row>9</xdr:row>
      <xdr:rowOff>918599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B14101-3B5E-4FCF-9724-C4514DEDC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6" y="7746626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4755</xdr:colOff>
      <xdr:row>8</xdr:row>
      <xdr:rowOff>71558</xdr:rowOff>
    </xdr:from>
    <xdr:to>
      <xdr:col>9</xdr:col>
      <xdr:colOff>1700205</xdr:colOff>
      <xdr:row>8</xdr:row>
      <xdr:rowOff>1037597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4BA090-BD50-4F9D-BA93-3B56DE21E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780" y="6586658"/>
          <a:ext cx="1691640" cy="967944"/>
        </a:xfrm>
        <a:prstGeom prst="rect">
          <a:avLst/>
        </a:prstGeom>
      </xdr:spPr>
    </xdr:pic>
    <xdr:clientData/>
  </xdr:twoCellAnchor>
  <xdr:twoCellAnchor editAs="oneCell">
    <xdr:from>
      <xdr:col>9</xdr:col>
      <xdr:colOff>8647</xdr:colOff>
      <xdr:row>7</xdr:row>
      <xdr:rowOff>109500</xdr:rowOff>
    </xdr:from>
    <xdr:to>
      <xdr:col>9</xdr:col>
      <xdr:colOff>1702192</xdr:colOff>
      <xdr:row>7</xdr:row>
      <xdr:rowOff>884835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AAF8EF5-5B37-4111-9BEB-09E95E258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672" y="5538750"/>
          <a:ext cx="1691640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30627</xdr:colOff>
      <xdr:row>4</xdr:row>
      <xdr:rowOff>304298</xdr:rowOff>
    </xdr:from>
    <xdr:to>
      <xdr:col>6</xdr:col>
      <xdr:colOff>5862</xdr:colOff>
      <xdr:row>4</xdr:row>
      <xdr:rowOff>749257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E43F28-25CA-4009-B303-460A5826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827" y="2475998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</xdr:colOff>
      <xdr:row>5</xdr:row>
      <xdr:rowOff>308622</xdr:rowOff>
    </xdr:from>
    <xdr:to>
      <xdr:col>5</xdr:col>
      <xdr:colOff>1696783</xdr:colOff>
      <xdr:row>5</xdr:row>
      <xdr:rowOff>751676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66C85DF-B978-4025-B4BF-70C6E5BC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33" y="3566172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318063</xdr:rowOff>
    </xdr:from>
    <xdr:to>
      <xdr:col>5</xdr:col>
      <xdr:colOff>1695450</xdr:colOff>
      <xdr:row>3</xdr:row>
      <xdr:rowOff>758648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B09583-E9FB-4A82-AD1C-21142184F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403913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5</xdr:col>
      <xdr:colOff>4323</xdr:colOff>
      <xdr:row>2</xdr:row>
      <xdr:rowOff>322385</xdr:rowOff>
    </xdr:from>
    <xdr:to>
      <xdr:col>5</xdr:col>
      <xdr:colOff>1699773</xdr:colOff>
      <xdr:row>2</xdr:row>
      <xdr:rowOff>762970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3BEBCF-1EB3-4E52-9C03-0A644AC4F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058" y="322385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9</xdr:col>
      <xdr:colOff>38305</xdr:colOff>
      <xdr:row>3</xdr:row>
      <xdr:rowOff>202581</xdr:rowOff>
    </xdr:from>
    <xdr:to>
      <xdr:col>10</xdr:col>
      <xdr:colOff>19255</xdr:colOff>
      <xdr:row>3</xdr:row>
      <xdr:rowOff>979314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8B2E777-5EB8-40CE-BAD8-44D6DF9D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330" y="1288431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22777</xdr:colOff>
      <xdr:row>6</xdr:row>
      <xdr:rowOff>188819</xdr:rowOff>
    </xdr:from>
    <xdr:to>
      <xdr:col>10</xdr:col>
      <xdr:colOff>2158</xdr:colOff>
      <xdr:row>6</xdr:row>
      <xdr:rowOff>959837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4AC5C7-19FD-4805-BF78-04487DC6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802" y="4532219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21981</xdr:colOff>
      <xdr:row>2</xdr:row>
      <xdr:rowOff>175847</xdr:rowOff>
    </xdr:from>
    <xdr:to>
      <xdr:col>10</xdr:col>
      <xdr:colOff>1362</xdr:colOff>
      <xdr:row>2</xdr:row>
      <xdr:rowOff>948770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30F3824-E216-4CEF-9B20-011612CE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006" y="175847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37512</xdr:colOff>
      <xdr:row>4</xdr:row>
      <xdr:rowOff>201790</xdr:rowOff>
    </xdr:from>
    <xdr:to>
      <xdr:col>10</xdr:col>
      <xdr:colOff>18462</xdr:colOff>
      <xdr:row>4</xdr:row>
      <xdr:rowOff>978523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DD22402-3757-4021-ACCF-774697F4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5537" y="2373490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33981</xdr:colOff>
      <xdr:row>5</xdr:row>
      <xdr:rowOff>220671</xdr:rowOff>
    </xdr:from>
    <xdr:to>
      <xdr:col>10</xdr:col>
      <xdr:colOff>9216</xdr:colOff>
      <xdr:row>5</xdr:row>
      <xdr:rowOff>917229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1E5DFF6-39E9-4237-913B-3E2175BF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006" y="3478221"/>
          <a:ext cx="1691640" cy="696558"/>
        </a:xfrm>
        <a:prstGeom prst="rect">
          <a:avLst/>
        </a:prstGeom>
      </xdr:spPr>
    </xdr:pic>
    <xdr:clientData/>
  </xdr:twoCellAnchor>
  <xdr:twoCellAnchor>
    <xdr:from>
      <xdr:col>1</xdr:col>
      <xdr:colOff>25643</xdr:colOff>
      <xdr:row>12</xdr:row>
      <xdr:rowOff>67406</xdr:rowOff>
    </xdr:from>
    <xdr:to>
      <xdr:col>1</xdr:col>
      <xdr:colOff>1656522</xdr:colOff>
      <xdr:row>12</xdr:row>
      <xdr:rowOff>1010143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DCCBAF8-AADF-4AFF-90FC-1B7646AE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" b="1384"/>
        <a:stretch>
          <a:fillRect/>
        </a:stretch>
      </xdr:blipFill>
      <xdr:spPr bwMode="auto">
        <a:xfrm>
          <a:off x="978143" y="12168297"/>
          <a:ext cx="1630879" cy="9427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1E2742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A2753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A27535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37110</xdr:colOff>
      <xdr:row>13</xdr:row>
      <xdr:rowOff>80407</xdr:rowOff>
    </xdr:from>
    <xdr:to>
      <xdr:col>1</xdr:col>
      <xdr:colOff>1679442</xdr:colOff>
      <xdr:row>13</xdr:row>
      <xdr:rowOff>1024144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D19AD73-AD7A-46B2-BA3B-1669E51E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10" y="13110607"/>
          <a:ext cx="1644237" cy="941832"/>
        </a:xfrm>
        <a:prstGeom prst="rect">
          <a:avLst/>
        </a:prstGeom>
      </xdr:spPr>
    </xdr:pic>
    <xdr:clientData/>
  </xdr:twoCellAnchor>
  <xdr:twoCellAnchor>
    <xdr:from>
      <xdr:col>1</xdr:col>
      <xdr:colOff>70598</xdr:colOff>
      <xdr:row>2</xdr:row>
      <xdr:rowOff>118224</xdr:rowOff>
    </xdr:from>
    <xdr:to>
      <xdr:col>1</xdr:col>
      <xdr:colOff>1680047</xdr:colOff>
      <xdr:row>2</xdr:row>
      <xdr:rowOff>986120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5C4D7D-8B04-4E4C-B059-5847C892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4" t="6044" b="2686"/>
        <a:stretch>
          <a:fillRect/>
        </a:stretch>
      </xdr:blipFill>
      <xdr:spPr bwMode="auto">
        <a:xfrm>
          <a:off x="1023098" y="118224"/>
          <a:ext cx="1609449" cy="8678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100-D3BB-4D6D-A010-4EE5BBF0B5C6}">
  <sheetPr codeName="Sheet1"/>
  <dimension ref="B1:H45"/>
  <sheetViews>
    <sheetView showGridLines="0" tabSelected="1" zoomScaleNormal="100" workbookViewId="0">
      <selection activeCell="H3" sqref="H3"/>
    </sheetView>
  </sheetViews>
  <sheetFormatPr defaultRowHeight="15" x14ac:dyDescent="0.25"/>
  <cols>
    <col min="1" max="1" width="2.85546875" customWidth="1"/>
    <col min="2" max="2" width="11.7109375" bestFit="1" customWidth="1"/>
    <col min="3" max="3" width="13.85546875" customWidth="1"/>
    <col min="4" max="4" width="11" customWidth="1"/>
    <col min="5" max="5" width="6.85546875" customWidth="1"/>
    <col min="6" max="6" width="2.85546875" customWidth="1"/>
    <col min="7" max="7" width="22.85546875" customWidth="1"/>
    <col min="8" max="8" width="26.85546875" bestFit="1" customWidth="1"/>
    <col min="9" max="9" width="7" customWidth="1"/>
    <col min="10" max="10" width="13.7109375" customWidth="1"/>
    <col min="11" max="11" width="23.5703125" customWidth="1"/>
    <col min="12" max="12" width="7" customWidth="1"/>
    <col min="13" max="13" width="17.5703125" bestFit="1" customWidth="1"/>
    <col min="14" max="14" width="23.5703125" customWidth="1"/>
  </cols>
  <sheetData>
    <row r="1" spans="2:8" ht="10.5" customHeight="1" thickBot="1" x14ac:dyDescent="0.3"/>
    <row r="2" spans="2:8" ht="23.25" customHeight="1" thickBot="1" x14ac:dyDescent="0.3">
      <c r="G2" s="53" t="s">
        <v>71</v>
      </c>
      <c r="H2" s="55"/>
    </row>
    <row r="3" spans="2:8" ht="15.75" x14ac:dyDescent="0.25">
      <c r="G3" s="5" t="s">
        <v>35</v>
      </c>
      <c r="H3" s="34">
        <v>45674</v>
      </c>
    </row>
    <row r="4" spans="2:8" ht="15.75" x14ac:dyDescent="0.25">
      <c r="G4" s="6" t="s">
        <v>40</v>
      </c>
      <c r="H4" s="7" t="s">
        <v>144</v>
      </c>
    </row>
    <row r="5" spans="2:8" ht="15.75" x14ac:dyDescent="0.25">
      <c r="G5" s="6" t="s">
        <v>38</v>
      </c>
      <c r="H5" s="35" t="s">
        <v>171</v>
      </c>
    </row>
    <row r="6" spans="2:8" ht="18.75" thickBot="1" x14ac:dyDescent="0.3">
      <c r="B6" s="71" t="str" cm="1">
        <f t="array" ref="B6">"MDF Door Configurator      " &amp; WBVersion</f>
        <v>MDF Door Configurator      Beta 1.3</v>
      </c>
      <c r="C6" s="71"/>
      <c r="D6" s="71"/>
      <c r="E6" s="71"/>
      <c r="G6" s="12" t="s">
        <v>39</v>
      </c>
      <c r="H6" s="41" t="s">
        <v>172</v>
      </c>
    </row>
    <row r="7" spans="2:8" ht="15.75" thickBot="1" x14ac:dyDescent="0.3"/>
    <row r="8" spans="2:8" ht="16.5" thickBot="1" x14ac:dyDescent="0.3">
      <c r="C8" s="69" t="s">
        <v>97</v>
      </c>
      <c r="D8" s="70"/>
      <c r="G8" s="5" t="s">
        <v>41</v>
      </c>
      <c r="H8" s="36" t="s">
        <v>173</v>
      </c>
    </row>
    <row r="9" spans="2:8" ht="16.5" thickBot="1" x14ac:dyDescent="0.3">
      <c r="C9" s="18" t="s">
        <v>95</v>
      </c>
      <c r="D9" s="33">
        <f>SUM(Sizes!D3:D103)</f>
        <v>6</v>
      </c>
      <c r="G9" s="12" t="s">
        <v>42</v>
      </c>
      <c r="H9" s="37" t="s">
        <v>174</v>
      </c>
    </row>
    <row r="10" spans="2:8" ht="15.75" thickBot="1" x14ac:dyDescent="0.3">
      <c r="C10" s="19" t="s">
        <v>96</v>
      </c>
      <c r="D10" s="30" cm="1">
        <f t="array" ref="D10">IFERROR(IF(IFERROR(SUM(Sizes!I3:I103),"")&lt;&gt;0,IFERROR(SUM(Sizes!I3:I103),"")+Delivery_Price,0), "")</f>
        <v>400.27600748697921</v>
      </c>
    </row>
    <row r="11" spans="2:8" ht="15.75" thickBot="1" x14ac:dyDescent="0.3"/>
    <row r="12" spans="2:8" ht="21.75" thickBot="1" x14ac:dyDescent="0.3">
      <c r="B12" s="53" t="s">
        <v>74</v>
      </c>
      <c r="C12" s="54"/>
      <c r="D12" s="54"/>
      <c r="E12" s="55"/>
      <c r="G12" s="53" t="s">
        <v>72</v>
      </c>
      <c r="H12" s="55"/>
    </row>
    <row r="13" spans="2:8" ht="15.75" x14ac:dyDescent="0.25">
      <c r="B13" s="56"/>
      <c r="C13" s="57"/>
      <c r="D13" s="57"/>
      <c r="E13" s="58"/>
      <c r="G13" s="5" t="s">
        <v>139</v>
      </c>
      <c r="H13" s="15" t="s">
        <v>108</v>
      </c>
    </row>
    <row r="14" spans="2:8" ht="15.75" x14ac:dyDescent="0.25">
      <c r="B14" s="59"/>
      <c r="C14" s="60"/>
      <c r="D14" s="60"/>
      <c r="E14" s="61"/>
      <c r="G14" s="24" t="s">
        <v>136</v>
      </c>
      <c r="H14" s="25" t="s">
        <v>49</v>
      </c>
    </row>
    <row r="15" spans="2:8" ht="15.75" x14ac:dyDescent="0.25">
      <c r="B15" s="59"/>
      <c r="C15" s="60"/>
      <c r="D15" s="60"/>
      <c r="E15" s="61"/>
      <c r="G15" s="6" t="s">
        <v>140</v>
      </c>
      <c r="H15" s="23">
        <f>IF(TRIM(Framing_Bead)="","* Select Door Style *", _xlfn.XLOOKUP(Framing_Bead, Framing_Beads_Lookup, Framing_Beads_Default_Frame))</f>
        <v>2.75</v>
      </c>
    </row>
    <row r="16" spans="2:8" ht="15.75" x14ac:dyDescent="0.25">
      <c r="B16" s="59"/>
      <c r="C16" s="60"/>
      <c r="D16" s="60"/>
      <c r="E16" s="61"/>
      <c r="G16" s="6" t="s">
        <v>141</v>
      </c>
      <c r="H16" s="23">
        <f>IF(TRIM(Framing_Bead)="","* Select Door Style *", _xlfn.XLOOKUP(Framing_Bead, Framing_Beads_Lookup, Framing_Beads_ADefault_Frame))</f>
        <v>1.5</v>
      </c>
    </row>
    <row r="17" spans="2:8" ht="15.75" x14ac:dyDescent="0.25">
      <c r="B17" s="59"/>
      <c r="C17" s="60"/>
      <c r="D17" s="60"/>
      <c r="E17" s="61"/>
      <c r="G17" s="24" t="s">
        <v>137</v>
      </c>
      <c r="H17" s="25" t="s">
        <v>45</v>
      </c>
    </row>
    <row r="18" spans="2:8" ht="15.75" x14ac:dyDescent="0.25">
      <c r="B18" s="59"/>
      <c r="C18" s="60"/>
      <c r="D18" s="60"/>
      <c r="E18" s="61"/>
      <c r="G18" s="6" t="s">
        <v>138</v>
      </c>
      <c r="H18" s="7" t="s">
        <v>44</v>
      </c>
    </row>
    <row r="19" spans="2:8" ht="16.5" thickBot="1" x14ac:dyDescent="0.3">
      <c r="B19" s="62"/>
      <c r="C19" s="63"/>
      <c r="D19" s="63"/>
      <c r="E19" s="64"/>
      <c r="G19" s="6" t="s">
        <v>132</v>
      </c>
      <c r="H19" s="44">
        <f>IF(TRIM(Framing_Bead)="","* Select Door Style *", _xlfn.XLOOKUP(Framing_Bead, Framing_Beads_Lookup, Framing_Beads_Default_Drop))</f>
        <v>0.3125</v>
      </c>
    </row>
    <row r="20" spans="2:8" ht="15.75" x14ac:dyDescent="0.25">
      <c r="B20" s="48"/>
      <c r="C20" s="48"/>
      <c r="D20" s="48"/>
      <c r="E20" s="48"/>
      <c r="G20" s="24" t="s">
        <v>143</v>
      </c>
      <c r="H20" s="25" t="s">
        <v>104</v>
      </c>
    </row>
    <row r="21" spans="2:8" ht="15.75" x14ac:dyDescent="0.25">
      <c r="B21" s="1"/>
      <c r="C21" s="1"/>
      <c r="D21" s="1"/>
      <c r="E21" s="1"/>
      <c r="G21" s="6" t="s">
        <v>142</v>
      </c>
      <c r="H21" s="7" t="s">
        <v>104</v>
      </c>
    </row>
    <row r="22" spans="2:8" ht="15" customHeight="1" thickBot="1" x14ac:dyDescent="0.3">
      <c r="G22" s="12" t="s">
        <v>161</v>
      </c>
      <c r="H22" s="46">
        <v>5</v>
      </c>
    </row>
    <row r="23" spans="2:8" ht="15" customHeight="1" x14ac:dyDescent="0.25"/>
    <row r="24" spans="2:8" ht="15" customHeight="1" thickBot="1" x14ac:dyDescent="0.3"/>
    <row r="25" spans="2:8" ht="21.75" thickBot="1" x14ac:dyDescent="0.3">
      <c r="B25" s="53" t="s">
        <v>75</v>
      </c>
      <c r="C25" s="54"/>
      <c r="D25" s="54"/>
      <c r="E25" s="55"/>
      <c r="G25" s="42"/>
      <c r="H25" s="43"/>
    </row>
    <row r="26" spans="2:8" ht="15" customHeight="1" x14ac:dyDescent="0.25">
      <c r="B26" s="39" t="s">
        <v>76</v>
      </c>
      <c r="C26" s="72" t="s">
        <v>76</v>
      </c>
      <c r="D26" s="72"/>
      <c r="E26" s="73"/>
      <c r="G26" s="8"/>
      <c r="H26" s="9"/>
    </row>
    <row r="27" spans="2:8" ht="15" customHeight="1" x14ac:dyDescent="0.25">
      <c r="B27" s="39" t="s">
        <v>36</v>
      </c>
      <c r="C27" s="65" t="s">
        <v>36</v>
      </c>
      <c r="D27" s="65"/>
      <c r="E27" s="66"/>
      <c r="G27" s="8"/>
      <c r="H27" s="9"/>
    </row>
    <row r="28" spans="2:8" ht="15" customHeight="1" x14ac:dyDescent="0.25">
      <c r="B28" s="39" t="s">
        <v>37</v>
      </c>
      <c r="C28" s="65" t="s">
        <v>37</v>
      </c>
      <c r="D28" s="65"/>
      <c r="E28" s="66"/>
      <c r="G28" s="8"/>
      <c r="H28" s="9"/>
    </row>
    <row r="29" spans="2:8" ht="15" customHeight="1" x14ac:dyDescent="0.25">
      <c r="B29" s="39" t="s">
        <v>77</v>
      </c>
      <c r="C29" s="65" t="s">
        <v>77</v>
      </c>
      <c r="D29" s="65"/>
      <c r="E29" s="66"/>
      <c r="G29" s="8"/>
      <c r="H29" s="9"/>
    </row>
    <row r="30" spans="2:8" ht="15" customHeight="1" x14ac:dyDescent="0.25">
      <c r="B30" s="39" t="s">
        <v>78</v>
      </c>
      <c r="C30" s="65" t="s">
        <v>78</v>
      </c>
      <c r="D30" s="65"/>
      <c r="E30" s="66"/>
      <c r="G30" s="8"/>
      <c r="H30" s="9"/>
    </row>
    <row r="31" spans="2:8" ht="15" customHeight="1" thickBot="1" x14ac:dyDescent="0.3">
      <c r="B31" s="39" t="s">
        <v>79</v>
      </c>
      <c r="C31" s="65" t="s">
        <v>79</v>
      </c>
      <c r="D31" s="65"/>
      <c r="E31" s="66"/>
      <c r="G31" s="10"/>
      <c r="H31" s="11"/>
    </row>
    <row r="32" spans="2:8" ht="15" customHeight="1" x14ac:dyDescent="0.25">
      <c r="B32" s="39" t="s">
        <v>80</v>
      </c>
      <c r="C32" s="65" t="s">
        <v>80</v>
      </c>
      <c r="D32" s="65"/>
      <c r="E32" s="66"/>
      <c r="G32" s="8"/>
      <c r="H32" s="9"/>
    </row>
    <row r="33" spans="2:8" ht="15" customHeight="1" x14ac:dyDescent="0.25">
      <c r="B33" s="39" t="s">
        <v>81</v>
      </c>
      <c r="C33" s="49" t="s">
        <v>81</v>
      </c>
      <c r="D33" s="49"/>
      <c r="E33" s="50"/>
      <c r="G33" s="8"/>
      <c r="H33" s="9"/>
    </row>
    <row r="34" spans="2:8" ht="15" customHeight="1" x14ac:dyDescent="0.25">
      <c r="B34" s="39" t="s">
        <v>82</v>
      </c>
      <c r="C34" s="67" t="s">
        <v>82</v>
      </c>
      <c r="D34" s="67"/>
      <c r="E34" s="68"/>
      <c r="G34" s="8"/>
      <c r="H34" s="9"/>
    </row>
    <row r="35" spans="2:8" ht="15" customHeight="1" x14ac:dyDescent="0.25">
      <c r="B35" s="39" t="s">
        <v>83</v>
      </c>
      <c r="C35" s="49" t="s">
        <v>83</v>
      </c>
      <c r="D35" s="49"/>
      <c r="E35" s="50"/>
      <c r="G35" s="8"/>
      <c r="H35" s="9"/>
    </row>
    <row r="36" spans="2:8" ht="15" customHeight="1" x14ac:dyDescent="0.25">
      <c r="B36" s="39" t="s">
        <v>84</v>
      </c>
      <c r="C36" s="49" t="s">
        <v>112</v>
      </c>
      <c r="D36" s="49"/>
      <c r="E36" s="50"/>
      <c r="G36" s="8"/>
      <c r="H36" s="9"/>
    </row>
    <row r="37" spans="2:8" ht="13.5" customHeight="1" thickBot="1" x14ac:dyDescent="0.3">
      <c r="B37" s="40" t="s">
        <v>169</v>
      </c>
      <c r="C37" s="51" t="s">
        <v>175</v>
      </c>
      <c r="D37" s="51"/>
      <c r="E37" s="52"/>
      <c r="G37" s="8"/>
      <c r="H37" s="9"/>
    </row>
    <row r="38" spans="2:8" ht="21" customHeight="1" thickBot="1" x14ac:dyDescent="0.3">
      <c r="G38" s="8"/>
      <c r="H38" s="9"/>
    </row>
    <row r="39" spans="2:8" ht="13.5" customHeight="1" x14ac:dyDescent="0.25">
      <c r="G39" s="42"/>
      <c r="H39" s="43"/>
    </row>
    <row r="40" spans="2:8" ht="13.5" customHeight="1" x14ac:dyDescent="0.25">
      <c r="G40" s="8"/>
      <c r="H40" s="9"/>
    </row>
    <row r="41" spans="2:8" ht="13.5" customHeight="1" x14ac:dyDescent="0.25">
      <c r="G41" s="8"/>
      <c r="H41" s="9"/>
    </row>
    <row r="42" spans="2:8" ht="13.5" customHeight="1" x14ac:dyDescent="0.25">
      <c r="G42" s="8"/>
      <c r="H42" s="9"/>
    </row>
    <row r="43" spans="2:8" ht="13.5" customHeight="1" x14ac:dyDescent="0.25">
      <c r="G43" s="8"/>
      <c r="H43" s="9"/>
    </row>
    <row r="44" spans="2:8" ht="13.5" customHeight="1" x14ac:dyDescent="0.25">
      <c r="G44" s="8"/>
      <c r="H44" s="9"/>
    </row>
    <row r="45" spans="2:8" ht="23.25" customHeight="1" thickBot="1" x14ac:dyDescent="0.3">
      <c r="G45" s="10"/>
      <c r="H45" s="11"/>
    </row>
  </sheetData>
  <mergeCells count="19">
    <mergeCell ref="C8:D8"/>
    <mergeCell ref="G2:H2"/>
    <mergeCell ref="G12:H12"/>
    <mergeCell ref="B6:E6"/>
    <mergeCell ref="C26:E26"/>
    <mergeCell ref="C36:E36"/>
    <mergeCell ref="C37:E37"/>
    <mergeCell ref="B25:E25"/>
    <mergeCell ref="B12:E12"/>
    <mergeCell ref="B13:E19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conditionalFormatting sqref="G20:H20">
    <cfRule type="expression" dxfId="11" priority="1">
      <formula>NOT(_xlfn.XLOOKUP(Finish_Type, Finish_Types, Finish_Types_Has_Color, FALSE, 0))</formula>
    </cfRule>
  </conditionalFormatting>
  <dataValidations count="9">
    <dataValidation type="list" allowBlank="1" showInputMessage="1" showErrorMessage="1" sqref="L8" xr:uid="{B2265125-E5E1-44F6-A2F5-0FE434E6F6AB}">
      <formula1>Framing_Beads</formula1>
    </dataValidation>
    <dataValidation type="list" allowBlank="1" showInputMessage="1" showErrorMessage="1" sqref="H21" xr:uid="{126A48BF-CBFE-4EC3-B693-4BC6B5B13E28}">
      <formula1>Hinge_Drillings</formula1>
    </dataValidation>
    <dataValidation type="list" allowBlank="1" showInputMessage="1" showErrorMessage="1" sqref="H20" xr:uid="{E7994D43-38D4-4F20-B5A1-1838E0C6CD8E}">
      <formula1>Finish_Types</formula1>
    </dataValidation>
    <dataValidation type="list" allowBlank="1" showInputMessage="1" showErrorMessage="1" sqref="C36" xr:uid="{7CBE6C2B-FB73-4E47-A094-6E3990262082}">
      <formula1>DeliveryOptions</formula1>
    </dataValidation>
    <dataValidation type="list" allowBlank="1" showInputMessage="1" showErrorMessage="1" sqref="H13" xr:uid="{EC4D47D8-5621-4829-B1FF-6D96725D68CA}">
      <formula1>Materials</formula1>
    </dataValidation>
    <dataValidation type="list" allowBlank="1" showInputMessage="1" showErrorMessage="1" sqref="H4" xr:uid="{130CD5BB-18FB-4852-AF72-9FF7B43B5774}">
      <formula1>Production_Times</formula1>
    </dataValidation>
    <dataValidation type="list" allowBlank="1" showInputMessage="1" showErrorMessage="1" sqref="H17" xr:uid="{3231BF9F-2928-4518-8274-36F71DC9492E}">
      <formula1>Edge_Details_Lookup</formula1>
    </dataValidation>
    <dataValidation type="list" allowBlank="1" showInputMessage="1" showErrorMessage="1" sqref="H18" xr:uid="{B9287AE7-7358-4DFC-9172-04197B06F469}">
      <formula1>Panel_Details_Lookup</formula1>
    </dataValidation>
    <dataValidation type="list" allowBlank="1" showInputMessage="1" showErrorMessage="1" sqref="H14:H16" xr:uid="{4F651F99-1179-4F48-A02C-248520D6F33D}">
      <formula1>Framing_Beads_Lookup</formula1>
    </dataValidation>
  </dataValidations>
  <pageMargins left="0.35" right="0.36" top="0.49" bottom="0.68" header="0.3" footer="0.3"/>
  <pageSetup orientation="portrait" r:id="rId1"/>
  <headerFooter>
    <oddFooter>&amp;L&amp;F&amp;RPrint Date: 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8C7C-799D-4457-92AF-83DD3B4CAFF9}">
  <sheetPr codeName="Sheet2"/>
  <dimension ref="B1:U104"/>
  <sheetViews>
    <sheetView showGridLines="0" workbookViewId="0">
      <selection activeCell="G2" sqref="G2"/>
    </sheetView>
  </sheetViews>
  <sheetFormatPr defaultRowHeight="15" x14ac:dyDescent="0.25"/>
  <cols>
    <col min="1" max="1" width="2.140625" customWidth="1"/>
    <col min="2" max="2" width="4.7109375" bestFit="1" customWidth="1"/>
    <col min="3" max="3" width="34.28515625" customWidth="1"/>
    <col min="7" max="7" width="34.42578125" customWidth="1"/>
    <col min="8" max="8" width="11" bestFit="1" customWidth="1"/>
    <col min="10" max="10" width="3" customWidth="1"/>
    <col min="11" max="19" width="12.28515625" customWidth="1"/>
    <col min="20" max="20" width="11.85546875" customWidth="1"/>
    <col min="21" max="21" width="11.28515625" bestFit="1" customWidth="1"/>
  </cols>
  <sheetData>
    <row r="1" spans="2:21" x14ac:dyDescent="0.25">
      <c r="C1" s="31" t="str" cm="1">
        <f t="array" ref="C1">IF(Are_All_Options_Set, "", "** Set All Options on First Sheet to Get Pricing**")</f>
        <v/>
      </c>
    </row>
    <row r="2" spans="2:21" s="2" customFormat="1" ht="22.5" customHeight="1" x14ac:dyDescent="0.25">
      <c r="B2" s="14" t="s">
        <v>85</v>
      </c>
      <c r="C2" s="14" t="s">
        <v>86</v>
      </c>
      <c r="D2" s="14" t="s">
        <v>0</v>
      </c>
      <c r="E2" s="14" t="s">
        <v>1</v>
      </c>
      <c r="F2" s="14" t="s">
        <v>2</v>
      </c>
      <c r="G2" s="14" t="s">
        <v>24</v>
      </c>
      <c r="H2" s="14" t="s">
        <v>9</v>
      </c>
      <c r="I2" s="14" t="s">
        <v>10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11</v>
      </c>
      <c r="P2" s="14" t="s">
        <v>12</v>
      </c>
      <c r="Q2" s="14" t="s">
        <v>13</v>
      </c>
      <c r="R2" s="14" t="s">
        <v>90</v>
      </c>
      <c r="S2" s="14" t="s">
        <v>91</v>
      </c>
      <c r="T2" s="14" t="s">
        <v>92</v>
      </c>
      <c r="U2" s="13"/>
    </row>
    <row r="3" spans="2:21" x14ac:dyDescent="0.25">
      <c r="B3" s="20">
        <v>1</v>
      </c>
      <c r="C3" s="28" t="s">
        <v>87</v>
      </c>
      <c r="D3" s="21">
        <v>1</v>
      </c>
      <c r="E3" s="38">
        <v>12</v>
      </c>
      <c r="F3" s="38">
        <v>15</v>
      </c>
      <c r="G3" s="4"/>
      <c r="H3" s="27" cm="1">
        <f t="array" ref="H3">IF(
    OR(C3="",D3="",E3="",F3="", NOT(Are_All_Options_Set)),
    "",
    _xlfn.LET(
        _xlpm.Area, E3*F3/144,
        _xlpm.Rush_Mark_Up, _xlfn.XLOOKUP(Production_Time, Production_Times, Production_Times_Mark_Up),
        _xlpm.Type_Charge, _xlfn.XLOOKUP(C3,Door_Types, Door_Type_Unit_Price, 0),
        (_xlpm.Area * Area_Price + Unit_Price + _xlpm.Type_Charge) * (1+Mark_Up) * (1+_xlpm.Rush_Mark_Up)
    )
)</f>
        <v>27.69</v>
      </c>
      <c r="I3" s="27">
        <f>IF(H3&lt;&gt;"",H3*D3,"")</f>
        <v>27.69</v>
      </c>
      <c r="K3" s="29">
        <f t="shared" ref="K3:K8" si="0">_xlfn.LET(
    _xlpm.Door_Type, C3,
    _xlpm.Panel_Count, _xlfn.XLOOKUP(_xlpm.Door_Type, Door_Types, Door_Types_Panel_Counts, -1, 0),
    IF(
        _xlpm.Panel_Count &lt; 1,
        "",
        Default_Stiles
    )
)</f>
        <v>2.75</v>
      </c>
      <c r="L3" s="29">
        <f t="shared" ref="L3:L8" si="1">_xlfn.LET(
    _xlpm.Door_Type, C3,
    _xlpm.Panel_Count, _xlfn.XLOOKUP(_xlpm.Door_Type, Door_Types, Door_Types_Panel_Counts, -1, 0),
    IF(
        _xlpm.Panel_Count &lt; 1,
        "",
        Default_Stiles
    )
)</f>
        <v>2.75</v>
      </c>
      <c r="M3" s="29">
        <f t="shared" ref="M3:M8" si="2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N3" s="29">
        <f t="shared" ref="N3:N8" si="3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O3" s="29" t="str">
        <f t="shared" ref="O3:O8" si="4">_xlfn.LET(
    _xlpm.Door_Type, C3,
    _xlpm.Panel_Count, _xlfn.XLOOKUP(_xlpm.Door_Type, Door_Types, Door_Types_Panel_Counts, -1, 0),
    IF(
        _xlpm.Panel_Count &lt; 2,
        "",
        Default_Rails
    )
)</f>
        <v/>
      </c>
      <c r="P3" s="29" t="str">
        <f t="shared" ref="P3:P8" si="5">_xlfn.LET(
    _xlpm.Door_Type, C3,
    _xlpm.Panel_Count, _xlfn.XLOOKUP(_xlpm.Door_Type, Door_Types, Door_Types_Panel_Counts, -1, 0),
    IF(
        _xlpm.Panel_Count &lt; 3,
        "",
        Default_Rails
    )
)</f>
        <v/>
      </c>
      <c r="Q3" s="29" t="str">
        <f t="shared" ref="Q3:Q8" si="6">_xlfn.LET(
    _xlpm.Door_Type, C3,
    _xlpm.Panel_Count, _xlfn.XLOOKUP(_xlpm.Door_Type, Door_Types, Door_Types_Panel_Counts, -1, 0),
    IF(
        _xlpm.Panel_Count &lt; 4,
        "",
        Default_Rails
    )
)</f>
        <v/>
      </c>
      <c r="R3" s="29" t="str">
        <f t="shared" ref="R3:R8" si="7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2),
        "",
        _xlpm.Panel_Height
    )
)</f>
        <v/>
      </c>
      <c r="S3" s="29" t="str">
        <f t="shared" ref="S3:S8" si="8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3),
        "",
        _xlpm.Panel_Height
    )
)</f>
        <v/>
      </c>
      <c r="T3" s="29" t="str">
        <f t="shared" ref="T3:T8" si="9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4),
        "",
        _xlpm.Panel_Height
    )
)</f>
        <v/>
      </c>
    </row>
    <row r="4" spans="2:21" x14ac:dyDescent="0.25">
      <c r="B4" s="20">
        <v>2</v>
      </c>
      <c r="C4" s="28" t="s">
        <v>87</v>
      </c>
      <c r="D4" s="21">
        <v>1</v>
      </c>
      <c r="E4" s="38">
        <v>12.0625</v>
      </c>
      <c r="F4" s="38">
        <v>40.0625</v>
      </c>
      <c r="G4" s="4"/>
      <c r="H4" s="27" cm="1">
        <f t="array" ref="H4">IF(
    OR(C4="",D4="",E4="",F4="", NOT(Are_All_Options_Set)),
    "",
    _xlfn.LET(
        _xlpm.Area, E4*F4/144,
        _xlpm.Rush_Mark_Up, _xlfn.XLOOKUP(Production_Time, Production_Times, Production_Times_Mark_Up),
        _xlpm.Type_Charge, _xlfn.XLOOKUP(C4,Door_Types, Door_Type_Unit_Price, 0),
        (_xlpm.Area * Area_Price + Unit_Price + _xlpm.Type_Charge) * (1+Mark_Up) * (1+_xlpm.Rush_Mark_Up)
    )
)</f>
        <v>63.827757161458337</v>
      </c>
      <c r="I4" s="27">
        <f t="shared" ref="I4:I8" si="10">IF(H4&lt;&gt;"",H4*D4,"")</f>
        <v>63.827757161458337</v>
      </c>
      <c r="K4" s="29">
        <f t="shared" si="0"/>
        <v>2.75</v>
      </c>
      <c r="L4" s="29">
        <f t="shared" si="1"/>
        <v>2.75</v>
      </c>
      <c r="M4" s="29">
        <f t="shared" si="2"/>
        <v>2.75</v>
      </c>
      <c r="N4" s="29">
        <f t="shared" si="3"/>
        <v>2.75</v>
      </c>
      <c r="O4" s="29" t="str">
        <f t="shared" si="4"/>
        <v/>
      </c>
      <c r="P4" s="29" t="str">
        <f t="shared" si="5"/>
        <v/>
      </c>
      <c r="Q4" s="29" t="str">
        <f t="shared" si="6"/>
        <v/>
      </c>
      <c r="R4" s="29" t="str">
        <f t="shared" si="7"/>
        <v/>
      </c>
      <c r="S4" s="29" t="str">
        <f t="shared" si="8"/>
        <v/>
      </c>
      <c r="T4" s="29" t="str">
        <f t="shared" si="9"/>
        <v/>
      </c>
    </row>
    <row r="5" spans="2:21" x14ac:dyDescent="0.25">
      <c r="B5" s="20">
        <v>3</v>
      </c>
      <c r="C5" s="28" t="s">
        <v>19</v>
      </c>
      <c r="D5" s="21">
        <v>1</v>
      </c>
      <c r="E5" s="38">
        <v>12.125</v>
      </c>
      <c r="F5" s="38">
        <v>40.125</v>
      </c>
      <c r="G5" s="4"/>
      <c r="H5" s="27" cm="1">
        <f t="array" ref="H5">IF(
    OR(C5="",D5="",E5="",F5="", NOT(Are_All_Options_Set)),
    "",
    _xlfn.LET(
        _xlpm.Area, E5*F5/144,
        _xlpm.Rush_Mark_Up, _xlfn.XLOOKUP(Production_Time, Production_Times, Production_Times_Mark_Up),
        _xlpm.Type_Charge, _xlfn.XLOOKUP(C5,Door_Types, Door_Type_Unit_Price, 0),
        (_xlpm.Area * Area_Price + Unit_Price + _xlpm.Type_Charge) * (1+Mark_Up) * (1+_xlpm.Rush_Mark_Up)
    )
)</f>
        <v>64.216445312499999</v>
      </c>
      <c r="I5" s="27">
        <f t="shared" si="10"/>
        <v>64.216445312499999</v>
      </c>
      <c r="K5" s="29">
        <f t="shared" si="0"/>
        <v>2.75</v>
      </c>
      <c r="L5" s="29">
        <f t="shared" si="1"/>
        <v>2.75</v>
      </c>
      <c r="M5" s="29">
        <f t="shared" si="2"/>
        <v>2.75</v>
      </c>
      <c r="N5" s="29">
        <f t="shared" si="3"/>
        <v>2.75</v>
      </c>
      <c r="O5" s="29">
        <f t="shared" si="4"/>
        <v>2.75</v>
      </c>
      <c r="P5" s="29" t="str">
        <f t="shared" si="5"/>
        <v/>
      </c>
      <c r="Q5" s="29" t="str">
        <f t="shared" si="6"/>
        <v/>
      </c>
      <c r="R5" s="29">
        <f>_xlfn.LET(
    _xlpm.Door_Type, C5,
    _xlpm.Panel_Count, _xlfn.XLOOKUP(_xlpm.Door_Type, Door_Types, Door_Types_Panel_Counts, -1, 0),
    _xlpm.Height, F5,
    _xlpm.Total_Rails,
    M5
    + N5
    + IF(_xlpm.Panel_Count &gt; 1, O5, 0)
    + IF(_xlpm.Panel_Count &gt; 2, P5, 0)
    + IF(_xlpm.Panel_Count &gt; 3, Q5, 0),
    _xlpm.Panel_Height, (_xlpm.Height - _xlpm.Total_Rails) / _xlpm.Panel_Count,
    IF(
        OR(_xlpm.Height&lt;=0,_xlpm.Panel_Count &lt; 2),
        "",
        _xlpm.Panel_Height
    )
)</f>
        <v>15.9375</v>
      </c>
      <c r="S5" s="29" t="str">
        <f t="shared" si="8"/>
        <v/>
      </c>
      <c r="T5" s="29" t="str">
        <f t="shared" si="9"/>
        <v/>
      </c>
    </row>
    <row r="6" spans="2:21" x14ac:dyDescent="0.25">
      <c r="B6" s="20">
        <v>4</v>
      </c>
      <c r="C6" s="28" t="s">
        <v>28</v>
      </c>
      <c r="D6" s="21">
        <v>1</v>
      </c>
      <c r="E6" s="38">
        <v>12.09375</v>
      </c>
      <c r="F6" s="38">
        <v>40.1875</v>
      </c>
      <c r="G6" s="4"/>
      <c r="H6" s="27" cm="1">
        <f t="array" ref="H6">IF(
    OR(C6="",D6="",E6="",F6="", NOT(Are_All_Options_Set)),
    "",
    _xlfn.LET(
        _xlpm.Area, E6*F6/144,
        _xlpm.Rush_Mark_Up, _xlfn.XLOOKUP(Production_Time, Production_Times, Production_Times_Mark_Up),
        _xlpm.Type_Charge, _xlfn.XLOOKUP(C6,Door_Types, Door_Type_Unit_Price, 0),
        (_xlpm.Area * Area_Price + Unit_Price + _xlpm.Type_Charge) * (1+Mark_Up) * (1+_xlpm.Rush_Mark_Up)
    )
)</f>
        <v>64.157094726562505</v>
      </c>
      <c r="I6" s="27">
        <f t="shared" si="10"/>
        <v>64.157094726562505</v>
      </c>
      <c r="K6" s="29">
        <f t="shared" si="0"/>
        <v>2.75</v>
      </c>
      <c r="L6" s="29">
        <f t="shared" si="1"/>
        <v>2.75</v>
      </c>
      <c r="M6" s="29">
        <f t="shared" si="2"/>
        <v>2.75</v>
      </c>
      <c r="N6" s="29">
        <f t="shared" si="3"/>
        <v>2.75</v>
      </c>
      <c r="O6" s="29">
        <f t="shared" si="4"/>
        <v>2.75</v>
      </c>
      <c r="P6" s="29">
        <f t="shared" si="5"/>
        <v>2.75</v>
      </c>
      <c r="Q6" s="29" t="str">
        <f t="shared" si="6"/>
        <v/>
      </c>
      <c r="R6" s="29">
        <f t="shared" si="7"/>
        <v>9.7291666666666661</v>
      </c>
      <c r="S6" s="29">
        <f t="shared" si="8"/>
        <v>9.7291666666666661</v>
      </c>
      <c r="T6" s="29" t="str">
        <f t="shared" si="9"/>
        <v/>
      </c>
    </row>
    <row r="7" spans="2:21" x14ac:dyDescent="0.25">
      <c r="B7" s="20">
        <v>5</v>
      </c>
      <c r="C7" s="28" t="s">
        <v>93</v>
      </c>
      <c r="D7" s="21">
        <v>1</v>
      </c>
      <c r="E7" s="38">
        <v>12.25</v>
      </c>
      <c r="F7" s="38">
        <v>40.25</v>
      </c>
      <c r="G7" s="4"/>
      <c r="H7" s="27" cm="1">
        <f t="array" ref="H7">IF(
    OR(C7="",D7="",E7="",F7="", NOT(Are_All_Options_Set)),
    "",
    _xlfn.LET(
        _xlpm.Area, E7*F7/144,
        _xlpm.Rush_Mark_Up, _xlfn.XLOOKUP(Production_Time, Production_Times, Production_Times_Mark_Up),
        _xlpm.Type_Charge, _xlfn.XLOOKUP(C7,Door_Types, Door_Type_Unit_Price, 0),
        (_xlpm.Area * Area_Price + Unit_Price + _xlpm.Type_Charge) * (1+Mark_Up) * (1+_xlpm.Rush_Mark_Up)
    )
)</f>
        <v>64.99661458333334</v>
      </c>
      <c r="I7" s="27">
        <f t="shared" si="10"/>
        <v>64.99661458333334</v>
      </c>
      <c r="K7" s="29">
        <f t="shared" si="0"/>
        <v>2.75</v>
      </c>
      <c r="L7" s="29">
        <f t="shared" si="1"/>
        <v>2.75</v>
      </c>
      <c r="M7" s="29">
        <f t="shared" si="2"/>
        <v>2.75</v>
      </c>
      <c r="N7" s="29">
        <f t="shared" si="3"/>
        <v>2.75</v>
      </c>
      <c r="O7" s="29">
        <f t="shared" si="4"/>
        <v>2.75</v>
      </c>
      <c r="P7" s="29">
        <f t="shared" si="5"/>
        <v>2.75</v>
      </c>
      <c r="Q7" s="29">
        <f t="shared" si="6"/>
        <v>2.75</v>
      </c>
      <c r="R7" s="29">
        <f t="shared" si="7"/>
        <v>6.625</v>
      </c>
      <c r="S7" s="29">
        <f t="shared" si="8"/>
        <v>6.625</v>
      </c>
      <c r="T7" s="29">
        <f t="shared" si="9"/>
        <v>6.625</v>
      </c>
    </row>
    <row r="8" spans="2:21" x14ac:dyDescent="0.25">
      <c r="B8" s="20">
        <v>6</v>
      </c>
      <c r="C8" s="28" t="s">
        <v>15</v>
      </c>
      <c r="D8" s="21">
        <v>1</v>
      </c>
      <c r="E8" s="38">
        <v>12.3125</v>
      </c>
      <c r="F8" s="38">
        <v>40.3125</v>
      </c>
      <c r="G8" s="4"/>
      <c r="H8" s="27" cm="1">
        <f t="array" ref="H8">IF(
    OR(C8="",D8="",E8="",F8="", NOT(Are_All_Options_Set)),
    "",
    _xlfn.LET(
        _xlpm.Area, E8*F8/144,
        _xlpm.Rush_Mark_Up, _xlfn.XLOOKUP(Production_Time, Production_Times, Production_Times_Mark_Up),
        _xlpm.Type_Charge, _xlfn.XLOOKUP(C8,Door_Types, Door_Type_Unit_Price, 0),
        (_xlpm.Area * Area_Price + Unit_Price + _xlpm.Type_Charge) * (1+Mark_Up) * (1+_xlpm.Rush_Mark_Up)
    )
)</f>
        <v>65.388095703125003</v>
      </c>
      <c r="I8" s="27">
        <f t="shared" si="10"/>
        <v>65.388095703125003</v>
      </c>
      <c r="K8" s="29">
        <f t="shared" si="0"/>
        <v>2.75</v>
      </c>
      <c r="L8" s="29">
        <f t="shared" si="1"/>
        <v>2.75</v>
      </c>
      <c r="M8" s="29">
        <f t="shared" si="2"/>
        <v>1.5</v>
      </c>
      <c r="N8" s="29">
        <f t="shared" si="3"/>
        <v>1.5</v>
      </c>
      <c r="O8" s="29" t="str">
        <f t="shared" si="4"/>
        <v/>
      </c>
      <c r="P8" s="29" t="str">
        <f t="shared" si="5"/>
        <v/>
      </c>
      <c r="Q8" s="29" t="str">
        <f t="shared" si="6"/>
        <v/>
      </c>
      <c r="R8" s="29" t="str">
        <f t="shared" si="7"/>
        <v/>
      </c>
      <c r="S8" s="29" t="str">
        <f t="shared" si="8"/>
        <v/>
      </c>
      <c r="T8" s="29" t="str">
        <f t="shared" si="9"/>
        <v/>
      </c>
    </row>
    <row r="9" spans="2:21" x14ac:dyDescent="0.25">
      <c r="B9" s="20">
        <v>7</v>
      </c>
      <c r="C9" s="28"/>
      <c r="D9" s="21"/>
      <c r="E9" s="38"/>
      <c r="F9" s="38"/>
      <c r="G9" s="4"/>
      <c r="H9" s="27" t="str" cm="1">
        <f t="array" ref="H9">IF(
    OR(C9="",D9="",E9="",F9="", NOT(Are_All_Options_Set)),
    "",
    _xlfn.LET(
        _xlpm.Area, E9*F9/144,
        _xlpm.Rush_Mark_Up, _xlfn.XLOOKUP(Production_Time, Production_Times, Production_Times_Mark_Up),
        _xlpm.Type_Charge, _xlfn.XLOOKUP(C9,Door_Types, Door_Type_Unit_Price, 0),
        (_xlpm.Area * Area_Price + Unit_Price + _xlpm.Type_Charge) * (1+Mark_Up) * (1+_xlpm.Rush_Mark_Up)
    )
)</f>
        <v/>
      </c>
      <c r="I9" s="27" t="str">
        <f t="shared" ref="I9:I72" si="11">IF(H9&lt;&gt;"",H9*D9,"")</f>
        <v/>
      </c>
      <c r="K9" s="29" t="str">
        <f t="shared" ref="K9:K72" si="12">_xlfn.LET(
    _xlpm.Door_Type, C9,
    _xlpm.Panel_Count, _xlfn.XLOOKUP(_xlpm.Door_Type, Door_Types, Door_Types_Panel_Counts, -1, 0),
    IF(
        _xlpm.Panel_Count &lt; 1,
        "",
        Default_Stiles
    )
)</f>
        <v/>
      </c>
      <c r="L9" s="29" t="str">
        <f t="shared" ref="L9:L72" si="13">_xlfn.LET(
    _xlpm.Door_Type, C9,
    _xlpm.Panel_Count, _xlfn.XLOOKUP(_xlpm.Door_Type, Door_Types, Door_Types_Panel_Counts, -1, 0),
    IF(
        _xlpm.Panel_Count &lt; 1,
        "",
        Default_Stiles
    )
)</f>
        <v/>
      </c>
      <c r="M9" s="29" t="str">
        <f t="shared" ref="M9:M72" si="14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9" s="29" t="str">
        <f t="shared" ref="N9:N72" si="15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9" s="29" t="str">
        <f t="shared" ref="O9:O72" si="16">_xlfn.LET(
    _xlpm.Door_Type, C9,
    _xlpm.Panel_Count, _xlfn.XLOOKUP(_xlpm.Door_Type, Door_Types, Door_Types_Panel_Counts, -1, 0),
    IF(
        _xlpm.Panel_Count &lt; 2,
        "",
        Default_Rails
    )
)</f>
        <v/>
      </c>
      <c r="P9" s="29" t="str">
        <f t="shared" ref="P9:P72" si="17">_xlfn.LET(
    _xlpm.Door_Type, C9,
    _xlpm.Panel_Count, _xlfn.XLOOKUP(_xlpm.Door_Type, Door_Types, Door_Types_Panel_Counts, -1, 0),
    IF(
        _xlpm.Panel_Count &lt; 3,
        "",
        Default_Rails
    )
)</f>
        <v/>
      </c>
      <c r="Q9" s="29" t="str">
        <f t="shared" ref="Q9:Q72" si="18">_xlfn.LET(
    _xlpm.Door_Type, C9,
    _xlpm.Panel_Count, _xlfn.XLOOKUP(_xlpm.Door_Type, Door_Types, Door_Types_Panel_Counts, -1, 0),
    IF(
        _xlpm.Panel_Count &lt; 4,
        "",
        Default_Rails
    )
)</f>
        <v/>
      </c>
      <c r="R9" s="29" t="str">
        <f t="shared" ref="R9:R72" si="19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2),
        "",
        _xlpm.Panel_Height
    )
)</f>
        <v/>
      </c>
      <c r="S9" s="29" t="str">
        <f t="shared" ref="S9:S72" si="20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3),
        "",
        _xlpm.Panel_Height
    )
)</f>
        <v/>
      </c>
      <c r="T9" s="29" t="str">
        <f t="shared" ref="T9:T72" si="21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4),
        "",
        _xlpm.Panel_Height
    )
)</f>
        <v/>
      </c>
    </row>
    <row r="10" spans="2:21" x14ac:dyDescent="0.25">
      <c r="B10" s="20">
        <v>8</v>
      </c>
      <c r="C10" s="28"/>
      <c r="D10" s="21"/>
      <c r="E10" s="38"/>
      <c r="F10" s="38"/>
      <c r="G10" s="4"/>
      <c r="H10" s="27" t="str" cm="1">
        <f t="array" ref="H10">IF(
    OR(C10="",D10="",E10="",F10="", NOT(Are_All_Options_Set)),
    "",
    _xlfn.LET(
        _xlpm.Area, E10*F10/144,
        _xlpm.Rush_Mark_Up, _xlfn.XLOOKUP(Production_Time, Production_Times, Production_Times_Mark_Up),
        _xlpm.Type_Charge, _xlfn.XLOOKUP(C10,Door_Types, Door_Type_Unit_Price, 0),
        (_xlpm.Area * Area_Price + Unit_Price + _xlpm.Type_Charge) * (1+Mark_Up) * (1+_xlpm.Rush_Mark_Up)
    )
)</f>
        <v/>
      </c>
      <c r="I10" s="27" t="str">
        <f t="shared" si="11"/>
        <v/>
      </c>
      <c r="K10" s="29" t="str">
        <f t="shared" si="12"/>
        <v/>
      </c>
      <c r="L10" s="29" t="str">
        <f t="shared" si="13"/>
        <v/>
      </c>
      <c r="M10" s="29" t="str">
        <f t="shared" si="14"/>
        <v/>
      </c>
      <c r="N10" s="29" t="str">
        <f t="shared" si="15"/>
        <v/>
      </c>
      <c r="O10" s="29" t="str">
        <f t="shared" si="16"/>
        <v/>
      </c>
      <c r="P10" s="29" t="str">
        <f t="shared" si="17"/>
        <v/>
      </c>
      <c r="Q10" s="29" t="str">
        <f t="shared" si="18"/>
        <v/>
      </c>
      <c r="R10" s="29" t="str">
        <f t="shared" si="19"/>
        <v/>
      </c>
      <c r="S10" s="29" t="str">
        <f t="shared" si="20"/>
        <v/>
      </c>
      <c r="T10" s="29" t="str">
        <f t="shared" si="21"/>
        <v/>
      </c>
    </row>
    <row r="11" spans="2:21" x14ac:dyDescent="0.25">
      <c r="B11" s="20">
        <v>9</v>
      </c>
      <c r="C11" s="28"/>
      <c r="D11" s="21"/>
      <c r="E11" s="38"/>
      <c r="F11" s="38"/>
      <c r="G11" s="4"/>
      <c r="H11" s="27" t="str" cm="1">
        <f t="array" ref="H11">IF(
    OR(C11="",D11="",E11="",F11="", NOT(Are_All_Options_Set)),
    "",
    _xlfn.LET(
        _xlpm.Area, E11*F11/144,
        _xlpm.Rush_Mark_Up, _xlfn.XLOOKUP(Production_Time, Production_Times, Production_Times_Mark_Up),
        _xlpm.Type_Charge, _xlfn.XLOOKUP(C11,Door_Types, Door_Type_Unit_Price, 0),
        (_xlpm.Area * Area_Price + Unit_Price + _xlpm.Type_Charge) * (1+Mark_Up) * (1+_xlpm.Rush_Mark_Up)
    )
)</f>
        <v/>
      </c>
      <c r="I11" s="27" t="str">
        <f t="shared" si="11"/>
        <v/>
      </c>
      <c r="K11" s="29" t="str">
        <f t="shared" si="12"/>
        <v/>
      </c>
      <c r="L11" s="29" t="str">
        <f t="shared" si="13"/>
        <v/>
      </c>
      <c r="M11" s="29" t="str">
        <f t="shared" si="14"/>
        <v/>
      </c>
      <c r="N11" s="29" t="str">
        <f t="shared" si="15"/>
        <v/>
      </c>
      <c r="O11" s="29" t="str">
        <f t="shared" si="16"/>
        <v/>
      </c>
      <c r="P11" s="29" t="str">
        <f t="shared" si="17"/>
        <v/>
      </c>
      <c r="Q11" s="29" t="str">
        <f t="shared" si="18"/>
        <v/>
      </c>
      <c r="R11" s="29" t="str">
        <f t="shared" si="19"/>
        <v/>
      </c>
      <c r="S11" s="29" t="str">
        <f t="shared" si="20"/>
        <v/>
      </c>
      <c r="T11" s="29" t="str">
        <f t="shared" si="21"/>
        <v/>
      </c>
    </row>
    <row r="12" spans="2:21" x14ac:dyDescent="0.25">
      <c r="B12" s="20">
        <v>10</v>
      </c>
      <c r="C12" s="28"/>
      <c r="D12" s="21"/>
      <c r="E12" s="38"/>
      <c r="F12" s="38"/>
      <c r="G12" s="4"/>
      <c r="H12" s="27" t="str" cm="1">
        <f t="array" ref="H12">IF(
    OR(C12="",D12="",E12="",F12="", NOT(Are_All_Options_Set)),
    "",
    _xlfn.LET(
        _xlpm.Area, E12*F12/144,
        _xlpm.Rush_Mark_Up, _xlfn.XLOOKUP(Production_Time, Production_Times, Production_Times_Mark_Up),
        _xlpm.Type_Charge, _xlfn.XLOOKUP(C12,Door_Types, Door_Type_Unit_Price, 0),
        (_xlpm.Area * Area_Price + Unit_Price + _xlpm.Type_Charge) * (1+Mark_Up) * (1+_xlpm.Rush_Mark_Up)
    )
)</f>
        <v/>
      </c>
      <c r="I12" s="27" t="str">
        <f t="shared" si="11"/>
        <v/>
      </c>
      <c r="K12" s="29" t="str">
        <f t="shared" si="12"/>
        <v/>
      </c>
      <c r="L12" s="29" t="str">
        <f t="shared" si="13"/>
        <v/>
      </c>
      <c r="M12" s="29" t="str">
        <f t="shared" si="14"/>
        <v/>
      </c>
      <c r="N12" s="29" t="str">
        <f t="shared" si="15"/>
        <v/>
      </c>
      <c r="O12" s="29" t="str">
        <f t="shared" si="16"/>
        <v/>
      </c>
      <c r="P12" s="29" t="str">
        <f t="shared" si="17"/>
        <v/>
      </c>
      <c r="Q12" s="29" t="str">
        <f t="shared" si="18"/>
        <v/>
      </c>
      <c r="R12" s="29" t="str">
        <f t="shared" si="19"/>
        <v/>
      </c>
      <c r="S12" s="29" t="str">
        <f t="shared" si="20"/>
        <v/>
      </c>
      <c r="T12" s="29" t="str">
        <f t="shared" si="21"/>
        <v/>
      </c>
    </row>
    <row r="13" spans="2:21" x14ac:dyDescent="0.25">
      <c r="B13" s="20">
        <v>11</v>
      </c>
      <c r="C13" s="28"/>
      <c r="D13" s="21"/>
      <c r="E13" s="38"/>
      <c r="F13" s="38"/>
      <c r="G13" s="4"/>
      <c r="H13" s="27" t="str" cm="1">
        <f t="array" ref="H13">IF(
    OR(C13="",D13="",E13="",F13="", NOT(Are_All_Options_Set)),
    "",
    _xlfn.LET(
        _xlpm.Area, E13*F13/144,
        _xlpm.Rush_Mark_Up, _xlfn.XLOOKUP(Production_Time, Production_Times, Production_Times_Mark_Up),
        _xlpm.Type_Charge, _xlfn.XLOOKUP(C13,Door_Types, Door_Type_Unit_Price, 0),
        (_xlpm.Area * Area_Price + Unit_Price + _xlpm.Type_Charge) * (1+Mark_Up) * (1+_xlpm.Rush_Mark_Up)
    )
)</f>
        <v/>
      </c>
      <c r="I13" s="27" t="str">
        <f t="shared" si="11"/>
        <v/>
      </c>
      <c r="K13" s="29" t="str">
        <f t="shared" si="12"/>
        <v/>
      </c>
      <c r="L13" s="29" t="str">
        <f t="shared" si="13"/>
        <v/>
      </c>
      <c r="M13" s="29" t="str">
        <f t="shared" si="14"/>
        <v/>
      </c>
      <c r="N13" s="29" t="str">
        <f t="shared" si="15"/>
        <v/>
      </c>
      <c r="O13" s="29" t="str">
        <f t="shared" si="16"/>
        <v/>
      </c>
      <c r="P13" s="29" t="str">
        <f t="shared" si="17"/>
        <v/>
      </c>
      <c r="Q13" s="29" t="str">
        <f t="shared" si="18"/>
        <v/>
      </c>
      <c r="R13" s="29" t="str">
        <f t="shared" si="19"/>
        <v/>
      </c>
      <c r="S13" s="29" t="str">
        <f t="shared" si="20"/>
        <v/>
      </c>
      <c r="T13" s="29" t="str">
        <f t="shared" si="21"/>
        <v/>
      </c>
    </row>
    <row r="14" spans="2:21" x14ac:dyDescent="0.25">
      <c r="B14" s="20">
        <v>12</v>
      </c>
      <c r="C14" s="28"/>
      <c r="D14" s="21"/>
      <c r="E14" s="38"/>
      <c r="F14" s="38"/>
      <c r="G14" s="4"/>
      <c r="H14" s="27" t="str" cm="1">
        <f t="array" ref="H14">IF(
    OR(C14="",D14="",E14="",F14="", NOT(Are_All_Options_Set)),
    "",
    _xlfn.LET(
        _xlpm.Area, E14*F14/144,
        _xlpm.Rush_Mark_Up, _xlfn.XLOOKUP(Production_Time, Production_Times, Production_Times_Mark_Up),
        _xlpm.Type_Charge, _xlfn.XLOOKUP(C14,Door_Types, Door_Type_Unit_Price, 0),
        (_xlpm.Area * Area_Price + Unit_Price + _xlpm.Type_Charge) * (1+Mark_Up) * (1+_xlpm.Rush_Mark_Up)
    )
)</f>
        <v/>
      </c>
      <c r="I14" s="27" t="str">
        <f t="shared" si="11"/>
        <v/>
      </c>
      <c r="K14" s="29" t="str">
        <f t="shared" si="12"/>
        <v/>
      </c>
      <c r="L14" s="29" t="str">
        <f t="shared" si="13"/>
        <v/>
      </c>
      <c r="M14" s="29" t="str">
        <f t="shared" si="14"/>
        <v/>
      </c>
      <c r="N14" s="29" t="str">
        <f t="shared" si="15"/>
        <v/>
      </c>
      <c r="O14" s="29" t="str">
        <f t="shared" si="16"/>
        <v/>
      </c>
      <c r="P14" s="29" t="str">
        <f t="shared" si="17"/>
        <v/>
      </c>
      <c r="Q14" s="29" t="str">
        <f t="shared" si="18"/>
        <v/>
      </c>
      <c r="R14" s="29" t="str">
        <f t="shared" si="19"/>
        <v/>
      </c>
      <c r="S14" s="29" t="str">
        <f t="shared" si="20"/>
        <v/>
      </c>
      <c r="T14" s="29" t="str">
        <f t="shared" si="21"/>
        <v/>
      </c>
    </row>
    <row r="15" spans="2:21" x14ac:dyDescent="0.25">
      <c r="B15" s="20">
        <v>13</v>
      </c>
      <c r="C15" s="28"/>
      <c r="D15" s="21"/>
      <c r="E15" s="38"/>
      <c r="F15" s="38"/>
      <c r="G15" s="4"/>
      <c r="H15" s="27" t="str" cm="1">
        <f t="array" ref="H15">IF(
    OR(C15="",D15="",E15="",F15="", NOT(Are_All_Options_Set)),
    "",
    _xlfn.LET(
        _xlpm.Area, E15*F15/144,
        _xlpm.Rush_Mark_Up, _xlfn.XLOOKUP(Production_Time, Production_Times, Production_Times_Mark_Up),
        _xlpm.Type_Charge, _xlfn.XLOOKUP(C15,Door_Types, Door_Type_Unit_Price, 0),
        (_xlpm.Area * Area_Price + Unit_Price + _xlpm.Type_Charge) * (1+Mark_Up) * (1+_xlpm.Rush_Mark_Up)
    )
)</f>
        <v/>
      </c>
      <c r="I15" s="27" t="str">
        <f t="shared" si="11"/>
        <v/>
      </c>
      <c r="K15" s="29" t="str">
        <f t="shared" si="12"/>
        <v/>
      </c>
      <c r="L15" s="29" t="str">
        <f t="shared" si="13"/>
        <v/>
      </c>
      <c r="M15" s="29" t="str">
        <f t="shared" si="14"/>
        <v/>
      </c>
      <c r="N15" s="29" t="str">
        <f t="shared" si="15"/>
        <v/>
      </c>
      <c r="O15" s="29" t="str">
        <f t="shared" si="16"/>
        <v/>
      </c>
      <c r="P15" s="29" t="str">
        <f t="shared" si="17"/>
        <v/>
      </c>
      <c r="Q15" s="29" t="str">
        <f t="shared" si="18"/>
        <v/>
      </c>
      <c r="R15" s="29" t="str">
        <f t="shared" si="19"/>
        <v/>
      </c>
      <c r="S15" s="29" t="str">
        <f t="shared" si="20"/>
        <v/>
      </c>
      <c r="T15" s="29" t="str">
        <f t="shared" si="21"/>
        <v/>
      </c>
    </row>
    <row r="16" spans="2:21" x14ac:dyDescent="0.25">
      <c r="B16" s="20">
        <v>14</v>
      </c>
      <c r="C16" s="28"/>
      <c r="D16" s="21"/>
      <c r="E16" s="38"/>
      <c r="F16" s="38"/>
      <c r="G16" s="4"/>
      <c r="H16" s="27" t="str" cm="1">
        <f t="array" ref="H16">IF(
    OR(C16="",D16="",E16="",F16="", NOT(Are_All_Options_Set)),
    "",
    _xlfn.LET(
        _xlpm.Area, E16*F16/144,
        _xlpm.Rush_Mark_Up, _xlfn.XLOOKUP(Production_Time, Production_Times, Production_Times_Mark_Up),
        _xlpm.Type_Charge, _xlfn.XLOOKUP(C16,Door_Types, Door_Type_Unit_Price, 0),
        (_xlpm.Area * Area_Price + Unit_Price + _xlpm.Type_Charge) * (1+Mark_Up) * (1+_xlpm.Rush_Mark_Up)
    )
)</f>
        <v/>
      </c>
      <c r="I16" s="27" t="str">
        <f t="shared" si="11"/>
        <v/>
      </c>
      <c r="K16" s="29" t="str">
        <f t="shared" si="12"/>
        <v/>
      </c>
      <c r="L16" s="29" t="str">
        <f t="shared" si="13"/>
        <v/>
      </c>
      <c r="M16" s="29" t="str">
        <f t="shared" si="14"/>
        <v/>
      </c>
      <c r="N16" s="29" t="str">
        <f t="shared" si="15"/>
        <v/>
      </c>
      <c r="O16" s="29" t="str">
        <f t="shared" si="16"/>
        <v/>
      </c>
      <c r="P16" s="29" t="str">
        <f t="shared" si="17"/>
        <v/>
      </c>
      <c r="Q16" s="29" t="str">
        <f t="shared" si="18"/>
        <v/>
      </c>
      <c r="R16" s="29" t="str">
        <f t="shared" si="19"/>
        <v/>
      </c>
      <c r="S16" s="29" t="str">
        <f t="shared" si="20"/>
        <v/>
      </c>
      <c r="T16" s="29" t="str">
        <f t="shared" si="21"/>
        <v/>
      </c>
    </row>
    <row r="17" spans="2:20" x14ac:dyDescent="0.25">
      <c r="B17" s="20">
        <v>15</v>
      </c>
      <c r="C17" s="28"/>
      <c r="D17" s="21"/>
      <c r="E17" s="38"/>
      <c r="F17" s="38"/>
      <c r="G17" s="4"/>
      <c r="H17" s="27" t="str" cm="1">
        <f t="array" ref="H17">IF(
    OR(C17="",D17="",E17="",F17="", NOT(Are_All_Options_Set)),
    "",
    _xlfn.LET(
        _xlpm.Area, E17*F17/144,
        _xlpm.Rush_Mark_Up, _xlfn.XLOOKUP(Production_Time, Production_Times, Production_Times_Mark_Up),
        _xlpm.Type_Charge, _xlfn.XLOOKUP(C17,Door_Types, Door_Type_Unit_Price, 0),
        (_xlpm.Area * Area_Price + Unit_Price + _xlpm.Type_Charge) * (1+Mark_Up) * (1+_xlpm.Rush_Mark_Up)
    )
)</f>
        <v/>
      </c>
      <c r="I17" s="27" t="str">
        <f t="shared" si="11"/>
        <v/>
      </c>
      <c r="K17" s="29" t="str">
        <f t="shared" si="12"/>
        <v/>
      </c>
      <c r="L17" s="29" t="str">
        <f t="shared" si="13"/>
        <v/>
      </c>
      <c r="M17" s="29" t="str">
        <f t="shared" si="14"/>
        <v/>
      </c>
      <c r="N17" s="29" t="str">
        <f t="shared" si="15"/>
        <v/>
      </c>
      <c r="O17" s="29" t="str">
        <f t="shared" si="16"/>
        <v/>
      </c>
      <c r="P17" s="29" t="str">
        <f t="shared" si="17"/>
        <v/>
      </c>
      <c r="Q17" s="29" t="str">
        <f t="shared" si="18"/>
        <v/>
      </c>
      <c r="R17" s="29" t="str">
        <f t="shared" si="19"/>
        <v/>
      </c>
      <c r="S17" s="29" t="str">
        <f t="shared" si="20"/>
        <v/>
      </c>
      <c r="T17" s="29" t="str">
        <f t="shared" si="21"/>
        <v/>
      </c>
    </row>
    <row r="18" spans="2:20" x14ac:dyDescent="0.25">
      <c r="B18" s="20">
        <v>16</v>
      </c>
      <c r="C18" s="28"/>
      <c r="D18" s="21"/>
      <c r="E18" s="38"/>
      <c r="F18" s="38"/>
      <c r="G18" s="4"/>
      <c r="H18" s="27" t="str" cm="1">
        <f t="array" ref="H18">IF(
    OR(C18="",D18="",E18="",F18="", NOT(Are_All_Options_Set)),
    "",
    _xlfn.LET(
        _xlpm.Area, E18*F18/144,
        _xlpm.Rush_Mark_Up, _xlfn.XLOOKUP(Production_Time, Production_Times, Production_Times_Mark_Up),
        _xlpm.Type_Charge, _xlfn.XLOOKUP(C18,Door_Types, Door_Type_Unit_Price, 0),
        (_xlpm.Area * Area_Price + Unit_Price + _xlpm.Type_Charge) * (1+Mark_Up) * (1+_xlpm.Rush_Mark_Up)
    )
)</f>
        <v/>
      </c>
      <c r="I18" s="27" t="str">
        <f t="shared" si="11"/>
        <v/>
      </c>
      <c r="K18" s="29" t="str">
        <f t="shared" si="12"/>
        <v/>
      </c>
      <c r="L18" s="29" t="str">
        <f t="shared" si="13"/>
        <v/>
      </c>
      <c r="M18" s="29" t="str">
        <f t="shared" si="14"/>
        <v/>
      </c>
      <c r="N18" s="29" t="str">
        <f t="shared" si="15"/>
        <v/>
      </c>
      <c r="O18" s="29" t="str">
        <f t="shared" si="16"/>
        <v/>
      </c>
      <c r="P18" s="29" t="str">
        <f t="shared" si="17"/>
        <v/>
      </c>
      <c r="Q18" s="29" t="str">
        <f t="shared" si="18"/>
        <v/>
      </c>
      <c r="R18" s="29" t="str">
        <f t="shared" si="19"/>
        <v/>
      </c>
      <c r="S18" s="29" t="str">
        <f t="shared" si="20"/>
        <v/>
      </c>
      <c r="T18" s="29" t="str">
        <f t="shared" si="21"/>
        <v/>
      </c>
    </row>
    <row r="19" spans="2:20" x14ac:dyDescent="0.25">
      <c r="B19" s="20">
        <v>17</v>
      </c>
      <c r="C19" s="28"/>
      <c r="D19" s="21"/>
      <c r="E19" s="38"/>
      <c r="F19" s="38"/>
      <c r="G19" s="4"/>
      <c r="H19" s="27" t="str" cm="1">
        <f t="array" ref="H19">IF(
    OR(C19="",D19="",E19="",F19="", NOT(Are_All_Options_Set)),
    "",
    _xlfn.LET(
        _xlpm.Area, E19*F19/144,
        _xlpm.Rush_Mark_Up, _xlfn.XLOOKUP(Production_Time, Production_Times, Production_Times_Mark_Up),
        _xlpm.Type_Charge, _xlfn.XLOOKUP(C19,Door_Types, Door_Type_Unit_Price, 0),
        (_xlpm.Area * Area_Price + Unit_Price + _xlpm.Type_Charge) * (1+Mark_Up) * (1+_xlpm.Rush_Mark_Up)
    )
)</f>
        <v/>
      </c>
      <c r="I19" s="27" t="str">
        <f t="shared" si="11"/>
        <v/>
      </c>
      <c r="K19" s="29" t="str">
        <f t="shared" si="12"/>
        <v/>
      </c>
      <c r="L19" s="29" t="str">
        <f t="shared" si="13"/>
        <v/>
      </c>
      <c r="M19" s="29" t="str">
        <f t="shared" si="14"/>
        <v/>
      </c>
      <c r="N19" s="29" t="str">
        <f t="shared" si="15"/>
        <v/>
      </c>
      <c r="O19" s="29" t="str">
        <f t="shared" si="16"/>
        <v/>
      </c>
      <c r="P19" s="29" t="str">
        <f t="shared" si="17"/>
        <v/>
      </c>
      <c r="Q19" s="29" t="str">
        <f t="shared" si="18"/>
        <v/>
      </c>
      <c r="R19" s="29" t="str">
        <f t="shared" si="19"/>
        <v/>
      </c>
      <c r="S19" s="29" t="str">
        <f t="shared" si="20"/>
        <v/>
      </c>
      <c r="T19" s="29" t="str">
        <f t="shared" si="21"/>
        <v/>
      </c>
    </row>
    <row r="20" spans="2:20" x14ac:dyDescent="0.25">
      <c r="B20" s="20">
        <v>18</v>
      </c>
      <c r="C20" s="28"/>
      <c r="D20" s="21"/>
      <c r="E20" s="38"/>
      <c r="F20" s="38"/>
      <c r="G20" s="4"/>
      <c r="H20" s="27" t="str" cm="1">
        <f t="array" ref="H20">IF(
    OR(C20="",D20="",E20="",F20="", NOT(Are_All_Options_Set)),
    "",
    _xlfn.LET(
        _xlpm.Area, E20*F20/144,
        _xlpm.Rush_Mark_Up, _xlfn.XLOOKUP(Production_Time, Production_Times, Production_Times_Mark_Up),
        _xlpm.Type_Charge, _xlfn.XLOOKUP(C20,Door_Types, Door_Type_Unit_Price, 0),
        (_xlpm.Area * Area_Price + Unit_Price + _xlpm.Type_Charge) * (1+Mark_Up) * (1+_xlpm.Rush_Mark_Up)
    )
)</f>
        <v/>
      </c>
      <c r="I20" s="27" t="str">
        <f t="shared" si="11"/>
        <v/>
      </c>
      <c r="K20" s="29" t="str">
        <f t="shared" si="12"/>
        <v/>
      </c>
      <c r="L20" s="29" t="str">
        <f t="shared" si="13"/>
        <v/>
      </c>
      <c r="M20" s="29" t="str">
        <f t="shared" si="14"/>
        <v/>
      </c>
      <c r="N20" s="29" t="str">
        <f t="shared" si="15"/>
        <v/>
      </c>
      <c r="O20" s="29" t="str">
        <f t="shared" si="16"/>
        <v/>
      </c>
      <c r="P20" s="29" t="str">
        <f t="shared" si="17"/>
        <v/>
      </c>
      <c r="Q20" s="29" t="str">
        <f t="shared" si="18"/>
        <v/>
      </c>
      <c r="R20" s="29" t="str">
        <f t="shared" si="19"/>
        <v/>
      </c>
      <c r="S20" s="29" t="str">
        <f t="shared" si="20"/>
        <v/>
      </c>
      <c r="T20" s="29" t="str">
        <f t="shared" si="21"/>
        <v/>
      </c>
    </row>
    <row r="21" spans="2:20" x14ac:dyDescent="0.25">
      <c r="B21" s="20">
        <v>19</v>
      </c>
      <c r="C21" s="28"/>
      <c r="D21" s="21"/>
      <c r="E21" s="38"/>
      <c r="F21" s="38"/>
      <c r="G21" s="4"/>
      <c r="H21" s="27" t="str" cm="1">
        <f t="array" ref="H21">IF(
    OR(C21="",D21="",E21="",F21="", NOT(Are_All_Options_Set)),
    "",
    _xlfn.LET(
        _xlpm.Area, E21*F21/144,
        _xlpm.Rush_Mark_Up, _xlfn.XLOOKUP(Production_Time, Production_Times, Production_Times_Mark_Up),
        _xlpm.Type_Charge, _xlfn.XLOOKUP(C21,Door_Types, Door_Type_Unit_Price, 0),
        (_xlpm.Area * Area_Price + Unit_Price + _xlpm.Type_Charge) * (1+Mark_Up) * (1+_xlpm.Rush_Mark_Up)
    )
)</f>
        <v/>
      </c>
      <c r="I21" s="27" t="str">
        <f t="shared" si="11"/>
        <v/>
      </c>
      <c r="K21" s="29" t="str">
        <f t="shared" si="12"/>
        <v/>
      </c>
      <c r="L21" s="29" t="str">
        <f t="shared" si="13"/>
        <v/>
      </c>
      <c r="M21" s="29" t="str">
        <f t="shared" si="14"/>
        <v/>
      </c>
      <c r="N21" s="29" t="str">
        <f t="shared" si="15"/>
        <v/>
      </c>
      <c r="O21" s="29" t="str">
        <f t="shared" si="16"/>
        <v/>
      </c>
      <c r="P21" s="29" t="str">
        <f t="shared" si="17"/>
        <v/>
      </c>
      <c r="Q21" s="29" t="str">
        <f t="shared" si="18"/>
        <v/>
      </c>
      <c r="R21" s="29" t="str">
        <f t="shared" si="19"/>
        <v/>
      </c>
      <c r="S21" s="29" t="str">
        <f t="shared" si="20"/>
        <v/>
      </c>
      <c r="T21" s="29" t="str">
        <f t="shared" si="21"/>
        <v/>
      </c>
    </row>
    <row r="22" spans="2:20" x14ac:dyDescent="0.25">
      <c r="B22" s="20">
        <v>20</v>
      </c>
      <c r="C22" s="28"/>
      <c r="D22" s="21"/>
      <c r="E22" s="38"/>
      <c r="F22" s="38"/>
      <c r="G22" s="4"/>
      <c r="H22" s="27" t="str" cm="1">
        <f t="array" ref="H22">IF(
    OR(C22="",D22="",E22="",F22="", NOT(Are_All_Options_Set)),
    "",
    _xlfn.LET(
        _xlpm.Area, E22*F22/144,
        _xlpm.Rush_Mark_Up, _xlfn.XLOOKUP(Production_Time, Production_Times, Production_Times_Mark_Up),
        _xlpm.Type_Charge, _xlfn.XLOOKUP(C22,Door_Types, Door_Type_Unit_Price, 0),
        (_xlpm.Area * Area_Price + Unit_Price + _xlpm.Type_Charge) * (1+Mark_Up) * (1+_xlpm.Rush_Mark_Up)
    )
)</f>
        <v/>
      </c>
      <c r="I22" s="27" t="str">
        <f t="shared" si="11"/>
        <v/>
      </c>
      <c r="K22" s="29" t="str">
        <f t="shared" si="12"/>
        <v/>
      </c>
      <c r="L22" s="29" t="str">
        <f t="shared" si="13"/>
        <v/>
      </c>
      <c r="M22" s="29" t="str">
        <f t="shared" si="14"/>
        <v/>
      </c>
      <c r="N22" s="29" t="str">
        <f t="shared" si="15"/>
        <v/>
      </c>
      <c r="O22" s="29" t="str">
        <f t="shared" si="16"/>
        <v/>
      </c>
      <c r="P22" s="29" t="str">
        <f t="shared" si="17"/>
        <v/>
      </c>
      <c r="Q22" s="29" t="str">
        <f t="shared" si="18"/>
        <v/>
      </c>
      <c r="R22" s="29" t="str">
        <f t="shared" si="19"/>
        <v/>
      </c>
      <c r="S22" s="29" t="str">
        <f t="shared" si="20"/>
        <v/>
      </c>
      <c r="T22" s="29" t="str">
        <f t="shared" si="21"/>
        <v/>
      </c>
    </row>
    <row r="23" spans="2:20" x14ac:dyDescent="0.25">
      <c r="B23" s="20">
        <v>21</v>
      </c>
      <c r="C23" s="28"/>
      <c r="D23" s="21"/>
      <c r="E23" s="38"/>
      <c r="F23" s="38"/>
      <c r="G23" s="4"/>
      <c r="H23" s="27" t="str" cm="1">
        <f t="array" ref="H23">IF(
    OR(C23="",D23="",E23="",F23="", NOT(Are_All_Options_Set)),
    "",
    _xlfn.LET(
        _xlpm.Area, E23*F23/144,
        _xlpm.Rush_Mark_Up, _xlfn.XLOOKUP(Production_Time, Production_Times, Production_Times_Mark_Up),
        _xlpm.Type_Charge, _xlfn.XLOOKUP(C23,Door_Types, Door_Type_Unit_Price, 0),
        (_xlpm.Area * Area_Price + Unit_Price + _xlpm.Type_Charge) * (1+Mark_Up) * (1+_xlpm.Rush_Mark_Up)
    )
)</f>
        <v/>
      </c>
      <c r="I23" s="27" t="str">
        <f t="shared" si="11"/>
        <v/>
      </c>
      <c r="K23" s="29" t="str">
        <f t="shared" si="12"/>
        <v/>
      </c>
      <c r="L23" s="29" t="str">
        <f t="shared" si="13"/>
        <v/>
      </c>
      <c r="M23" s="29" t="str">
        <f t="shared" si="14"/>
        <v/>
      </c>
      <c r="N23" s="29" t="str">
        <f t="shared" si="15"/>
        <v/>
      </c>
      <c r="O23" s="29" t="str">
        <f t="shared" si="16"/>
        <v/>
      </c>
      <c r="P23" s="29" t="str">
        <f t="shared" si="17"/>
        <v/>
      </c>
      <c r="Q23" s="29" t="str">
        <f t="shared" si="18"/>
        <v/>
      </c>
      <c r="R23" s="29" t="str">
        <f t="shared" si="19"/>
        <v/>
      </c>
      <c r="S23" s="29" t="str">
        <f t="shared" si="20"/>
        <v/>
      </c>
      <c r="T23" s="29" t="str">
        <f t="shared" si="21"/>
        <v/>
      </c>
    </row>
    <row r="24" spans="2:20" x14ac:dyDescent="0.25">
      <c r="B24" s="20">
        <v>22</v>
      </c>
      <c r="C24" s="28"/>
      <c r="D24" s="21"/>
      <c r="E24" s="38"/>
      <c r="F24" s="38"/>
      <c r="G24" s="4"/>
      <c r="H24" s="27" t="str" cm="1">
        <f t="array" ref="H24">IF(
    OR(C24="",D24="",E24="",F24="", NOT(Are_All_Options_Set)),
    "",
    _xlfn.LET(
        _xlpm.Area, E24*F24/144,
        _xlpm.Rush_Mark_Up, _xlfn.XLOOKUP(Production_Time, Production_Times, Production_Times_Mark_Up),
        _xlpm.Type_Charge, _xlfn.XLOOKUP(C24,Door_Types, Door_Type_Unit_Price, 0),
        (_xlpm.Area * Area_Price + Unit_Price + _xlpm.Type_Charge) * (1+Mark_Up) * (1+_xlpm.Rush_Mark_Up)
    )
)</f>
        <v/>
      </c>
      <c r="I24" s="27" t="str">
        <f t="shared" si="11"/>
        <v/>
      </c>
      <c r="K24" s="29" t="str">
        <f t="shared" si="12"/>
        <v/>
      </c>
      <c r="L24" s="29" t="str">
        <f t="shared" si="13"/>
        <v/>
      </c>
      <c r="M24" s="29" t="str">
        <f t="shared" si="14"/>
        <v/>
      </c>
      <c r="N24" s="29" t="str">
        <f t="shared" si="15"/>
        <v/>
      </c>
      <c r="O24" s="29" t="str">
        <f t="shared" si="16"/>
        <v/>
      </c>
      <c r="P24" s="29" t="str">
        <f t="shared" si="17"/>
        <v/>
      </c>
      <c r="Q24" s="29" t="str">
        <f t="shared" si="18"/>
        <v/>
      </c>
      <c r="R24" s="29" t="str">
        <f t="shared" si="19"/>
        <v/>
      </c>
      <c r="S24" s="29" t="str">
        <f t="shared" si="20"/>
        <v/>
      </c>
      <c r="T24" s="29" t="str">
        <f t="shared" si="21"/>
        <v/>
      </c>
    </row>
    <row r="25" spans="2:20" x14ac:dyDescent="0.25">
      <c r="B25" s="20">
        <v>23</v>
      </c>
      <c r="C25" s="28"/>
      <c r="D25" s="21"/>
      <c r="E25" s="38"/>
      <c r="F25" s="38"/>
      <c r="G25" s="4"/>
      <c r="H25" s="27" t="str" cm="1">
        <f t="array" ref="H25">IF(
    OR(C25="",D25="",E25="",F25="", NOT(Are_All_Options_Set)),
    "",
    _xlfn.LET(
        _xlpm.Area, E25*F25/144,
        _xlpm.Rush_Mark_Up, _xlfn.XLOOKUP(Production_Time, Production_Times, Production_Times_Mark_Up),
        _xlpm.Type_Charge, _xlfn.XLOOKUP(C25,Door_Types, Door_Type_Unit_Price, 0),
        (_xlpm.Area * Area_Price + Unit_Price + _xlpm.Type_Charge) * (1+Mark_Up) * (1+_xlpm.Rush_Mark_Up)
    )
)</f>
        <v/>
      </c>
      <c r="I25" s="27" t="str">
        <f t="shared" si="11"/>
        <v/>
      </c>
      <c r="K25" s="29" t="str">
        <f t="shared" si="12"/>
        <v/>
      </c>
      <c r="L25" s="29" t="str">
        <f t="shared" si="13"/>
        <v/>
      </c>
      <c r="M25" s="29" t="str">
        <f t="shared" si="14"/>
        <v/>
      </c>
      <c r="N25" s="29" t="str">
        <f t="shared" si="15"/>
        <v/>
      </c>
      <c r="O25" s="29" t="str">
        <f t="shared" si="16"/>
        <v/>
      </c>
      <c r="P25" s="29" t="str">
        <f t="shared" si="17"/>
        <v/>
      </c>
      <c r="Q25" s="29" t="str">
        <f t="shared" si="18"/>
        <v/>
      </c>
      <c r="R25" s="29" t="str">
        <f t="shared" si="19"/>
        <v/>
      </c>
      <c r="S25" s="29" t="str">
        <f t="shared" si="20"/>
        <v/>
      </c>
      <c r="T25" s="29" t="str">
        <f t="shared" si="21"/>
        <v/>
      </c>
    </row>
    <row r="26" spans="2:20" x14ac:dyDescent="0.25">
      <c r="B26" s="20">
        <v>24</v>
      </c>
      <c r="C26" s="28"/>
      <c r="D26" s="21"/>
      <c r="E26" s="38"/>
      <c r="F26" s="38"/>
      <c r="G26" s="4"/>
      <c r="H26" s="27" t="str" cm="1">
        <f t="array" ref="H26">IF(
    OR(C26="",D26="",E26="",F26="", NOT(Are_All_Options_Set)),
    "",
    _xlfn.LET(
        _xlpm.Area, E26*F26/144,
        _xlpm.Rush_Mark_Up, _xlfn.XLOOKUP(Production_Time, Production_Times, Production_Times_Mark_Up),
        _xlpm.Type_Charge, _xlfn.XLOOKUP(C26,Door_Types, Door_Type_Unit_Price, 0),
        (_xlpm.Area * Area_Price + Unit_Price + _xlpm.Type_Charge) * (1+Mark_Up) * (1+_xlpm.Rush_Mark_Up)
    )
)</f>
        <v/>
      </c>
      <c r="I26" s="27" t="str">
        <f t="shared" si="11"/>
        <v/>
      </c>
      <c r="K26" s="29" t="str">
        <f t="shared" si="12"/>
        <v/>
      </c>
      <c r="L26" s="29" t="str">
        <f t="shared" si="13"/>
        <v/>
      </c>
      <c r="M26" s="29" t="str">
        <f t="shared" si="14"/>
        <v/>
      </c>
      <c r="N26" s="29" t="str">
        <f t="shared" si="15"/>
        <v/>
      </c>
      <c r="O26" s="29" t="str">
        <f t="shared" si="16"/>
        <v/>
      </c>
      <c r="P26" s="29" t="str">
        <f t="shared" si="17"/>
        <v/>
      </c>
      <c r="Q26" s="29" t="str">
        <f t="shared" si="18"/>
        <v/>
      </c>
      <c r="R26" s="29" t="str">
        <f t="shared" si="19"/>
        <v/>
      </c>
      <c r="S26" s="29" t="str">
        <f t="shared" si="20"/>
        <v/>
      </c>
      <c r="T26" s="29" t="str">
        <f t="shared" si="21"/>
        <v/>
      </c>
    </row>
    <row r="27" spans="2:20" x14ac:dyDescent="0.25">
      <c r="B27" s="20">
        <v>25</v>
      </c>
      <c r="C27" s="28"/>
      <c r="D27" s="21"/>
      <c r="E27" s="38"/>
      <c r="F27" s="38"/>
      <c r="G27" s="4"/>
      <c r="H27" s="27" t="str" cm="1">
        <f t="array" ref="H27">IF(
    OR(C27="",D27="",E27="",F27="", NOT(Are_All_Options_Set)),
    "",
    _xlfn.LET(
        _xlpm.Area, E27*F27/144,
        _xlpm.Rush_Mark_Up, _xlfn.XLOOKUP(Production_Time, Production_Times, Production_Times_Mark_Up),
        _xlpm.Type_Charge, _xlfn.XLOOKUP(C27,Door_Types, Door_Type_Unit_Price, 0),
        (_xlpm.Area * Area_Price + Unit_Price + _xlpm.Type_Charge) * (1+Mark_Up) * (1+_xlpm.Rush_Mark_Up)
    )
)</f>
        <v/>
      </c>
      <c r="I27" s="27" t="str">
        <f t="shared" si="11"/>
        <v/>
      </c>
      <c r="K27" s="29" t="str">
        <f t="shared" si="12"/>
        <v/>
      </c>
      <c r="L27" s="29" t="str">
        <f t="shared" si="13"/>
        <v/>
      </c>
      <c r="M27" s="29" t="str">
        <f t="shared" si="14"/>
        <v/>
      </c>
      <c r="N27" s="29" t="str">
        <f t="shared" si="15"/>
        <v/>
      </c>
      <c r="O27" s="29" t="str">
        <f t="shared" si="16"/>
        <v/>
      </c>
      <c r="P27" s="29" t="str">
        <f t="shared" si="17"/>
        <v/>
      </c>
      <c r="Q27" s="29" t="str">
        <f t="shared" si="18"/>
        <v/>
      </c>
      <c r="R27" s="29" t="str">
        <f t="shared" si="19"/>
        <v/>
      </c>
      <c r="S27" s="29" t="str">
        <f t="shared" si="20"/>
        <v/>
      </c>
      <c r="T27" s="29" t="str">
        <f t="shared" si="21"/>
        <v/>
      </c>
    </row>
    <row r="28" spans="2:20" x14ac:dyDescent="0.25">
      <c r="B28" s="20">
        <v>26</v>
      </c>
      <c r="C28" s="28"/>
      <c r="D28" s="21"/>
      <c r="E28" s="38"/>
      <c r="F28" s="38"/>
      <c r="G28" s="4"/>
      <c r="H28" s="27" t="str" cm="1">
        <f t="array" ref="H28">IF(
    OR(C28="",D28="",E28="",F28="", NOT(Are_All_Options_Set)),
    "",
    _xlfn.LET(
        _xlpm.Area, E28*F28/144,
        _xlpm.Rush_Mark_Up, _xlfn.XLOOKUP(Production_Time, Production_Times, Production_Times_Mark_Up),
        _xlpm.Type_Charge, _xlfn.XLOOKUP(C28,Door_Types, Door_Type_Unit_Price, 0),
        (_xlpm.Area * Area_Price + Unit_Price + _xlpm.Type_Charge) * (1+Mark_Up) * (1+_xlpm.Rush_Mark_Up)
    )
)</f>
        <v/>
      </c>
      <c r="I28" s="27" t="str">
        <f t="shared" si="11"/>
        <v/>
      </c>
      <c r="K28" s="29" t="str">
        <f t="shared" si="12"/>
        <v/>
      </c>
      <c r="L28" s="29" t="str">
        <f t="shared" si="13"/>
        <v/>
      </c>
      <c r="M28" s="29" t="str">
        <f t="shared" si="14"/>
        <v/>
      </c>
      <c r="N28" s="29" t="str">
        <f t="shared" si="15"/>
        <v/>
      </c>
      <c r="O28" s="29" t="str">
        <f t="shared" si="16"/>
        <v/>
      </c>
      <c r="P28" s="29" t="str">
        <f t="shared" si="17"/>
        <v/>
      </c>
      <c r="Q28" s="29" t="str">
        <f t="shared" si="18"/>
        <v/>
      </c>
      <c r="R28" s="29" t="str">
        <f t="shared" si="19"/>
        <v/>
      </c>
      <c r="S28" s="29" t="str">
        <f t="shared" si="20"/>
        <v/>
      </c>
      <c r="T28" s="29" t="str">
        <f t="shared" si="21"/>
        <v/>
      </c>
    </row>
    <row r="29" spans="2:20" x14ac:dyDescent="0.25">
      <c r="B29" s="20">
        <v>27</v>
      </c>
      <c r="C29" s="28"/>
      <c r="D29" s="21"/>
      <c r="E29" s="38"/>
      <c r="F29" s="38"/>
      <c r="G29" s="4"/>
      <c r="H29" s="27" t="str" cm="1">
        <f t="array" ref="H29">IF(
    OR(C29="",D29="",E29="",F29="", NOT(Are_All_Options_Set)),
    "",
    _xlfn.LET(
        _xlpm.Area, E29*F29/144,
        _xlpm.Rush_Mark_Up, _xlfn.XLOOKUP(Production_Time, Production_Times, Production_Times_Mark_Up),
        _xlpm.Type_Charge, _xlfn.XLOOKUP(C29,Door_Types, Door_Type_Unit_Price, 0),
        (_xlpm.Area * Area_Price + Unit_Price + _xlpm.Type_Charge) * (1+Mark_Up) * (1+_xlpm.Rush_Mark_Up)
    )
)</f>
        <v/>
      </c>
      <c r="I29" s="27" t="str">
        <f t="shared" si="11"/>
        <v/>
      </c>
      <c r="K29" s="29" t="str">
        <f t="shared" si="12"/>
        <v/>
      </c>
      <c r="L29" s="29" t="str">
        <f t="shared" si="13"/>
        <v/>
      </c>
      <c r="M29" s="29" t="str">
        <f t="shared" si="14"/>
        <v/>
      </c>
      <c r="N29" s="29" t="str">
        <f t="shared" si="15"/>
        <v/>
      </c>
      <c r="O29" s="29" t="str">
        <f t="shared" si="16"/>
        <v/>
      </c>
      <c r="P29" s="29" t="str">
        <f t="shared" si="17"/>
        <v/>
      </c>
      <c r="Q29" s="29" t="str">
        <f t="shared" si="18"/>
        <v/>
      </c>
      <c r="R29" s="29" t="str">
        <f t="shared" si="19"/>
        <v/>
      </c>
      <c r="S29" s="29" t="str">
        <f t="shared" si="20"/>
        <v/>
      </c>
      <c r="T29" s="29" t="str">
        <f t="shared" si="21"/>
        <v/>
      </c>
    </row>
    <row r="30" spans="2:20" x14ac:dyDescent="0.25">
      <c r="B30" s="20">
        <v>28</v>
      </c>
      <c r="C30" s="28"/>
      <c r="D30" s="21"/>
      <c r="E30" s="38"/>
      <c r="F30" s="38"/>
      <c r="G30" s="4"/>
      <c r="H30" s="27" t="str" cm="1">
        <f t="array" ref="H30">IF(
    OR(C30="",D30="",E30="",F30="", NOT(Are_All_Options_Set)),
    "",
    _xlfn.LET(
        _xlpm.Area, E30*F30/144,
        _xlpm.Rush_Mark_Up, _xlfn.XLOOKUP(Production_Time, Production_Times, Production_Times_Mark_Up),
        _xlpm.Type_Charge, _xlfn.XLOOKUP(C30,Door_Types, Door_Type_Unit_Price, 0),
        (_xlpm.Area * Area_Price + Unit_Price + _xlpm.Type_Charge) * (1+Mark_Up) * (1+_xlpm.Rush_Mark_Up)
    )
)</f>
        <v/>
      </c>
      <c r="I30" s="27" t="str">
        <f t="shared" si="11"/>
        <v/>
      </c>
      <c r="K30" s="29" t="str">
        <f t="shared" si="12"/>
        <v/>
      </c>
      <c r="L30" s="29" t="str">
        <f t="shared" si="13"/>
        <v/>
      </c>
      <c r="M30" s="29" t="str">
        <f t="shared" si="14"/>
        <v/>
      </c>
      <c r="N30" s="29" t="str">
        <f t="shared" si="15"/>
        <v/>
      </c>
      <c r="O30" s="29" t="str">
        <f t="shared" si="16"/>
        <v/>
      </c>
      <c r="P30" s="29" t="str">
        <f t="shared" si="17"/>
        <v/>
      </c>
      <c r="Q30" s="29" t="str">
        <f t="shared" si="18"/>
        <v/>
      </c>
      <c r="R30" s="29" t="str">
        <f t="shared" si="19"/>
        <v/>
      </c>
      <c r="S30" s="29" t="str">
        <f t="shared" si="20"/>
        <v/>
      </c>
      <c r="T30" s="29" t="str">
        <f t="shared" si="21"/>
        <v/>
      </c>
    </row>
    <row r="31" spans="2:20" x14ac:dyDescent="0.25">
      <c r="B31" s="20">
        <v>29</v>
      </c>
      <c r="C31" s="28"/>
      <c r="D31" s="21"/>
      <c r="E31" s="38"/>
      <c r="F31" s="38"/>
      <c r="G31" s="4"/>
      <c r="H31" s="27" t="str" cm="1">
        <f t="array" ref="H31">IF(
    OR(C31="",D31="",E31="",F31="", NOT(Are_All_Options_Set)),
    "",
    _xlfn.LET(
        _xlpm.Area, E31*F31/144,
        _xlpm.Rush_Mark_Up, _xlfn.XLOOKUP(Production_Time, Production_Times, Production_Times_Mark_Up),
        _xlpm.Type_Charge, _xlfn.XLOOKUP(C31,Door_Types, Door_Type_Unit_Price, 0),
        (_xlpm.Area * Area_Price + Unit_Price + _xlpm.Type_Charge) * (1+Mark_Up) * (1+_xlpm.Rush_Mark_Up)
    )
)</f>
        <v/>
      </c>
      <c r="I31" s="27" t="str">
        <f t="shared" si="11"/>
        <v/>
      </c>
      <c r="K31" s="29" t="str">
        <f t="shared" si="12"/>
        <v/>
      </c>
      <c r="L31" s="29" t="str">
        <f t="shared" si="13"/>
        <v/>
      </c>
      <c r="M31" s="29" t="str">
        <f t="shared" si="14"/>
        <v/>
      </c>
      <c r="N31" s="29" t="str">
        <f t="shared" si="15"/>
        <v/>
      </c>
      <c r="O31" s="29" t="str">
        <f t="shared" si="16"/>
        <v/>
      </c>
      <c r="P31" s="29" t="str">
        <f t="shared" si="17"/>
        <v/>
      </c>
      <c r="Q31" s="29" t="str">
        <f t="shared" si="18"/>
        <v/>
      </c>
      <c r="R31" s="29" t="str">
        <f t="shared" si="19"/>
        <v/>
      </c>
      <c r="S31" s="29" t="str">
        <f t="shared" si="20"/>
        <v/>
      </c>
      <c r="T31" s="29" t="str">
        <f t="shared" si="21"/>
        <v/>
      </c>
    </row>
    <row r="32" spans="2:20" x14ac:dyDescent="0.25">
      <c r="B32" s="20">
        <v>30</v>
      </c>
      <c r="C32" s="28"/>
      <c r="D32" s="21"/>
      <c r="E32" s="38"/>
      <c r="F32" s="38"/>
      <c r="G32" s="4"/>
      <c r="H32" s="27" t="str" cm="1">
        <f t="array" ref="H32">IF(
    OR(C32="",D32="",E32="",F32="", NOT(Are_All_Options_Set)),
    "",
    _xlfn.LET(
        _xlpm.Area, E32*F32/144,
        _xlpm.Rush_Mark_Up, _xlfn.XLOOKUP(Production_Time, Production_Times, Production_Times_Mark_Up),
        _xlpm.Type_Charge, _xlfn.XLOOKUP(C32,Door_Types, Door_Type_Unit_Price, 0),
        (_xlpm.Area * Area_Price + Unit_Price + _xlpm.Type_Charge) * (1+Mark_Up) * (1+_xlpm.Rush_Mark_Up)
    )
)</f>
        <v/>
      </c>
      <c r="I32" s="27" t="str">
        <f t="shared" si="11"/>
        <v/>
      </c>
      <c r="K32" s="29" t="str">
        <f t="shared" si="12"/>
        <v/>
      </c>
      <c r="L32" s="29" t="str">
        <f t="shared" si="13"/>
        <v/>
      </c>
      <c r="M32" s="29" t="str">
        <f t="shared" si="14"/>
        <v/>
      </c>
      <c r="N32" s="29" t="str">
        <f t="shared" si="15"/>
        <v/>
      </c>
      <c r="O32" s="29" t="str">
        <f t="shared" si="16"/>
        <v/>
      </c>
      <c r="P32" s="29" t="str">
        <f t="shared" si="17"/>
        <v/>
      </c>
      <c r="Q32" s="29" t="str">
        <f t="shared" si="18"/>
        <v/>
      </c>
      <c r="R32" s="29" t="str">
        <f t="shared" si="19"/>
        <v/>
      </c>
      <c r="S32" s="29" t="str">
        <f t="shared" si="20"/>
        <v/>
      </c>
      <c r="T32" s="29" t="str">
        <f t="shared" si="21"/>
        <v/>
      </c>
    </row>
    <row r="33" spans="2:20" x14ac:dyDescent="0.25">
      <c r="B33" s="20">
        <v>31</v>
      </c>
      <c r="C33" s="28"/>
      <c r="D33" s="21"/>
      <c r="E33" s="38"/>
      <c r="F33" s="38"/>
      <c r="G33" s="4"/>
      <c r="H33" s="27" t="str" cm="1">
        <f t="array" ref="H33">IF(
    OR(C33="",D33="",E33="",F33="", NOT(Are_All_Options_Set)),
    "",
    _xlfn.LET(
        _xlpm.Area, E33*F33/144,
        _xlpm.Rush_Mark_Up, _xlfn.XLOOKUP(Production_Time, Production_Times, Production_Times_Mark_Up),
        _xlpm.Type_Charge, _xlfn.XLOOKUP(C33,Door_Types, Door_Type_Unit_Price, 0),
        (_xlpm.Area * Area_Price + Unit_Price + _xlpm.Type_Charge) * (1+Mark_Up) * (1+_xlpm.Rush_Mark_Up)
    )
)</f>
        <v/>
      </c>
      <c r="I33" s="27" t="str">
        <f t="shared" si="11"/>
        <v/>
      </c>
      <c r="K33" s="29" t="str">
        <f t="shared" si="12"/>
        <v/>
      </c>
      <c r="L33" s="29" t="str">
        <f t="shared" si="13"/>
        <v/>
      </c>
      <c r="M33" s="29" t="str">
        <f t="shared" si="14"/>
        <v/>
      </c>
      <c r="N33" s="29" t="str">
        <f t="shared" si="15"/>
        <v/>
      </c>
      <c r="O33" s="29" t="str">
        <f t="shared" si="16"/>
        <v/>
      </c>
      <c r="P33" s="29" t="str">
        <f t="shared" si="17"/>
        <v/>
      </c>
      <c r="Q33" s="29" t="str">
        <f t="shared" si="18"/>
        <v/>
      </c>
      <c r="R33" s="29" t="str">
        <f t="shared" si="19"/>
        <v/>
      </c>
      <c r="S33" s="29" t="str">
        <f t="shared" si="20"/>
        <v/>
      </c>
      <c r="T33" s="29" t="str">
        <f t="shared" si="21"/>
        <v/>
      </c>
    </row>
    <row r="34" spans="2:20" x14ac:dyDescent="0.25">
      <c r="B34" s="20">
        <v>32</v>
      </c>
      <c r="C34" s="28"/>
      <c r="D34" s="21"/>
      <c r="E34" s="38"/>
      <c r="F34" s="38"/>
      <c r="G34" s="4"/>
      <c r="H34" s="27" t="str" cm="1">
        <f t="array" ref="H34">IF(
    OR(C34="",D34="",E34="",F34="", NOT(Are_All_Options_Set)),
    "",
    _xlfn.LET(
        _xlpm.Area, E34*F34/144,
        _xlpm.Rush_Mark_Up, _xlfn.XLOOKUP(Production_Time, Production_Times, Production_Times_Mark_Up),
        _xlpm.Type_Charge, _xlfn.XLOOKUP(C34,Door_Types, Door_Type_Unit_Price, 0),
        (_xlpm.Area * Area_Price + Unit_Price + _xlpm.Type_Charge) * (1+Mark_Up) * (1+_xlpm.Rush_Mark_Up)
    )
)</f>
        <v/>
      </c>
      <c r="I34" s="27" t="str">
        <f t="shared" si="11"/>
        <v/>
      </c>
      <c r="K34" s="29" t="str">
        <f t="shared" si="12"/>
        <v/>
      </c>
      <c r="L34" s="29" t="str">
        <f t="shared" si="13"/>
        <v/>
      </c>
      <c r="M34" s="29" t="str">
        <f t="shared" si="14"/>
        <v/>
      </c>
      <c r="N34" s="29" t="str">
        <f t="shared" si="15"/>
        <v/>
      </c>
      <c r="O34" s="29" t="str">
        <f t="shared" si="16"/>
        <v/>
      </c>
      <c r="P34" s="29" t="str">
        <f t="shared" si="17"/>
        <v/>
      </c>
      <c r="Q34" s="29" t="str">
        <f t="shared" si="18"/>
        <v/>
      </c>
      <c r="R34" s="29" t="str">
        <f t="shared" si="19"/>
        <v/>
      </c>
      <c r="S34" s="29" t="str">
        <f t="shared" si="20"/>
        <v/>
      </c>
      <c r="T34" s="29" t="str">
        <f t="shared" si="21"/>
        <v/>
      </c>
    </row>
    <row r="35" spans="2:20" x14ac:dyDescent="0.25">
      <c r="B35" s="20">
        <v>33</v>
      </c>
      <c r="C35" s="28"/>
      <c r="D35" s="21"/>
      <c r="E35" s="38"/>
      <c r="F35" s="38"/>
      <c r="G35" s="4"/>
      <c r="H35" s="27" t="str" cm="1">
        <f t="array" ref="H35">IF(
    OR(C35="",D35="",E35="",F35="", NOT(Are_All_Options_Set)),
    "",
    _xlfn.LET(
        _xlpm.Area, E35*F35/144,
        _xlpm.Rush_Mark_Up, _xlfn.XLOOKUP(Production_Time, Production_Times, Production_Times_Mark_Up),
        _xlpm.Type_Charge, _xlfn.XLOOKUP(C35,Door_Types, Door_Type_Unit_Price, 0),
        (_xlpm.Area * Area_Price + Unit_Price + _xlpm.Type_Charge) * (1+Mark_Up) * (1+_xlpm.Rush_Mark_Up)
    )
)</f>
        <v/>
      </c>
      <c r="I35" s="27" t="str">
        <f t="shared" si="11"/>
        <v/>
      </c>
      <c r="K35" s="29" t="str">
        <f t="shared" si="12"/>
        <v/>
      </c>
      <c r="L35" s="29" t="str">
        <f t="shared" si="13"/>
        <v/>
      </c>
      <c r="M35" s="29" t="str">
        <f t="shared" si="14"/>
        <v/>
      </c>
      <c r="N35" s="29" t="str">
        <f t="shared" si="15"/>
        <v/>
      </c>
      <c r="O35" s="29" t="str">
        <f t="shared" si="16"/>
        <v/>
      </c>
      <c r="P35" s="29" t="str">
        <f t="shared" si="17"/>
        <v/>
      </c>
      <c r="Q35" s="29" t="str">
        <f t="shared" si="18"/>
        <v/>
      </c>
      <c r="R35" s="29" t="str">
        <f t="shared" si="19"/>
        <v/>
      </c>
      <c r="S35" s="29" t="str">
        <f t="shared" si="20"/>
        <v/>
      </c>
      <c r="T35" s="29" t="str">
        <f t="shared" si="21"/>
        <v/>
      </c>
    </row>
    <row r="36" spans="2:20" x14ac:dyDescent="0.25">
      <c r="B36" s="20">
        <v>34</v>
      </c>
      <c r="C36" s="28"/>
      <c r="D36" s="21"/>
      <c r="E36" s="38"/>
      <c r="F36" s="38"/>
      <c r="G36" s="4"/>
      <c r="H36" s="27" t="str" cm="1">
        <f t="array" ref="H36">IF(
    OR(C36="",D36="",E36="",F36="", NOT(Are_All_Options_Set)),
    "",
    _xlfn.LET(
        _xlpm.Area, E36*F36/144,
        _xlpm.Rush_Mark_Up, _xlfn.XLOOKUP(Production_Time, Production_Times, Production_Times_Mark_Up),
        _xlpm.Type_Charge, _xlfn.XLOOKUP(C36,Door_Types, Door_Type_Unit_Price, 0),
        (_xlpm.Area * Area_Price + Unit_Price + _xlpm.Type_Charge) * (1+Mark_Up) * (1+_xlpm.Rush_Mark_Up)
    )
)</f>
        <v/>
      </c>
      <c r="I36" s="27" t="str">
        <f t="shared" si="11"/>
        <v/>
      </c>
      <c r="K36" s="29" t="str">
        <f t="shared" si="12"/>
        <v/>
      </c>
      <c r="L36" s="29" t="str">
        <f t="shared" si="13"/>
        <v/>
      </c>
      <c r="M36" s="29" t="str">
        <f t="shared" si="14"/>
        <v/>
      </c>
      <c r="N36" s="29" t="str">
        <f t="shared" si="15"/>
        <v/>
      </c>
      <c r="O36" s="29" t="str">
        <f t="shared" si="16"/>
        <v/>
      </c>
      <c r="P36" s="29" t="str">
        <f t="shared" si="17"/>
        <v/>
      </c>
      <c r="Q36" s="29" t="str">
        <f t="shared" si="18"/>
        <v/>
      </c>
      <c r="R36" s="29" t="str">
        <f t="shared" si="19"/>
        <v/>
      </c>
      <c r="S36" s="29" t="str">
        <f t="shared" si="20"/>
        <v/>
      </c>
      <c r="T36" s="29" t="str">
        <f t="shared" si="21"/>
        <v/>
      </c>
    </row>
    <row r="37" spans="2:20" x14ac:dyDescent="0.25">
      <c r="B37" s="20">
        <v>35</v>
      </c>
      <c r="C37" s="28"/>
      <c r="D37" s="21"/>
      <c r="E37" s="38"/>
      <c r="F37" s="38"/>
      <c r="G37" s="4"/>
      <c r="H37" s="27" t="str" cm="1">
        <f t="array" ref="H37">IF(
    OR(C37="",D37="",E37="",F37="", NOT(Are_All_Options_Set)),
    "",
    _xlfn.LET(
        _xlpm.Area, E37*F37/144,
        _xlpm.Rush_Mark_Up, _xlfn.XLOOKUP(Production_Time, Production_Times, Production_Times_Mark_Up),
        _xlpm.Type_Charge, _xlfn.XLOOKUP(C37,Door_Types, Door_Type_Unit_Price, 0),
        (_xlpm.Area * Area_Price + Unit_Price + _xlpm.Type_Charge) * (1+Mark_Up) * (1+_xlpm.Rush_Mark_Up)
    )
)</f>
        <v/>
      </c>
      <c r="I37" s="27" t="str">
        <f t="shared" si="11"/>
        <v/>
      </c>
      <c r="K37" s="29" t="str">
        <f t="shared" si="12"/>
        <v/>
      </c>
      <c r="L37" s="29" t="str">
        <f t="shared" si="13"/>
        <v/>
      </c>
      <c r="M37" s="29" t="str">
        <f t="shared" si="14"/>
        <v/>
      </c>
      <c r="N37" s="29" t="str">
        <f t="shared" si="15"/>
        <v/>
      </c>
      <c r="O37" s="29" t="str">
        <f t="shared" si="16"/>
        <v/>
      </c>
      <c r="P37" s="29" t="str">
        <f t="shared" si="17"/>
        <v/>
      </c>
      <c r="Q37" s="29" t="str">
        <f t="shared" si="18"/>
        <v/>
      </c>
      <c r="R37" s="29" t="str">
        <f t="shared" si="19"/>
        <v/>
      </c>
      <c r="S37" s="29" t="str">
        <f t="shared" si="20"/>
        <v/>
      </c>
      <c r="T37" s="29" t="str">
        <f t="shared" si="21"/>
        <v/>
      </c>
    </row>
    <row r="38" spans="2:20" x14ac:dyDescent="0.25">
      <c r="B38" s="20">
        <v>36</v>
      </c>
      <c r="C38" s="28"/>
      <c r="D38" s="21"/>
      <c r="E38" s="38"/>
      <c r="F38" s="38"/>
      <c r="G38" s="4"/>
      <c r="H38" s="27" t="str" cm="1">
        <f t="array" ref="H38">IF(
    OR(C38="",D38="",E38="",F38="", NOT(Are_All_Options_Set)),
    "",
    _xlfn.LET(
        _xlpm.Area, E38*F38/144,
        _xlpm.Rush_Mark_Up, _xlfn.XLOOKUP(Production_Time, Production_Times, Production_Times_Mark_Up),
        _xlpm.Type_Charge, _xlfn.XLOOKUP(C38,Door_Types, Door_Type_Unit_Price, 0),
        (_xlpm.Area * Area_Price + Unit_Price + _xlpm.Type_Charge) * (1+Mark_Up) * (1+_xlpm.Rush_Mark_Up)
    )
)</f>
        <v/>
      </c>
      <c r="I38" s="27" t="str">
        <f t="shared" si="11"/>
        <v/>
      </c>
      <c r="K38" s="29" t="str">
        <f t="shared" si="12"/>
        <v/>
      </c>
      <c r="L38" s="29" t="str">
        <f t="shared" si="13"/>
        <v/>
      </c>
      <c r="M38" s="29" t="str">
        <f t="shared" si="14"/>
        <v/>
      </c>
      <c r="N38" s="29" t="str">
        <f t="shared" si="15"/>
        <v/>
      </c>
      <c r="O38" s="29" t="str">
        <f t="shared" si="16"/>
        <v/>
      </c>
      <c r="P38" s="29" t="str">
        <f t="shared" si="17"/>
        <v/>
      </c>
      <c r="Q38" s="29" t="str">
        <f t="shared" si="18"/>
        <v/>
      </c>
      <c r="R38" s="29" t="str">
        <f t="shared" si="19"/>
        <v/>
      </c>
      <c r="S38" s="29" t="str">
        <f t="shared" si="20"/>
        <v/>
      </c>
      <c r="T38" s="29" t="str">
        <f t="shared" si="21"/>
        <v/>
      </c>
    </row>
    <row r="39" spans="2:20" x14ac:dyDescent="0.25">
      <c r="B39" s="20">
        <v>37</v>
      </c>
      <c r="C39" s="28"/>
      <c r="D39" s="21"/>
      <c r="E39" s="38"/>
      <c r="F39" s="38"/>
      <c r="G39" s="4"/>
      <c r="H39" s="27" t="str" cm="1">
        <f t="array" ref="H39">IF(
    OR(C39="",D39="",E39="",F39="", NOT(Are_All_Options_Set)),
    "",
    _xlfn.LET(
        _xlpm.Area, E39*F39/144,
        _xlpm.Rush_Mark_Up, _xlfn.XLOOKUP(Production_Time, Production_Times, Production_Times_Mark_Up),
        _xlpm.Type_Charge, _xlfn.XLOOKUP(C39,Door_Types, Door_Type_Unit_Price, 0),
        (_xlpm.Area * Area_Price + Unit_Price + _xlpm.Type_Charge) * (1+Mark_Up) * (1+_xlpm.Rush_Mark_Up)
    )
)</f>
        <v/>
      </c>
      <c r="I39" s="27" t="str">
        <f t="shared" si="11"/>
        <v/>
      </c>
      <c r="K39" s="29" t="str">
        <f t="shared" si="12"/>
        <v/>
      </c>
      <c r="L39" s="29" t="str">
        <f t="shared" si="13"/>
        <v/>
      </c>
      <c r="M39" s="29" t="str">
        <f t="shared" si="14"/>
        <v/>
      </c>
      <c r="N39" s="29" t="str">
        <f t="shared" si="15"/>
        <v/>
      </c>
      <c r="O39" s="29" t="str">
        <f t="shared" si="16"/>
        <v/>
      </c>
      <c r="P39" s="29" t="str">
        <f t="shared" si="17"/>
        <v/>
      </c>
      <c r="Q39" s="29" t="str">
        <f t="shared" si="18"/>
        <v/>
      </c>
      <c r="R39" s="29" t="str">
        <f t="shared" si="19"/>
        <v/>
      </c>
      <c r="S39" s="29" t="str">
        <f t="shared" si="20"/>
        <v/>
      </c>
      <c r="T39" s="29" t="str">
        <f t="shared" si="21"/>
        <v/>
      </c>
    </row>
    <row r="40" spans="2:20" x14ac:dyDescent="0.25">
      <c r="B40" s="20">
        <v>38</v>
      </c>
      <c r="C40" s="28"/>
      <c r="D40" s="21"/>
      <c r="E40" s="38"/>
      <c r="F40" s="38"/>
      <c r="G40" s="4"/>
      <c r="H40" s="27" t="str" cm="1">
        <f t="array" ref="H40">IF(
    OR(C40="",D40="",E40="",F40="", NOT(Are_All_Options_Set)),
    "",
    _xlfn.LET(
        _xlpm.Area, E40*F40/144,
        _xlpm.Rush_Mark_Up, _xlfn.XLOOKUP(Production_Time, Production_Times, Production_Times_Mark_Up),
        _xlpm.Type_Charge, _xlfn.XLOOKUP(C40,Door_Types, Door_Type_Unit_Price, 0),
        (_xlpm.Area * Area_Price + Unit_Price + _xlpm.Type_Charge) * (1+Mark_Up) * (1+_xlpm.Rush_Mark_Up)
    )
)</f>
        <v/>
      </c>
      <c r="I40" s="27" t="str">
        <f t="shared" si="11"/>
        <v/>
      </c>
      <c r="K40" s="29" t="str">
        <f t="shared" si="12"/>
        <v/>
      </c>
      <c r="L40" s="29" t="str">
        <f t="shared" si="13"/>
        <v/>
      </c>
      <c r="M40" s="29" t="str">
        <f t="shared" si="14"/>
        <v/>
      </c>
      <c r="N40" s="29" t="str">
        <f t="shared" si="15"/>
        <v/>
      </c>
      <c r="O40" s="29" t="str">
        <f t="shared" si="16"/>
        <v/>
      </c>
      <c r="P40" s="29" t="str">
        <f t="shared" si="17"/>
        <v/>
      </c>
      <c r="Q40" s="29" t="str">
        <f t="shared" si="18"/>
        <v/>
      </c>
      <c r="R40" s="29" t="str">
        <f t="shared" si="19"/>
        <v/>
      </c>
      <c r="S40" s="29" t="str">
        <f t="shared" si="20"/>
        <v/>
      </c>
      <c r="T40" s="29" t="str">
        <f t="shared" si="21"/>
        <v/>
      </c>
    </row>
    <row r="41" spans="2:20" x14ac:dyDescent="0.25">
      <c r="B41" s="20">
        <v>39</v>
      </c>
      <c r="C41" s="28"/>
      <c r="D41" s="21"/>
      <c r="E41" s="38"/>
      <c r="F41" s="38"/>
      <c r="G41" s="4"/>
      <c r="H41" s="27" t="str" cm="1">
        <f t="array" ref="H41">IF(
    OR(C41="",D41="",E41="",F41="", NOT(Are_All_Options_Set)),
    "",
    _xlfn.LET(
        _xlpm.Area, E41*F41/144,
        _xlpm.Rush_Mark_Up, _xlfn.XLOOKUP(Production_Time, Production_Times, Production_Times_Mark_Up),
        _xlpm.Type_Charge, _xlfn.XLOOKUP(C41,Door_Types, Door_Type_Unit_Price, 0),
        (_xlpm.Area * Area_Price + Unit_Price + _xlpm.Type_Charge) * (1+Mark_Up) * (1+_xlpm.Rush_Mark_Up)
    )
)</f>
        <v/>
      </c>
      <c r="I41" s="27" t="str">
        <f t="shared" si="11"/>
        <v/>
      </c>
      <c r="K41" s="29" t="str">
        <f t="shared" si="12"/>
        <v/>
      </c>
      <c r="L41" s="29" t="str">
        <f t="shared" si="13"/>
        <v/>
      </c>
      <c r="M41" s="29" t="str">
        <f t="shared" si="14"/>
        <v/>
      </c>
      <c r="N41" s="29" t="str">
        <f t="shared" si="15"/>
        <v/>
      </c>
      <c r="O41" s="29" t="str">
        <f t="shared" si="16"/>
        <v/>
      </c>
      <c r="P41" s="29" t="str">
        <f t="shared" si="17"/>
        <v/>
      </c>
      <c r="Q41" s="29" t="str">
        <f t="shared" si="18"/>
        <v/>
      </c>
      <c r="R41" s="29" t="str">
        <f t="shared" si="19"/>
        <v/>
      </c>
      <c r="S41" s="29" t="str">
        <f t="shared" si="20"/>
        <v/>
      </c>
      <c r="T41" s="29" t="str">
        <f t="shared" si="21"/>
        <v/>
      </c>
    </row>
    <row r="42" spans="2:20" x14ac:dyDescent="0.25">
      <c r="B42" s="20">
        <v>40</v>
      </c>
      <c r="C42" s="28"/>
      <c r="D42" s="21"/>
      <c r="E42" s="38"/>
      <c r="F42" s="38"/>
      <c r="G42" s="4"/>
      <c r="H42" s="27" t="str" cm="1">
        <f t="array" ref="H42">IF(
    OR(C42="",D42="",E42="",F42="", NOT(Are_All_Options_Set)),
    "",
    _xlfn.LET(
        _xlpm.Area, E42*F42/144,
        _xlpm.Rush_Mark_Up, _xlfn.XLOOKUP(Production_Time, Production_Times, Production_Times_Mark_Up),
        _xlpm.Type_Charge, _xlfn.XLOOKUP(C42,Door_Types, Door_Type_Unit_Price, 0),
        (_xlpm.Area * Area_Price + Unit_Price + _xlpm.Type_Charge) * (1+Mark_Up) * (1+_xlpm.Rush_Mark_Up)
    )
)</f>
        <v/>
      </c>
      <c r="I42" s="27" t="str">
        <f t="shared" si="11"/>
        <v/>
      </c>
      <c r="K42" s="29" t="str">
        <f t="shared" si="12"/>
        <v/>
      </c>
      <c r="L42" s="29" t="str">
        <f t="shared" si="13"/>
        <v/>
      </c>
      <c r="M42" s="29" t="str">
        <f t="shared" si="14"/>
        <v/>
      </c>
      <c r="N42" s="29" t="str">
        <f t="shared" si="15"/>
        <v/>
      </c>
      <c r="O42" s="29" t="str">
        <f t="shared" si="16"/>
        <v/>
      </c>
      <c r="P42" s="29" t="str">
        <f t="shared" si="17"/>
        <v/>
      </c>
      <c r="Q42" s="29" t="str">
        <f t="shared" si="18"/>
        <v/>
      </c>
      <c r="R42" s="29" t="str">
        <f t="shared" si="19"/>
        <v/>
      </c>
      <c r="S42" s="29" t="str">
        <f t="shared" si="20"/>
        <v/>
      </c>
      <c r="T42" s="29" t="str">
        <f t="shared" si="21"/>
        <v/>
      </c>
    </row>
    <row r="43" spans="2:20" x14ac:dyDescent="0.25">
      <c r="B43" s="20">
        <v>41</v>
      </c>
      <c r="C43" s="28"/>
      <c r="D43" s="21"/>
      <c r="E43" s="38"/>
      <c r="F43" s="38"/>
      <c r="G43" s="4"/>
      <c r="H43" s="27" t="str" cm="1">
        <f t="array" ref="H43">IF(
    OR(C43="",D43="",E43="",F43="", NOT(Are_All_Options_Set)),
    "",
    _xlfn.LET(
        _xlpm.Area, E43*F43/144,
        _xlpm.Rush_Mark_Up, _xlfn.XLOOKUP(Production_Time, Production_Times, Production_Times_Mark_Up),
        _xlpm.Type_Charge, _xlfn.XLOOKUP(C43,Door_Types, Door_Type_Unit_Price, 0),
        (_xlpm.Area * Area_Price + Unit_Price + _xlpm.Type_Charge) * (1+Mark_Up) * (1+_xlpm.Rush_Mark_Up)
    )
)</f>
        <v/>
      </c>
      <c r="I43" s="27" t="str">
        <f t="shared" si="11"/>
        <v/>
      </c>
      <c r="K43" s="29" t="str">
        <f t="shared" si="12"/>
        <v/>
      </c>
      <c r="L43" s="29" t="str">
        <f t="shared" si="13"/>
        <v/>
      </c>
      <c r="M43" s="29" t="str">
        <f t="shared" si="14"/>
        <v/>
      </c>
      <c r="N43" s="29" t="str">
        <f t="shared" si="15"/>
        <v/>
      </c>
      <c r="O43" s="29" t="str">
        <f t="shared" si="16"/>
        <v/>
      </c>
      <c r="P43" s="29" t="str">
        <f t="shared" si="17"/>
        <v/>
      </c>
      <c r="Q43" s="29" t="str">
        <f t="shared" si="18"/>
        <v/>
      </c>
      <c r="R43" s="29" t="str">
        <f t="shared" si="19"/>
        <v/>
      </c>
      <c r="S43" s="29" t="str">
        <f t="shared" si="20"/>
        <v/>
      </c>
      <c r="T43" s="29" t="str">
        <f t="shared" si="21"/>
        <v/>
      </c>
    </row>
    <row r="44" spans="2:20" x14ac:dyDescent="0.25">
      <c r="B44" s="20">
        <v>42</v>
      </c>
      <c r="C44" s="28"/>
      <c r="D44" s="21"/>
      <c r="E44" s="38"/>
      <c r="F44" s="38"/>
      <c r="G44" s="4"/>
      <c r="H44" s="27" t="str" cm="1">
        <f t="array" ref="H44">IF(
    OR(C44="",D44="",E44="",F44="", NOT(Are_All_Options_Set)),
    "",
    _xlfn.LET(
        _xlpm.Area, E44*F44/144,
        _xlpm.Rush_Mark_Up, _xlfn.XLOOKUP(Production_Time, Production_Times, Production_Times_Mark_Up),
        _xlpm.Type_Charge, _xlfn.XLOOKUP(C44,Door_Types, Door_Type_Unit_Price, 0),
        (_xlpm.Area * Area_Price + Unit_Price + _xlpm.Type_Charge) * (1+Mark_Up) * (1+_xlpm.Rush_Mark_Up)
    )
)</f>
        <v/>
      </c>
      <c r="I44" s="27" t="str">
        <f t="shared" si="11"/>
        <v/>
      </c>
      <c r="K44" s="29" t="str">
        <f t="shared" si="12"/>
        <v/>
      </c>
      <c r="L44" s="29" t="str">
        <f t="shared" si="13"/>
        <v/>
      </c>
      <c r="M44" s="29" t="str">
        <f t="shared" si="14"/>
        <v/>
      </c>
      <c r="N44" s="29" t="str">
        <f t="shared" si="15"/>
        <v/>
      </c>
      <c r="O44" s="29" t="str">
        <f t="shared" si="16"/>
        <v/>
      </c>
      <c r="P44" s="29" t="str">
        <f t="shared" si="17"/>
        <v/>
      </c>
      <c r="Q44" s="29" t="str">
        <f t="shared" si="18"/>
        <v/>
      </c>
      <c r="R44" s="29" t="str">
        <f t="shared" si="19"/>
        <v/>
      </c>
      <c r="S44" s="29" t="str">
        <f t="shared" si="20"/>
        <v/>
      </c>
      <c r="T44" s="29" t="str">
        <f t="shared" si="21"/>
        <v/>
      </c>
    </row>
    <row r="45" spans="2:20" x14ac:dyDescent="0.25">
      <c r="B45" s="20">
        <v>43</v>
      </c>
      <c r="C45" s="28"/>
      <c r="D45" s="21"/>
      <c r="E45" s="38"/>
      <c r="F45" s="38"/>
      <c r="G45" s="4"/>
      <c r="H45" s="27" t="str" cm="1">
        <f t="array" ref="H45">IF(
    OR(C45="",D45="",E45="",F45="", NOT(Are_All_Options_Set)),
    "",
    _xlfn.LET(
        _xlpm.Area, E45*F45/144,
        _xlpm.Rush_Mark_Up, _xlfn.XLOOKUP(Production_Time, Production_Times, Production_Times_Mark_Up),
        _xlpm.Type_Charge, _xlfn.XLOOKUP(C45,Door_Types, Door_Type_Unit_Price, 0),
        (_xlpm.Area * Area_Price + Unit_Price + _xlpm.Type_Charge) * (1+Mark_Up) * (1+_xlpm.Rush_Mark_Up)
    )
)</f>
        <v/>
      </c>
      <c r="I45" s="27" t="str">
        <f t="shared" si="11"/>
        <v/>
      </c>
      <c r="K45" s="29" t="str">
        <f t="shared" si="12"/>
        <v/>
      </c>
      <c r="L45" s="29" t="str">
        <f t="shared" si="13"/>
        <v/>
      </c>
      <c r="M45" s="29" t="str">
        <f t="shared" si="14"/>
        <v/>
      </c>
      <c r="N45" s="29" t="str">
        <f t="shared" si="15"/>
        <v/>
      </c>
      <c r="O45" s="29" t="str">
        <f t="shared" si="16"/>
        <v/>
      </c>
      <c r="P45" s="29" t="str">
        <f t="shared" si="17"/>
        <v/>
      </c>
      <c r="Q45" s="29" t="str">
        <f t="shared" si="18"/>
        <v/>
      </c>
      <c r="R45" s="29" t="str">
        <f t="shared" si="19"/>
        <v/>
      </c>
      <c r="S45" s="29" t="str">
        <f t="shared" si="20"/>
        <v/>
      </c>
      <c r="T45" s="29" t="str">
        <f t="shared" si="21"/>
        <v/>
      </c>
    </row>
    <row r="46" spans="2:20" x14ac:dyDescent="0.25">
      <c r="B46" s="20">
        <v>44</v>
      </c>
      <c r="C46" s="28"/>
      <c r="D46" s="21"/>
      <c r="E46" s="38"/>
      <c r="F46" s="38"/>
      <c r="G46" s="4"/>
      <c r="H46" s="27" t="str" cm="1">
        <f t="array" ref="H46">IF(
    OR(C46="",D46="",E46="",F46="", NOT(Are_All_Options_Set)),
    "",
    _xlfn.LET(
        _xlpm.Area, E46*F46/144,
        _xlpm.Rush_Mark_Up, _xlfn.XLOOKUP(Production_Time, Production_Times, Production_Times_Mark_Up),
        _xlpm.Type_Charge, _xlfn.XLOOKUP(C46,Door_Types, Door_Type_Unit_Price, 0),
        (_xlpm.Area * Area_Price + Unit_Price + _xlpm.Type_Charge) * (1+Mark_Up) * (1+_xlpm.Rush_Mark_Up)
    )
)</f>
        <v/>
      </c>
      <c r="I46" s="27" t="str">
        <f t="shared" si="11"/>
        <v/>
      </c>
      <c r="K46" s="29" t="str">
        <f t="shared" si="12"/>
        <v/>
      </c>
      <c r="L46" s="29" t="str">
        <f t="shared" si="13"/>
        <v/>
      </c>
      <c r="M46" s="29" t="str">
        <f t="shared" si="14"/>
        <v/>
      </c>
      <c r="N46" s="29" t="str">
        <f t="shared" si="15"/>
        <v/>
      </c>
      <c r="O46" s="29" t="str">
        <f t="shared" si="16"/>
        <v/>
      </c>
      <c r="P46" s="29" t="str">
        <f t="shared" si="17"/>
        <v/>
      </c>
      <c r="Q46" s="29" t="str">
        <f t="shared" si="18"/>
        <v/>
      </c>
      <c r="R46" s="29" t="str">
        <f t="shared" si="19"/>
        <v/>
      </c>
      <c r="S46" s="29" t="str">
        <f t="shared" si="20"/>
        <v/>
      </c>
      <c r="T46" s="29" t="str">
        <f t="shared" si="21"/>
        <v/>
      </c>
    </row>
    <row r="47" spans="2:20" x14ac:dyDescent="0.25">
      <c r="B47" s="20">
        <v>45</v>
      </c>
      <c r="C47" s="28"/>
      <c r="D47" s="21"/>
      <c r="E47" s="38"/>
      <c r="F47" s="38"/>
      <c r="G47" s="4"/>
      <c r="H47" s="27" t="str" cm="1">
        <f t="array" ref="H47">IF(
    OR(C47="",D47="",E47="",F47="", NOT(Are_All_Options_Set)),
    "",
    _xlfn.LET(
        _xlpm.Area, E47*F47/144,
        _xlpm.Rush_Mark_Up, _xlfn.XLOOKUP(Production_Time, Production_Times, Production_Times_Mark_Up),
        _xlpm.Type_Charge, _xlfn.XLOOKUP(C47,Door_Types, Door_Type_Unit_Price, 0),
        (_xlpm.Area * Area_Price + Unit_Price + _xlpm.Type_Charge) * (1+Mark_Up) * (1+_xlpm.Rush_Mark_Up)
    )
)</f>
        <v/>
      </c>
      <c r="I47" s="27" t="str">
        <f t="shared" si="11"/>
        <v/>
      </c>
      <c r="K47" s="29" t="str">
        <f t="shared" si="12"/>
        <v/>
      </c>
      <c r="L47" s="29" t="str">
        <f t="shared" si="13"/>
        <v/>
      </c>
      <c r="M47" s="29" t="str">
        <f t="shared" si="14"/>
        <v/>
      </c>
      <c r="N47" s="29" t="str">
        <f t="shared" si="15"/>
        <v/>
      </c>
      <c r="O47" s="29" t="str">
        <f t="shared" si="16"/>
        <v/>
      </c>
      <c r="P47" s="29" t="str">
        <f t="shared" si="17"/>
        <v/>
      </c>
      <c r="Q47" s="29" t="str">
        <f t="shared" si="18"/>
        <v/>
      </c>
      <c r="R47" s="29" t="str">
        <f t="shared" si="19"/>
        <v/>
      </c>
      <c r="S47" s="29" t="str">
        <f t="shared" si="20"/>
        <v/>
      </c>
      <c r="T47" s="29" t="str">
        <f t="shared" si="21"/>
        <v/>
      </c>
    </row>
    <row r="48" spans="2:20" x14ac:dyDescent="0.25">
      <c r="B48" s="20">
        <v>46</v>
      </c>
      <c r="C48" s="28"/>
      <c r="D48" s="21"/>
      <c r="E48" s="38"/>
      <c r="F48" s="38"/>
      <c r="G48" s="4"/>
      <c r="H48" s="27" t="str" cm="1">
        <f t="array" ref="H48">IF(
    OR(C48="",D48="",E48="",F48="", NOT(Are_All_Options_Set)),
    "",
    _xlfn.LET(
        _xlpm.Area, E48*F48/144,
        _xlpm.Rush_Mark_Up, _xlfn.XLOOKUP(Production_Time, Production_Times, Production_Times_Mark_Up),
        _xlpm.Type_Charge, _xlfn.XLOOKUP(C48,Door_Types, Door_Type_Unit_Price, 0),
        (_xlpm.Area * Area_Price + Unit_Price + _xlpm.Type_Charge) * (1+Mark_Up) * (1+_xlpm.Rush_Mark_Up)
    )
)</f>
        <v/>
      </c>
      <c r="I48" s="27" t="str">
        <f t="shared" si="11"/>
        <v/>
      </c>
      <c r="K48" s="29" t="str">
        <f t="shared" si="12"/>
        <v/>
      </c>
      <c r="L48" s="29" t="str">
        <f t="shared" si="13"/>
        <v/>
      </c>
      <c r="M48" s="29" t="str">
        <f t="shared" si="14"/>
        <v/>
      </c>
      <c r="N48" s="29" t="str">
        <f t="shared" si="15"/>
        <v/>
      </c>
      <c r="O48" s="29" t="str">
        <f t="shared" si="16"/>
        <v/>
      </c>
      <c r="P48" s="29" t="str">
        <f t="shared" si="17"/>
        <v/>
      </c>
      <c r="Q48" s="29" t="str">
        <f t="shared" si="18"/>
        <v/>
      </c>
      <c r="R48" s="29" t="str">
        <f t="shared" si="19"/>
        <v/>
      </c>
      <c r="S48" s="29" t="str">
        <f t="shared" si="20"/>
        <v/>
      </c>
      <c r="T48" s="29" t="str">
        <f t="shared" si="21"/>
        <v/>
      </c>
    </row>
    <row r="49" spans="2:20" x14ac:dyDescent="0.25">
      <c r="B49" s="20">
        <v>47</v>
      </c>
      <c r="C49" s="28"/>
      <c r="D49" s="21"/>
      <c r="E49" s="38"/>
      <c r="F49" s="38"/>
      <c r="G49" s="4"/>
      <c r="H49" s="27" t="str" cm="1">
        <f t="array" ref="H49">IF(
    OR(C49="",D49="",E49="",F49="", NOT(Are_All_Options_Set)),
    "",
    _xlfn.LET(
        _xlpm.Area, E49*F49/144,
        _xlpm.Rush_Mark_Up, _xlfn.XLOOKUP(Production_Time, Production_Times, Production_Times_Mark_Up),
        _xlpm.Type_Charge, _xlfn.XLOOKUP(C49,Door_Types, Door_Type_Unit_Price, 0),
        (_xlpm.Area * Area_Price + Unit_Price + _xlpm.Type_Charge) * (1+Mark_Up) * (1+_xlpm.Rush_Mark_Up)
    )
)</f>
        <v/>
      </c>
      <c r="I49" s="27" t="str">
        <f t="shared" si="11"/>
        <v/>
      </c>
      <c r="K49" s="29" t="str">
        <f t="shared" si="12"/>
        <v/>
      </c>
      <c r="L49" s="29" t="str">
        <f t="shared" si="13"/>
        <v/>
      </c>
      <c r="M49" s="29" t="str">
        <f t="shared" si="14"/>
        <v/>
      </c>
      <c r="N49" s="29" t="str">
        <f t="shared" si="15"/>
        <v/>
      </c>
      <c r="O49" s="29" t="str">
        <f t="shared" si="16"/>
        <v/>
      </c>
      <c r="P49" s="29" t="str">
        <f t="shared" si="17"/>
        <v/>
      </c>
      <c r="Q49" s="29" t="str">
        <f t="shared" si="18"/>
        <v/>
      </c>
      <c r="R49" s="29" t="str">
        <f t="shared" si="19"/>
        <v/>
      </c>
      <c r="S49" s="29" t="str">
        <f t="shared" si="20"/>
        <v/>
      </c>
      <c r="T49" s="29" t="str">
        <f t="shared" si="21"/>
        <v/>
      </c>
    </row>
    <row r="50" spans="2:20" x14ac:dyDescent="0.25">
      <c r="B50" s="20">
        <v>48</v>
      </c>
      <c r="C50" s="28"/>
      <c r="D50" s="21"/>
      <c r="E50" s="38"/>
      <c r="F50" s="38"/>
      <c r="G50" s="4"/>
      <c r="H50" s="27" t="str" cm="1">
        <f t="array" ref="H50">IF(
    OR(C50="",D50="",E50="",F50="", NOT(Are_All_Options_Set)),
    "",
    _xlfn.LET(
        _xlpm.Area, E50*F50/144,
        _xlpm.Rush_Mark_Up, _xlfn.XLOOKUP(Production_Time, Production_Times, Production_Times_Mark_Up),
        _xlpm.Type_Charge, _xlfn.XLOOKUP(C50,Door_Types, Door_Type_Unit_Price, 0),
        (_xlpm.Area * Area_Price + Unit_Price + _xlpm.Type_Charge) * (1+Mark_Up) * (1+_xlpm.Rush_Mark_Up)
    )
)</f>
        <v/>
      </c>
      <c r="I50" s="27" t="str">
        <f t="shared" si="11"/>
        <v/>
      </c>
      <c r="K50" s="29" t="str">
        <f t="shared" si="12"/>
        <v/>
      </c>
      <c r="L50" s="29" t="str">
        <f t="shared" si="13"/>
        <v/>
      </c>
      <c r="M50" s="29" t="str">
        <f t="shared" si="14"/>
        <v/>
      </c>
      <c r="N50" s="29" t="str">
        <f t="shared" si="15"/>
        <v/>
      </c>
      <c r="O50" s="29" t="str">
        <f t="shared" si="16"/>
        <v/>
      </c>
      <c r="P50" s="29" t="str">
        <f t="shared" si="17"/>
        <v/>
      </c>
      <c r="Q50" s="29" t="str">
        <f t="shared" si="18"/>
        <v/>
      </c>
      <c r="R50" s="29" t="str">
        <f t="shared" si="19"/>
        <v/>
      </c>
      <c r="S50" s="29" t="str">
        <f t="shared" si="20"/>
        <v/>
      </c>
      <c r="T50" s="29" t="str">
        <f t="shared" si="21"/>
        <v/>
      </c>
    </row>
    <row r="51" spans="2:20" x14ac:dyDescent="0.25">
      <c r="B51" s="20">
        <v>49</v>
      </c>
      <c r="C51" s="28"/>
      <c r="D51" s="21"/>
      <c r="E51" s="38"/>
      <c r="F51" s="38"/>
      <c r="G51" s="4"/>
      <c r="H51" s="27" t="str" cm="1">
        <f t="array" ref="H51">IF(
    OR(C51="",D51="",E51="",F51="", NOT(Are_All_Options_Set)),
    "",
    _xlfn.LET(
        _xlpm.Area, E51*F51/144,
        _xlpm.Rush_Mark_Up, _xlfn.XLOOKUP(Production_Time, Production_Times, Production_Times_Mark_Up),
        _xlpm.Type_Charge, _xlfn.XLOOKUP(C51,Door_Types, Door_Type_Unit_Price, 0),
        (_xlpm.Area * Area_Price + Unit_Price + _xlpm.Type_Charge) * (1+Mark_Up) * (1+_xlpm.Rush_Mark_Up)
    )
)</f>
        <v/>
      </c>
      <c r="I51" s="27" t="str">
        <f t="shared" si="11"/>
        <v/>
      </c>
      <c r="K51" s="29" t="str">
        <f t="shared" si="12"/>
        <v/>
      </c>
      <c r="L51" s="29" t="str">
        <f t="shared" si="13"/>
        <v/>
      </c>
      <c r="M51" s="29" t="str">
        <f t="shared" si="14"/>
        <v/>
      </c>
      <c r="N51" s="29" t="str">
        <f t="shared" si="15"/>
        <v/>
      </c>
      <c r="O51" s="29" t="str">
        <f t="shared" si="16"/>
        <v/>
      </c>
      <c r="P51" s="29" t="str">
        <f t="shared" si="17"/>
        <v/>
      </c>
      <c r="Q51" s="29" t="str">
        <f t="shared" si="18"/>
        <v/>
      </c>
      <c r="R51" s="29" t="str">
        <f t="shared" si="19"/>
        <v/>
      </c>
      <c r="S51" s="29" t="str">
        <f t="shared" si="20"/>
        <v/>
      </c>
      <c r="T51" s="29" t="str">
        <f t="shared" si="21"/>
        <v/>
      </c>
    </row>
    <row r="52" spans="2:20" x14ac:dyDescent="0.25">
      <c r="B52" s="20">
        <v>50</v>
      </c>
      <c r="C52" s="28"/>
      <c r="D52" s="21"/>
      <c r="E52" s="38"/>
      <c r="F52" s="38"/>
      <c r="G52" s="4"/>
      <c r="H52" s="27" t="str" cm="1">
        <f t="array" ref="H52">IF(
    OR(C52="",D52="",E52="",F52="", NOT(Are_All_Options_Set)),
    "",
    _xlfn.LET(
        _xlpm.Area, E52*F52/144,
        _xlpm.Rush_Mark_Up, _xlfn.XLOOKUP(Production_Time, Production_Times, Production_Times_Mark_Up),
        _xlpm.Type_Charge, _xlfn.XLOOKUP(C52,Door_Types, Door_Type_Unit_Price, 0),
        (_xlpm.Area * Area_Price + Unit_Price + _xlpm.Type_Charge) * (1+Mark_Up) * (1+_xlpm.Rush_Mark_Up)
    )
)</f>
        <v/>
      </c>
      <c r="I52" s="27" t="str">
        <f t="shared" si="11"/>
        <v/>
      </c>
      <c r="K52" s="29" t="str">
        <f t="shared" si="12"/>
        <v/>
      </c>
      <c r="L52" s="29" t="str">
        <f t="shared" si="13"/>
        <v/>
      </c>
      <c r="M52" s="29" t="str">
        <f t="shared" si="14"/>
        <v/>
      </c>
      <c r="N52" s="29" t="str">
        <f t="shared" si="15"/>
        <v/>
      </c>
      <c r="O52" s="29" t="str">
        <f t="shared" si="16"/>
        <v/>
      </c>
      <c r="P52" s="29" t="str">
        <f t="shared" si="17"/>
        <v/>
      </c>
      <c r="Q52" s="29" t="str">
        <f t="shared" si="18"/>
        <v/>
      </c>
      <c r="R52" s="29" t="str">
        <f t="shared" si="19"/>
        <v/>
      </c>
      <c r="S52" s="29" t="str">
        <f t="shared" si="20"/>
        <v/>
      </c>
      <c r="T52" s="29" t="str">
        <f t="shared" si="21"/>
        <v/>
      </c>
    </row>
    <row r="53" spans="2:20" x14ac:dyDescent="0.25">
      <c r="B53" s="20">
        <v>51</v>
      </c>
      <c r="C53" s="28"/>
      <c r="D53" s="21"/>
      <c r="E53" s="38"/>
      <c r="F53" s="38"/>
      <c r="G53" s="4"/>
      <c r="H53" s="27" t="str" cm="1">
        <f t="array" ref="H53">IF(
    OR(C53="",D53="",E53="",F53="", NOT(Are_All_Options_Set)),
    "",
    _xlfn.LET(
        _xlpm.Area, E53*F53/144,
        _xlpm.Rush_Mark_Up, _xlfn.XLOOKUP(Production_Time, Production_Times, Production_Times_Mark_Up),
        _xlpm.Type_Charge, _xlfn.XLOOKUP(C53,Door_Types, Door_Type_Unit_Price, 0),
        (_xlpm.Area * Area_Price + Unit_Price + _xlpm.Type_Charge) * (1+Mark_Up) * (1+_xlpm.Rush_Mark_Up)
    )
)</f>
        <v/>
      </c>
      <c r="I53" s="27" t="str">
        <f t="shared" si="11"/>
        <v/>
      </c>
      <c r="K53" s="29" t="str">
        <f t="shared" si="12"/>
        <v/>
      </c>
      <c r="L53" s="29" t="str">
        <f t="shared" si="13"/>
        <v/>
      </c>
      <c r="M53" s="29" t="str">
        <f t="shared" si="14"/>
        <v/>
      </c>
      <c r="N53" s="29" t="str">
        <f t="shared" si="15"/>
        <v/>
      </c>
      <c r="O53" s="29" t="str">
        <f t="shared" si="16"/>
        <v/>
      </c>
      <c r="P53" s="29" t="str">
        <f t="shared" si="17"/>
        <v/>
      </c>
      <c r="Q53" s="29" t="str">
        <f t="shared" si="18"/>
        <v/>
      </c>
      <c r="R53" s="29" t="str">
        <f t="shared" si="19"/>
        <v/>
      </c>
      <c r="S53" s="29" t="str">
        <f t="shared" si="20"/>
        <v/>
      </c>
      <c r="T53" s="29" t="str">
        <f t="shared" si="21"/>
        <v/>
      </c>
    </row>
    <row r="54" spans="2:20" x14ac:dyDescent="0.25">
      <c r="B54" s="20">
        <v>52</v>
      </c>
      <c r="C54" s="28"/>
      <c r="D54" s="21"/>
      <c r="E54" s="38"/>
      <c r="F54" s="38"/>
      <c r="G54" s="4"/>
      <c r="H54" s="27" t="str" cm="1">
        <f t="array" ref="H54">IF(
    OR(C54="",D54="",E54="",F54="", NOT(Are_All_Options_Set)),
    "",
    _xlfn.LET(
        _xlpm.Area, E54*F54/144,
        _xlpm.Rush_Mark_Up, _xlfn.XLOOKUP(Production_Time, Production_Times, Production_Times_Mark_Up),
        _xlpm.Type_Charge, _xlfn.XLOOKUP(C54,Door_Types, Door_Type_Unit_Price, 0),
        (_xlpm.Area * Area_Price + Unit_Price + _xlpm.Type_Charge) * (1+Mark_Up) * (1+_xlpm.Rush_Mark_Up)
    )
)</f>
        <v/>
      </c>
      <c r="I54" s="27" t="str">
        <f t="shared" si="11"/>
        <v/>
      </c>
      <c r="K54" s="29" t="str">
        <f t="shared" si="12"/>
        <v/>
      </c>
      <c r="L54" s="29" t="str">
        <f t="shared" si="13"/>
        <v/>
      </c>
      <c r="M54" s="29" t="str">
        <f t="shared" si="14"/>
        <v/>
      </c>
      <c r="N54" s="29" t="str">
        <f t="shared" si="15"/>
        <v/>
      </c>
      <c r="O54" s="29" t="str">
        <f t="shared" si="16"/>
        <v/>
      </c>
      <c r="P54" s="29" t="str">
        <f t="shared" si="17"/>
        <v/>
      </c>
      <c r="Q54" s="29" t="str">
        <f t="shared" si="18"/>
        <v/>
      </c>
      <c r="R54" s="29" t="str">
        <f t="shared" si="19"/>
        <v/>
      </c>
      <c r="S54" s="29" t="str">
        <f t="shared" si="20"/>
        <v/>
      </c>
      <c r="T54" s="29" t="str">
        <f t="shared" si="21"/>
        <v/>
      </c>
    </row>
    <row r="55" spans="2:20" x14ac:dyDescent="0.25">
      <c r="B55" s="20">
        <v>53</v>
      </c>
      <c r="C55" s="28"/>
      <c r="D55" s="21"/>
      <c r="E55" s="38"/>
      <c r="F55" s="38"/>
      <c r="G55" s="4"/>
      <c r="H55" s="27" t="str" cm="1">
        <f t="array" ref="H55">IF(
    OR(C55="",D55="",E55="",F55="", NOT(Are_All_Options_Set)),
    "",
    _xlfn.LET(
        _xlpm.Area, E55*F55/144,
        _xlpm.Rush_Mark_Up, _xlfn.XLOOKUP(Production_Time, Production_Times, Production_Times_Mark_Up),
        _xlpm.Type_Charge, _xlfn.XLOOKUP(C55,Door_Types, Door_Type_Unit_Price, 0),
        (_xlpm.Area * Area_Price + Unit_Price + _xlpm.Type_Charge) * (1+Mark_Up) * (1+_xlpm.Rush_Mark_Up)
    )
)</f>
        <v/>
      </c>
      <c r="I55" s="27" t="str">
        <f t="shared" si="11"/>
        <v/>
      </c>
      <c r="K55" s="29" t="str">
        <f t="shared" si="12"/>
        <v/>
      </c>
      <c r="L55" s="29" t="str">
        <f t="shared" si="13"/>
        <v/>
      </c>
      <c r="M55" s="29" t="str">
        <f t="shared" si="14"/>
        <v/>
      </c>
      <c r="N55" s="29" t="str">
        <f t="shared" si="15"/>
        <v/>
      </c>
      <c r="O55" s="29" t="str">
        <f t="shared" si="16"/>
        <v/>
      </c>
      <c r="P55" s="29" t="str">
        <f t="shared" si="17"/>
        <v/>
      </c>
      <c r="Q55" s="29" t="str">
        <f t="shared" si="18"/>
        <v/>
      </c>
      <c r="R55" s="29" t="str">
        <f t="shared" si="19"/>
        <v/>
      </c>
      <c r="S55" s="29" t="str">
        <f t="shared" si="20"/>
        <v/>
      </c>
      <c r="T55" s="29" t="str">
        <f t="shared" si="21"/>
        <v/>
      </c>
    </row>
    <row r="56" spans="2:20" x14ac:dyDescent="0.25">
      <c r="B56" s="20">
        <v>54</v>
      </c>
      <c r="C56" s="28"/>
      <c r="D56" s="21"/>
      <c r="E56" s="38"/>
      <c r="F56" s="38"/>
      <c r="G56" s="4"/>
      <c r="H56" s="27" t="str" cm="1">
        <f t="array" ref="H56">IF(
    OR(C56="",D56="",E56="",F56="", NOT(Are_All_Options_Set)),
    "",
    _xlfn.LET(
        _xlpm.Area, E56*F56/144,
        _xlpm.Rush_Mark_Up, _xlfn.XLOOKUP(Production_Time, Production_Times, Production_Times_Mark_Up),
        _xlpm.Type_Charge, _xlfn.XLOOKUP(C56,Door_Types, Door_Type_Unit_Price, 0),
        (_xlpm.Area * Area_Price + Unit_Price + _xlpm.Type_Charge) * (1+Mark_Up) * (1+_xlpm.Rush_Mark_Up)
    )
)</f>
        <v/>
      </c>
      <c r="I56" s="27" t="str">
        <f t="shared" si="11"/>
        <v/>
      </c>
      <c r="K56" s="29" t="str">
        <f t="shared" si="12"/>
        <v/>
      </c>
      <c r="L56" s="29" t="str">
        <f t="shared" si="13"/>
        <v/>
      </c>
      <c r="M56" s="29" t="str">
        <f t="shared" si="14"/>
        <v/>
      </c>
      <c r="N56" s="29" t="str">
        <f t="shared" si="15"/>
        <v/>
      </c>
      <c r="O56" s="29" t="str">
        <f t="shared" si="16"/>
        <v/>
      </c>
      <c r="P56" s="29" t="str">
        <f t="shared" si="17"/>
        <v/>
      </c>
      <c r="Q56" s="29" t="str">
        <f t="shared" si="18"/>
        <v/>
      </c>
      <c r="R56" s="29" t="str">
        <f t="shared" si="19"/>
        <v/>
      </c>
      <c r="S56" s="29" t="str">
        <f t="shared" si="20"/>
        <v/>
      </c>
      <c r="T56" s="29" t="str">
        <f t="shared" si="21"/>
        <v/>
      </c>
    </row>
    <row r="57" spans="2:20" x14ac:dyDescent="0.25">
      <c r="B57" s="20">
        <v>55</v>
      </c>
      <c r="C57" s="28"/>
      <c r="D57" s="21"/>
      <c r="E57" s="38"/>
      <c r="F57" s="38"/>
      <c r="G57" s="4"/>
      <c r="H57" s="27" t="str" cm="1">
        <f t="array" ref="H57">IF(
    OR(C57="",D57="",E57="",F57="", NOT(Are_All_Options_Set)),
    "",
    _xlfn.LET(
        _xlpm.Area, E57*F57/144,
        _xlpm.Rush_Mark_Up, _xlfn.XLOOKUP(Production_Time, Production_Times, Production_Times_Mark_Up),
        _xlpm.Type_Charge, _xlfn.XLOOKUP(C57,Door_Types, Door_Type_Unit_Price, 0),
        (_xlpm.Area * Area_Price + Unit_Price + _xlpm.Type_Charge) * (1+Mark_Up) * (1+_xlpm.Rush_Mark_Up)
    )
)</f>
        <v/>
      </c>
      <c r="I57" s="27" t="str">
        <f t="shared" si="11"/>
        <v/>
      </c>
      <c r="K57" s="29" t="str">
        <f t="shared" si="12"/>
        <v/>
      </c>
      <c r="L57" s="29" t="str">
        <f t="shared" si="13"/>
        <v/>
      </c>
      <c r="M57" s="29" t="str">
        <f t="shared" si="14"/>
        <v/>
      </c>
      <c r="N57" s="29" t="str">
        <f t="shared" si="15"/>
        <v/>
      </c>
      <c r="O57" s="29" t="str">
        <f t="shared" si="16"/>
        <v/>
      </c>
      <c r="P57" s="29" t="str">
        <f t="shared" si="17"/>
        <v/>
      </c>
      <c r="Q57" s="29" t="str">
        <f t="shared" si="18"/>
        <v/>
      </c>
      <c r="R57" s="29" t="str">
        <f t="shared" si="19"/>
        <v/>
      </c>
      <c r="S57" s="29" t="str">
        <f t="shared" si="20"/>
        <v/>
      </c>
      <c r="T57" s="29" t="str">
        <f t="shared" si="21"/>
        <v/>
      </c>
    </row>
    <row r="58" spans="2:20" x14ac:dyDescent="0.25">
      <c r="B58" s="20">
        <v>56</v>
      </c>
      <c r="C58" s="28"/>
      <c r="D58" s="21"/>
      <c r="E58" s="38"/>
      <c r="F58" s="38"/>
      <c r="G58" s="4"/>
      <c r="H58" s="27" t="str" cm="1">
        <f t="array" ref="H58">IF(
    OR(C58="",D58="",E58="",F58="", NOT(Are_All_Options_Set)),
    "",
    _xlfn.LET(
        _xlpm.Area, E58*F58/144,
        _xlpm.Rush_Mark_Up, _xlfn.XLOOKUP(Production_Time, Production_Times, Production_Times_Mark_Up),
        _xlpm.Type_Charge, _xlfn.XLOOKUP(C58,Door_Types, Door_Type_Unit_Price, 0),
        (_xlpm.Area * Area_Price + Unit_Price + _xlpm.Type_Charge) * (1+Mark_Up) * (1+_xlpm.Rush_Mark_Up)
    )
)</f>
        <v/>
      </c>
      <c r="I58" s="27" t="str">
        <f t="shared" si="11"/>
        <v/>
      </c>
      <c r="K58" s="29" t="str">
        <f t="shared" si="12"/>
        <v/>
      </c>
      <c r="L58" s="29" t="str">
        <f t="shared" si="13"/>
        <v/>
      </c>
      <c r="M58" s="29" t="str">
        <f t="shared" si="14"/>
        <v/>
      </c>
      <c r="N58" s="29" t="str">
        <f t="shared" si="15"/>
        <v/>
      </c>
      <c r="O58" s="29" t="str">
        <f t="shared" si="16"/>
        <v/>
      </c>
      <c r="P58" s="29" t="str">
        <f t="shared" si="17"/>
        <v/>
      </c>
      <c r="Q58" s="29" t="str">
        <f t="shared" si="18"/>
        <v/>
      </c>
      <c r="R58" s="29" t="str">
        <f t="shared" si="19"/>
        <v/>
      </c>
      <c r="S58" s="29" t="str">
        <f t="shared" si="20"/>
        <v/>
      </c>
      <c r="T58" s="29" t="str">
        <f t="shared" si="21"/>
        <v/>
      </c>
    </row>
    <row r="59" spans="2:20" x14ac:dyDescent="0.25">
      <c r="B59" s="20">
        <v>57</v>
      </c>
      <c r="C59" s="28"/>
      <c r="D59" s="21"/>
      <c r="E59" s="38"/>
      <c r="F59" s="38"/>
      <c r="G59" s="4"/>
      <c r="H59" s="27" t="str" cm="1">
        <f t="array" ref="H59">IF(
    OR(C59="",D59="",E59="",F59="", NOT(Are_All_Options_Set)),
    "",
    _xlfn.LET(
        _xlpm.Area, E59*F59/144,
        _xlpm.Rush_Mark_Up, _xlfn.XLOOKUP(Production_Time, Production_Times, Production_Times_Mark_Up),
        _xlpm.Type_Charge, _xlfn.XLOOKUP(C59,Door_Types, Door_Type_Unit_Price, 0),
        (_xlpm.Area * Area_Price + Unit_Price + _xlpm.Type_Charge) * (1+Mark_Up) * (1+_xlpm.Rush_Mark_Up)
    )
)</f>
        <v/>
      </c>
      <c r="I59" s="27" t="str">
        <f t="shared" si="11"/>
        <v/>
      </c>
      <c r="K59" s="29" t="str">
        <f t="shared" si="12"/>
        <v/>
      </c>
      <c r="L59" s="29" t="str">
        <f t="shared" si="13"/>
        <v/>
      </c>
      <c r="M59" s="29" t="str">
        <f t="shared" si="14"/>
        <v/>
      </c>
      <c r="N59" s="29" t="str">
        <f t="shared" si="15"/>
        <v/>
      </c>
      <c r="O59" s="29" t="str">
        <f t="shared" si="16"/>
        <v/>
      </c>
      <c r="P59" s="29" t="str">
        <f t="shared" si="17"/>
        <v/>
      </c>
      <c r="Q59" s="29" t="str">
        <f t="shared" si="18"/>
        <v/>
      </c>
      <c r="R59" s="29" t="str">
        <f t="shared" si="19"/>
        <v/>
      </c>
      <c r="S59" s="29" t="str">
        <f t="shared" si="20"/>
        <v/>
      </c>
      <c r="T59" s="29" t="str">
        <f t="shared" si="21"/>
        <v/>
      </c>
    </row>
    <row r="60" spans="2:20" x14ac:dyDescent="0.25">
      <c r="B60" s="20">
        <v>58</v>
      </c>
      <c r="C60" s="28"/>
      <c r="D60" s="21"/>
      <c r="E60" s="38"/>
      <c r="F60" s="38"/>
      <c r="G60" s="4"/>
      <c r="H60" s="27" t="str" cm="1">
        <f t="array" ref="H60">IF(
    OR(C60="",D60="",E60="",F60="", NOT(Are_All_Options_Set)),
    "",
    _xlfn.LET(
        _xlpm.Area, E60*F60/144,
        _xlpm.Rush_Mark_Up, _xlfn.XLOOKUP(Production_Time, Production_Times, Production_Times_Mark_Up),
        _xlpm.Type_Charge, _xlfn.XLOOKUP(C60,Door_Types, Door_Type_Unit_Price, 0),
        (_xlpm.Area * Area_Price + Unit_Price + _xlpm.Type_Charge) * (1+Mark_Up) * (1+_xlpm.Rush_Mark_Up)
    )
)</f>
        <v/>
      </c>
      <c r="I60" s="27" t="str">
        <f t="shared" si="11"/>
        <v/>
      </c>
      <c r="K60" s="29" t="str">
        <f t="shared" si="12"/>
        <v/>
      </c>
      <c r="L60" s="29" t="str">
        <f t="shared" si="13"/>
        <v/>
      </c>
      <c r="M60" s="29" t="str">
        <f t="shared" si="14"/>
        <v/>
      </c>
      <c r="N60" s="29" t="str">
        <f t="shared" si="15"/>
        <v/>
      </c>
      <c r="O60" s="29" t="str">
        <f t="shared" si="16"/>
        <v/>
      </c>
      <c r="P60" s="29" t="str">
        <f t="shared" si="17"/>
        <v/>
      </c>
      <c r="Q60" s="29" t="str">
        <f t="shared" si="18"/>
        <v/>
      </c>
      <c r="R60" s="29" t="str">
        <f t="shared" si="19"/>
        <v/>
      </c>
      <c r="S60" s="29" t="str">
        <f t="shared" si="20"/>
        <v/>
      </c>
      <c r="T60" s="29" t="str">
        <f t="shared" si="21"/>
        <v/>
      </c>
    </row>
    <row r="61" spans="2:20" x14ac:dyDescent="0.25">
      <c r="B61" s="20">
        <v>59</v>
      </c>
      <c r="C61" s="28"/>
      <c r="D61" s="21"/>
      <c r="E61" s="38"/>
      <c r="F61" s="38"/>
      <c r="G61" s="4"/>
      <c r="H61" s="27" t="str" cm="1">
        <f t="array" ref="H61">IF(
    OR(C61="",D61="",E61="",F61="", NOT(Are_All_Options_Set)),
    "",
    _xlfn.LET(
        _xlpm.Area, E61*F61/144,
        _xlpm.Rush_Mark_Up, _xlfn.XLOOKUP(Production_Time, Production_Times, Production_Times_Mark_Up),
        _xlpm.Type_Charge, _xlfn.XLOOKUP(C61,Door_Types, Door_Type_Unit_Price, 0),
        (_xlpm.Area * Area_Price + Unit_Price + _xlpm.Type_Charge) * (1+Mark_Up) * (1+_xlpm.Rush_Mark_Up)
    )
)</f>
        <v/>
      </c>
      <c r="I61" s="27" t="str">
        <f t="shared" si="11"/>
        <v/>
      </c>
      <c r="K61" s="29" t="str">
        <f t="shared" si="12"/>
        <v/>
      </c>
      <c r="L61" s="29" t="str">
        <f t="shared" si="13"/>
        <v/>
      </c>
      <c r="M61" s="29" t="str">
        <f t="shared" si="14"/>
        <v/>
      </c>
      <c r="N61" s="29" t="str">
        <f t="shared" si="15"/>
        <v/>
      </c>
      <c r="O61" s="29" t="str">
        <f t="shared" si="16"/>
        <v/>
      </c>
      <c r="P61" s="29" t="str">
        <f t="shared" si="17"/>
        <v/>
      </c>
      <c r="Q61" s="29" t="str">
        <f t="shared" si="18"/>
        <v/>
      </c>
      <c r="R61" s="29" t="str">
        <f t="shared" si="19"/>
        <v/>
      </c>
      <c r="S61" s="29" t="str">
        <f t="shared" si="20"/>
        <v/>
      </c>
      <c r="T61" s="29" t="str">
        <f t="shared" si="21"/>
        <v/>
      </c>
    </row>
    <row r="62" spans="2:20" x14ac:dyDescent="0.25">
      <c r="B62" s="20">
        <v>60</v>
      </c>
      <c r="C62" s="28"/>
      <c r="D62" s="21"/>
      <c r="E62" s="38"/>
      <c r="F62" s="38"/>
      <c r="G62" s="4"/>
      <c r="H62" s="27" t="str" cm="1">
        <f t="array" ref="H62">IF(
    OR(C62="",D62="",E62="",F62="", NOT(Are_All_Options_Set)),
    "",
    _xlfn.LET(
        _xlpm.Area, E62*F62/144,
        _xlpm.Rush_Mark_Up, _xlfn.XLOOKUP(Production_Time, Production_Times, Production_Times_Mark_Up),
        _xlpm.Type_Charge, _xlfn.XLOOKUP(C62,Door_Types, Door_Type_Unit_Price, 0),
        (_xlpm.Area * Area_Price + Unit_Price + _xlpm.Type_Charge) * (1+Mark_Up) * (1+_xlpm.Rush_Mark_Up)
    )
)</f>
        <v/>
      </c>
      <c r="I62" s="27" t="str">
        <f t="shared" si="11"/>
        <v/>
      </c>
      <c r="K62" s="29" t="str">
        <f t="shared" si="12"/>
        <v/>
      </c>
      <c r="L62" s="29" t="str">
        <f t="shared" si="13"/>
        <v/>
      </c>
      <c r="M62" s="29" t="str">
        <f t="shared" si="14"/>
        <v/>
      </c>
      <c r="N62" s="29" t="str">
        <f t="shared" si="15"/>
        <v/>
      </c>
      <c r="O62" s="29" t="str">
        <f t="shared" si="16"/>
        <v/>
      </c>
      <c r="P62" s="29" t="str">
        <f t="shared" si="17"/>
        <v/>
      </c>
      <c r="Q62" s="29" t="str">
        <f t="shared" si="18"/>
        <v/>
      </c>
      <c r="R62" s="29" t="str">
        <f t="shared" si="19"/>
        <v/>
      </c>
      <c r="S62" s="29" t="str">
        <f t="shared" si="20"/>
        <v/>
      </c>
      <c r="T62" s="29" t="str">
        <f t="shared" si="21"/>
        <v/>
      </c>
    </row>
    <row r="63" spans="2:20" x14ac:dyDescent="0.25">
      <c r="B63" s="20">
        <v>61</v>
      </c>
      <c r="C63" s="28"/>
      <c r="D63" s="21"/>
      <c r="E63" s="38"/>
      <c r="F63" s="38"/>
      <c r="G63" s="4"/>
      <c r="H63" s="27" t="str" cm="1">
        <f t="array" ref="H63">IF(
    OR(C63="",D63="",E63="",F63="", NOT(Are_All_Options_Set)),
    "",
    _xlfn.LET(
        _xlpm.Area, E63*F63/144,
        _xlpm.Rush_Mark_Up, _xlfn.XLOOKUP(Production_Time, Production_Times, Production_Times_Mark_Up),
        _xlpm.Type_Charge, _xlfn.XLOOKUP(C63,Door_Types, Door_Type_Unit_Price, 0),
        (_xlpm.Area * Area_Price + Unit_Price + _xlpm.Type_Charge) * (1+Mark_Up) * (1+_xlpm.Rush_Mark_Up)
    )
)</f>
        <v/>
      </c>
      <c r="I63" s="27" t="str">
        <f t="shared" si="11"/>
        <v/>
      </c>
      <c r="K63" s="29" t="str">
        <f t="shared" si="12"/>
        <v/>
      </c>
      <c r="L63" s="29" t="str">
        <f t="shared" si="13"/>
        <v/>
      </c>
      <c r="M63" s="29" t="str">
        <f t="shared" si="14"/>
        <v/>
      </c>
      <c r="N63" s="29" t="str">
        <f t="shared" si="15"/>
        <v/>
      </c>
      <c r="O63" s="29" t="str">
        <f t="shared" si="16"/>
        <v/>
      </c>
      <c r="P63" s="29" t="str">
        <f t="shared" si="17"/>
        <v/>
      </c>
      <c r="Q63" s="29" t="str">
        <f t="shared" si="18"/>
        <v/>
      </c>
      <c r="R63" s="29" t="str">
        <f t="shared" si="19"/>
        <v/>
      </c>
      <c r="S63" s="29" t="str">
        <f t="shared" si="20"/>
        <v/>
      </c>
      <c r="T63" s="29" t="str">
        <f t="shared" si="21"/>
        <v/>
      </c>
    </row>
    <row r="64" spans="2:20" x14ac:dyDescent="0.25">
      <c r="B64" s="20">
        <v>62</v>
      </c>
      <c r="C64" s="28"/>
      <c r="D64" s="21"/>
      <c r="E64" s="38"/>
      <c r="F64" s="38"/>
      <c r="G64" s="4"/>
      <c r="H64" s="27" t="str" cm="1">
        <f t="array" ref="H64">IF(
    OR(C64="",D64="",E64="",F64="", NOT(Are_All_Options_Set)),
    "",
    _xlfn.LET(
        _xlpm.Area, E64*F64/144,
        _xlpm.Rush_Mark_Up, _xlfn.XLOOKUP(Production_Time, Production_Times, Production_Times_Mark_Up),
        _xlpm.Type_Charge, _xlfn.XLOOKUP(C64,Door_Types, Door_Type_Unit_Price, 0),
        (_xlpm.Area * Area_Price + Unit_Price + _xlpm.Type_Charge) * (1+Mark_Up) * (1+_xlpm.Rush_Mark_Up)
    )
)</f>
        <v/>
      </c>
      <c r="I64" s="27" t="str">
        <f t="shared" si="11"/>
        <v/>
      </c>
      <c r="K64" s="29" t="str">
        <f t="shared" si="12"/>
        <v/>
      </c>
      <c r="L64" s="29" t="str">
        <f t="shared" si="13"/>
        <v/>
      </c>
      <c r="M64" s="29" t="str">
        <f t="shared" si="14"/>
        <v/>
      </c>
      <c r="N64" s="29" t="str">
        <f t="shared" si="15"/>
        <v/>
      </c>
      <c r="O64" s="29" t="str">
        <f t="shared" si="16"/>
        <v/>
      </c>
      <c r="P64" s="29" t="str">
        <f t="shared" si="17"/>
        <v/>
      </c>
      <c r="Q64" s="29" t="str">
        <f t="shared" si="18"/>
        <v/>
      </c>
      <c r="R64" s="29" t="str">
        <f t="shared" si="19"/>
        <v/>
      </c>
      <c r="S64" s="29" t="str">
        <f t="shared" si="20"/>
        <v/>
      </c>
      <c r="T64" s="29" t="str">
        <f t="shared" si="21"/>
        <v/>
      </c>
    </row>
    <row r="65" spans="2:20" x14ac:dyDescent="0.25">
      <c r="B65" s="20">
        <v>63</v>
      </c>
      <c r="C65" s="28"/>
      <c r="D65" s="21"/>
      <c r="E65" s="38"/>
      <c r="F65" s="38"/>
      <c r="G65" s="4"/>
      <c r="H65" s="27" t="str" cm="1">
        <f t="array" ref="H65">IF(
    OR(C65="",D65="",E65="",F65="", NOT(Are_All_Options_Set)),
    "",
    _xlfn.LET(
        _xlpm.Area, E65*F65/144,
        _xlpm.Rush_Mark_Up, _xlfn.XLOOKUP(Production_Time, Production_Times, Production_Times_Mark_Up),
        _xlpm.Type_Charge, _xlfn.XLOOKUP(C65,Door_Types, Door_Type_Unit_Price, 0),
        (_xlpm.Area * Area_Price + Unit_Price + _xlpm.Type_Charge) * (1+Mark_Up) * (1+_xlpm.Rush_Mark_Up)
    )
)</f>
        <v/>
      </c>
      <c r="I65" s="27" t="str">
        <f t="shared" si="11"/>
        <v/>
      </c>
      <c r="K65" s="29" t="str">
        <f t="shared" si="12"/>
        <v/>
      </c>
      <c r="L65" s="29" t="str">
        <f t="shared" si="13"/>
        <v/>
      </c>
      <c r="M65" s="29" t="str">
        <f t="shared" si="14"/>
        <v/>
      </c>
      <c r="N65" s="29" t="str">
        <f t="shared" si="15"/>
        <v/>
      </c>
      <c r="O65" s="29" t="str">
        <f t="shared" si="16"/>
        <v/>
      </c>
      <c r="P65" s="29" t="str">
        <f t="shared" si="17"/>
        <v/>
      </c>
      <c r="Q65" s="29" t="str">
        <f t="shared" si="18"/>
        <v/>
      </c>
      <c r="R65" s="29" t="str">
        <f t="shared" si="19"/>
        <v/>
      </c>
      <c r="S65" s="29" t="str">
        <f t="shared" si="20"/>
        <v/>
      </c>
      <c r="T65" s="29" t="str">
        <f t="shared" si="21"/>
        <v/>
      </c>
    </row>
    <row r="66" spans="2:20" x14ac:dyDescent="0.25">
      <c r="B66" s="20">
        <v>64</v>
      </c>
      <c r="C66" s="28"/>
      <c r="D66" s="21"/>
      <c r="E66" s="38"/>
      <c r="F66" s="38"/>
      <c r="G66" s="4"/>
      <c r="H66" s="27" t="str" cm="1">
        <f t="array" ref="H66">IF(
    OR(C66="",D66="",E66="",F66="", NOT(Are_All_Options_Set)),
    "",
    _xlfn.LET(
        _xlpm.Area, E66*F66/144,
        _xlpm.Rush_Mark_Up, _xlfn.XLOOKUP(Production_Time, Production_Times, Production_Times_Mark_Up),
        _xlpm.Type_Charge, _xlfn.XLOOKUP(C66,Door_Types, Door_Type_Unit_Price, 0),
        (_xlpm.Area * Area_Price + Unit_Price + _xlpm.Type_Charge) * (1+Mark_Up) * (1+_xlpm.Rush_Mark_Up)
    )
)</f>
        <v/>
      </c>
      <c r="I66" s="27" t="str">
        <f t="shared" si="11"/>
        <v/>
      </c>
      <c r="K66" s="29" t="str">
        <f t="shared" si="12"/>
        <v/>
      </c>
      <c r="L66" s="29" t="str">
        <f t="shared" si="13"/>
        <v/>
      </c>
      <c r="M66" s="29" t="str">
        <f t="shared" si="14"/>
        <v/>
      </c>
      <c r="N66" s="29" t="str">
        <f t="shared" si="15"/>
        <v/>
      </c>
      <c r="O66" s="29" t="str">
        <f t="shared" si="16"/>
        <v/>
      </c>
      <c r="P66" s="29" t="str">
        <f t="shared" si="17"/>
        <v/>
      </c>
      <c r="Q66" s="29" t="str">
        <f t="shared" si="18"/>
        <v/>
      </c>
      <c r="R66" s="29" t="str">
        <f t="shared" si="19"/>
        <v/>
      </c>
      <c r="S66" s="29" t="str">
        <f t="shared" si="20"/>
        <v/>
      </c>
      <c r="T66" s="29" t="str">
        <f t="shared" si="21"/>
        <v/>
      </c>
    </row>
    <row r="67" spans="2:20" x14ac:dyDescent="0.25">
      <c r="B67" s="20">
        <v>65</v>
      </c>
      <c r="C67" s="28"/>
      <c r="D67" s="21"/>
      <c r="E67" s="38"/>
      <c r="F67" s="38"/>
      <c r="G67" s="4"/>
      <c r="H67" s="27" t="str" cm="1">
        <f t="array" ref="H67">IF(
    OR(C67="",D67="",E67="",F67="", NOT(Are_All_Options_Set)),
    "",
    _xlfn.LET(
        _xlpm.Area, E67*F67/144,
        _xlpm.Rush_Mark_Up, _xlfn.XLOOKUP(Production_Time, Production_Times, Production_Times_Mark_Up),
        _xlpm.Type_Charge, _xlfn.XLOOKUP(C67,Door_Types, Door_Type_Unit_Price, 0),
        (_xlpm.Area * Area_Price + Unit_Price + _xlpm.Type_Charge) * (1+Mark_Up) * (1+_xlpm.Rush_Mark_Up)
    )
)</f>
        <v/>
      </c>
      <c r="I67" s="27" t="str">
        <f t="shared" si="11"/>
        <v/>
      </c>
      <c r="K67" s="29" t="str">
        <f t="shared" si="12"/>
        <v/>
      </c>
      <c r="L67" s="29" t="str">
        <f t="shared" si="13"/>
        <v/>
      </c>
      <c r="M67" s="29" t="str">
        <f t="shared" si="14"/>
        <v/>
      </c>
      <c r="N67" s="29" t="str">
        <f t="shared" si="15"/>
        <v/>
      </c>
      <c r="O67" s="29" t="str">
        <f t="shared" si="16"/>
        <v/>
      </c>
      <c r="P67" s="29" t="str">
        <f t="shared" si="17"/>
        <v/>
      </c>
      <c r="Q67" s="29" t="str">
        <f t="shared" si="18"/>
        <v/>
      </c>
      <c r="R67" s="29" t="str">
        <f t="shared" si="19"/>
        <v/>
      </c>
      <c r="S67" s="29" t="str">
        <f t="shared" si="20"/>
        <v/>
      </c>
      <c r="T67" s="29" t="str">
        <f t="shared" si="21"/>
        <v/>
      </c>
    </row>
    <row r="68" spans="2:20" x14ac:dyDescent="0.25">
      <c r="B68" s="20">
        <v>66</v>
      </c>
      <c r="C68" s="28"/>
      <c r="D68" s="21"/>
      <c r="E68" s="38"/>
      <c r="F68" s="38"/>
      <c r="G68" s="4"/>
      <c r="H68" s="27" t="str" cm="1">
        <f t="array" ref="H68">IF(
    OR(C68="",D68="",E68="",F68="", NOT(Are_All_Options_Set)),
    "",
    _xlfn.LET(
        _xlpm.Area, E68*F68/144,
        _xlpm.Rush_Mark_Up, _xlfn.XLOOKUP(Production_Time, Production_Times, Production_Times_Mark_Up),
        _xlpm.Type_Charge, _xlfn.XLOOKUP(C68,Door_Types, Door_Type_Unit_Price, 0),
        (_xlpm.Area * Area_Price + Unit_Price + _xlpm.Type_Charge) * (1+Mark_Up) * (1+_xlpm.Rush_Mark_Up)
    )
)</f>
        <v/>
      </c>
      <c r="I68" s="27" t="str">
        <f t="shared" si="11"/>
        <v/>
      </c>
      <c r="K68" s="29" t="str">
        <f t="shared" si="12"/>
        <v/>
      </c>
      <c r="L68" s="29" t="str">
        <f t="shared" si="13"/>
        <v/>
      </c>
      <c r="M68" s="29" t="str">
        <f t="shared" si="14"/>
        <v/>
      </c>
      <c r="N68" s="29" t="str">
        <f t="shared" si="15"/>
        <v/>
      </c>
      <c r="O68" s="29" t="str">
        <f t="shared" si="16"/>
        <v/>
      </c>
      <c r="P68" s="29" t="str">
        <f t="shared" si="17"/>
        <v/>
      </c>
      <c r="Q68" s="29" t="str">
        <f t="shared" si="18"/>
        <v/>
      </c>
      <c r="R68" s="29" t="str">
        <f t="shared" si="19"/>
        <v/>
      </c>
      <c r="S68" s="29" t="str">
        <f t="shared" si="20"/>
        <v/>
      </c>
      <c r="T68" s="29" t="str">
        <f t="shared" si="21"/>
        <v/>
      </c>
    </row>
    <row r="69" spans="2:20" x14ac:dyDescent="0.25">
      <c r="B69" s="20">
        <v>67</v>
      </c>
      <c r="C69" s="28"/>
      <c r="D69" s="21"/>
      <c r="E69" s="38"/>
      <c r="F69" s="38"/>
      <c r="G69" s="4"/>
      <c r="H69" s="27" t="str" cm="1">
        <f t="array" ref="H69">IF(
    OR(C69="",D69="",E69="",F69="", NOT(Are_All_Options_Set)),
    "",
    _xlfn.LET(
        _xlpm.Area, E69*F69/144,
        _xlpm.Rush_Mark_Up, _xlfn.XLOOKUP(Production_Time, Production_Times, Production_Times_Mark_Up),
        _xlpm.Type_Charge, _xlfn.XLOOKUP(C69,Door_Types, Door_Type_Unit_Price, 0),
        (_xlpm.Area * Area_Price + Unit_Price + _xlpm.Type_Charge) * (1+Mark_Up) * (1+_xlpm.Rush_Mark_Up)
    )
)</f>
        <v/>
      </c>
      <c r="I69" s="27" t="str">
        <f t="shared" si="11"/>
        <v/>
      </c>
      <c r="K69" s="29" t="str">
        <f t="shared" si="12"/>
        <v/>
      </c>
      <c r="L69" s="29" t="str">
        <f t="shared" si="13"/>
        <v/>
      </c>
      <c r="M69" s="29" t="str">
        <f t="shared" si="14"/>
        <v/>
      </c>
      <c r="N69" s="29" t="str">
        <f t="shared" si="15"/>
        <v/>
      </c>
      <c r="O69" s="29" t="str">
        <f t="shared" si="16"/>
        <v/>
      </c>
      <c r="P69" s="29" t="str">
        <f t="shared" si="17"/>
        <v/>
      </c>
      <c r="Q69" s="29" t="str">
        <f t="shared" si="18"/>
        <v/>
      </c>
      <c r="R69" s="29" t="str">
        <f t="shared" si="19"/>
        <v/>
      </c>
      <c r="S69" s="29" t="str">
        <f t="shared" si="20"/>
        <v/>
      </c>
      <c r="T69" s="29" t="str">
        <f t="shared" si="21"/>
        <v/>
      </c>
    </row>
    <row r="70" spans="2:20" x14ac:dyDescent="0.25">
      <c r="B70" s="20">
        <v>68</v>
      </c>
      <c r="C70" s="28"/>
      <c r="D70" s="21"/>
      <c r="E70" s="38"/>
      <c r="F70" s="38"/>
      <c r="G70" s="4"/>
      <c r="H70" s="27" t="str" cm="1">
        <f t="array" ref="H70">IF(
    OR(C70="",D70="",E70="",F70="", NOT(Are_All_Options_Set)),
    "",
    _xlfn.LET(
        _xlpm.Area, E70*F70/144,
        _xlpm.Rush_Mark_Up, _xlfn.XLOOKUP(Production_Time, Production_Times, Production_Times_Mark_Up),
        _xlpm.Type_Charge, _xlfn.XLOOKUP(C70,Door_Types, Door_Type_Unit_Price, 0),
        (_xlpm.Area * Area_Price + Unit_Price + _xlpm.Type_Charge) * (1+Mark_Up) * (1+_xlpm.Rush_Mark_Up)
    )
)</f>
        <v/>
      </c>
      <c r="I70" s="27" t="str">
        <f t="shared" si="11"/>
        <v/>
      </c>
      <c r="K70" s="29" t="str">
        <f t="shared" si="12"/>
        <v/>
      </c>
      <c r="L70" s="29" t="str">
        <f t="shared" si="13"/>
        <v/>
      </c>
      <c r="M70" s="29" t="str">
        <f t="shared" si="14"/>
        <v/>
      </c>
      <c r="N70" s="29" t="str">
        <f t="shared" si="15"/>
        <v/>
      </c>
      <c r="O70" s="29" t="str">
        <f t="shared" si="16"/>
        <v/>
      </c>
      <c r="P70" s="29" t="str">
        <f t="shared" si="17"/>
        <v/>
      </c>
      <c r="Q70" s="29" t="str">
        <f t="shared" si="18"/>
        <v/>
      </c>
      <c r="R70" s="29" t="str">
        <f t="shared" si="19"/>
        <v/>
      </c>
      <c r="S70" s="29" t="str">
        <f t="shared" si="20"/>
        <v/>
      </c>
      <c r="T70" s="29" t="str">
        <f t="shared" si="21"/>
        <v/>
      </c>
    </row>
    <row r="71" spans="2:20" x14ac:dyDescent="0.25">
      <c r="B71" s="20">
        <v>69</v>
      </c>
      <c r="C71" s="28"/>
      <c r="D71" s="21"/>
      <c r="E71" s="38"/>
      <c r="F71" s="38"/>
      <c r="G71" s="4"/>
      <c r="H71" s="27" t="str" cm="1">
        <f t="array" ref="H71">IF(
    OR(C71="",D71="",E71="",F71="", NOT(Are_All_Options_Set)),
    "",
    _xlfn.LET(
        _xlpm.Area, E71*F71/144,
        _xlpm.Rush_Mark_Up, _xlfn.XLOOKUP(Production_Time, Production_Times, Production_Times_Mark_Up),
        _xlpm.Type_Charge, _xlfn.XLOOKUP(C71,Door_Types, Door_Type_Unit_Price, 0),
        (_xlpm.Area * Area_Price + Unit_Price + _xlpm.Type_Charge) * (1+Mark_Up) * (1+_xlpm.Rush_Mark_Up)
    )
)</f>
        <v/>
      </c>
      <c r="I71" s="27" t="str">
        <f t="shared" si="11"/>
        <v/>
      </c>
      <c r="K71" s="29" t="str">
        <f t="shared" si="12"/>
        <v/>
      </c>
      <c r="L71" s="29" t="str">
        <f t="shared" si="13"/>
        <v/>
      </c>
      <c r="M71" s="29" t="str">
        <f t="shared" si="14"/>
        <v/>
      </c>
      <c r="N71" s="29" t="str">
        <f t="shared" si="15"/>
        <v/>
      </c>
      <c r="O71" s="29" t="str">
        <f t="shared" si="16"/>
        <v/>
      </c>
      <c r="P71" s="29" t="str">
        <f t="shared" si="17"/>
        <v/>
      </c>
      <c r="Q71" s="29" t="str">
        <f t="shared" si="18"/>
        <v/>
      </c>
      <c r="R71" s="29" t="str">
        <f t="shared" si="19"/>
        <v/>
      </c>
      <c r="S71" s="29" t="str">
        <f t="shared" si="20"/>
        <v/>
      </c>
      <c r="T71" s="29" t="str">
        <f t="shared" si="21"/>
        <v/>
      </c>
    </row>
    <row r="72" spans="2:20" x14ac:dyDescent="0.25">
      <c r="B72" s="20">
        <v>70</v>
      </c>
      <c r="C72" s="28"/>
      <c r="D72" s="21"/>
      <c r="E72" s="38"/>
      <c r="F72" s="38"/>
      <c r="G72" s="4"/>
      <c r="H72" s="27" t="str" cm="1">
        <f t="array" ref="H72">IF(
    OR(C72="",D72="",E72="",F72="", NOT(Are_All_Options_Set)),
    "",
    _xlfn.LET(
        _xlpm.Area, E72*F72/144,
        _xlpm.Rush_Mark_Up, _xlfn.XLOOKUP(Production_Time, Production_Times, Production_Times_Mark_Up),
        _xlpm.Type_Charge, _xlfn.XLOOKUP(C72,Door_Types, Door_Type_Unit_Price, 0),
        (_xlpm.Area * Area_Price + Unit_Price + _xlpm.Type_Charge) * (1+Mark_Up) * (1+_xlpm.Rush_Mark_Up)
    )
)</f>
        <v/>
      </c>
      <c r="I72" s="27" t="str">
        <f t="shared" si="11"/>
        <v/>
      </c>
      <c r="K72" s="29" t="str">
        <f t="shared" si="12"/>
        <v/>
      </c>
      <c r="L72" s="29" t="str">
        <f t="shared" si="13"/>
        <v/>
      </c>
      <c r="M72" s="29" t="str">
        <f t="shared" si="14"/>
        <v/>
      </c>
      <c r="N72" s="29" t="str">
        <f t="shared" si="15"/>
        <v/>
      </c>
      <c r="O72" s="29" t="str">
        <f t="shared" si="16"/>
        <v/>
      </c>
      <c r="P72" s="29" t="str">
        <f t="shared" si="17"/>
        <v/>
      </c>
      <c r="Q72" s="29" t="str">
        <f t="shared" si="18"/>
        <v/>
      </c>
      <c r="R72" s="29" t="str">
        <f t="shared" si="19"/>
        <v/>
      </c>
      <c r="S72" s="29" t="str">
        <f t="shared" si="20"/>
        <v/>
      </c>
      <c r="T72" s="29" t="str">
        <f t="shared" si="21"/>
        <v/>
      </c>
    </row>
    <row r="73" spans="2:20" x14ac:dyDescent="0.25">
      <c r="B73" s="20">
        <v>71</v>
      </c>
      <c r="C73" s="28"/>
      <c r="D73" s="21"/>
      <c r="E73" s="38"/>
      <c r="F73" s="38"/>
      <c r="G73" s="4"/>
      <c r="H73" s="27" t="str" cm="1">
        <f t="array" ref="H73">IF(
    OR(C73="",D73="",E73="",F73="", NOT(Are_All_Options_Set)),
    "",
    _xlfn.LET(
        _xlpm.Area, E73*F73/144,
        _xlpm.Rush_Mark_Up, _xlfn.XLOOKUP(Production_Time, Production_Times, Production_Times_Mark_Up),
        _xlpm.Type_Charge, _xlfn.XLOOKUP(C73,Door_Types, Door_Type_Unit_Price, 0),
        (_xlpm.Area * Area_Price + Unit_Price + _xlpm.Type_Charge) * (1+Mark_Up) * (1+_xlpm.Rush_Mark_Up)
    )
)</f>
        <v/>
      </c>
      <c r="I73" s="27" t="str">
        <f t="shared" ref="I73:I103" si="22">IF(H73&lt;&gt;"",H73*D73,"")</f>
        <v/>
      </c>
      <c r="K73" s="29" t="str">
        <f t="shared" ref="K73:K103" si="23">_xlfn.LET(
    _xlpm.Door_Type, C73,
    _xlpm.Panel_Count, _xlfn.XLOOKUP(_xlpm.Door_Type, Door_Types, Door_Types_Panel_Counts, -1, 0),
    IF(
        _xlpm.Panel_Count &lt; 1,
        "",
        Default_Stiles
    )
)</f>
        <v/>
      </c>
      <c r="L73" s="29" t="str">
        <f t="shared" ref="L73:L103" si="24">_xlfn.LET(
    _xlpm.Door_Type, C73,
    _xlpm.Panel_Count, _xlfn.XLOOKUP(_xlpm.Door_Type, Door_Types, Door_Types_Panel_Counts, -1, 0),
    IF(
        _xlpm.Panel_Count &lt; 1,
        "",
        Default_Stiles
    )
)</f>
        <v/>
      </c>
      <c r="M73" s="29" t="str">
        <f t="shared" ref="M73:M103" si="25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73" s="29" t="str">
        <f t="shared" ref="N73:N103" si="26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73" s="29" t="str">
        <f t="shared" ref="O73:O103" si="27">_xlfn.LET(
    _xlpm.Door_Type, C73,
    _xlpm.Panel_Count, _xlfn.XLOOKUP(_xlpm.Door_Type, Door_Types, Door_Types_Panel_Counts, -1, 0),
    IF(
        _xlpm.Panel_Count &lt; 2,
        "",
        Default_Rails
    )
)</f>
        <v/>
      </c>
      <c r="P73" s="29" t="str">
        <f t="shared" ref="P73:P103" si="28">_xlfn.LET(
    _xlpm.Door_Type, C73,
    _xlpm.Panel_Count, _xlfn.XLOOKUP(_xlpm.Door_Type, Door_Types, Door_Types_Panel_Counts, -1, 0),
    IF(
        _xlpm.Panel_Count &lt; 3,
        "",
        Default_Rails
    )
)</f>
        <v/>
      </c>
      <c r="Q73" s="29" t="str">
        <f t="shared" ref="Q73:Q103" si="29">_xlfn.LET(
    _xlpm.Door_Type, C73,
    _xlpm.Panel_Count, _xlfn.XLOOKUP(_xlpm.Door_Type, Door_Types, Door_Types_Panel_Counts, -1, 0),
    IF(
        _xlpm.Panel_Count &lt; 4,
        "",
        Default_Rails
    )
)</f>
        <v/>
      </c>
      <c r="R73" s="29" t="str">
        <f t="shared" ref="R73:R103" si="30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2),
        "",
        _xlpm.Panel_Height
    )
)</f>
        <v/>
      </c>
      <c r="S73" s="29" t="str">
        <f t="shared" ref="S73:S103" si="31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3),
        "",
        _xlpm.Panel_Height
    )
)</f>
        <v/>
      </c>
      <c r="T73" s="29" t="str">
        <f t="shared" ref="T73:T103" si="32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4),
        "",
        _xlpm.Panel_Height
    )
)</f>
        <v/>
      </c>
    </row>
    <row r="74" spans="2:20" x14ac:dyDescent="0.25">
      <c r="B74" s="20">
        <v>72</v>
      </c>
      <c r="C74" s="28"/>
      <c r="D74" s="21"/>
      <c r="E74" s="38"/>
      <c r="F74" s="38"/>
      <c r="G74" s="4"/>
      <c r="H74" s="27" t="str" cm="1">
        <f t="array" ref="H74">IF(
    OR(C74="",D74="",E74="",F74="", NOT(Are_All_Options_Set)),
    "",
    _xlfn.LET(
        _xlpm.Area, E74*F74/144,
        _xlpm.Rush_Mark_Up, _xlfn.XLOOKUP(Production_Time, Production_Times, Production_Times_Mark_Up),
        _xlpm.Type_Charge, _xlfn.XLOOKUP(C74,Door_Types, Door_Type_Unit_Price, 0),
        (_xlpm.Area * Area_Price + Unit_Price + _xlpm.Type_Charge) * (1+Mark_Up) * (1+_xlpm.Rush_Mark_Up)
    )
)</f>
        <v/>
      </c>
      <c r="I74" s="27" t="str">
        <f t="shared" si="22"/>
        <v/>
      </c>
      <c r="K74" s="29" t="str">
        <f t="shared" si="23"/>
        <v/>
      </c>
      <c r="L74" s="29" t="str">
        <f t="shared" si="24"/>
        <v/>
      </c>
      <c r="M74" s="29" t="str">
        <f t="shared" si="25"/>
        <v/>
      </c>
      <c r="N74" s="29" t="str">
        <f t="shared" si="26"/>
        <v/>
      </c>
      <c r="O74" s="29" t="str">
        <f t="shared" si="27"/>
        <v/>
      </c>
      <c r="P74" s="29" t="str">
        <f t="shared" si="28"/>
        <v/>
      </c>
      <c r="Q74" s="29" t="str">
        <f t="shared" si="29"/>
        <v/>
      </c>
      <c r="R74" s="29" t="str">
        <f t="shared" si="30"/>
        <v/>
      </c>
      <c r="S74" s="29" t="str">
        <f t="shared" si="31"/>
        <v/>
      </c>
      <c r="T74" s="29" t="str">
        <f t="shared" si="32"/>
        <v/>
      </c>
    </row>
    <row r="75" spans="2:20" x14ac:dyDescent="0.25">
      <c r="B75" s="20">
        <v>73</v>
      </c>
      <c r="C75" s="28"/>
      <c r="D75" s="21"/>
      <c r="E75" s="38"/>
      <c r="F75" s="38"/>
      <c r="G75" s="4"/>
      <c r="H75" s="27" t="str" cm="1">
        <f t="array" ref="H75">IF(
    OR(C75="",D75="",E75="",F75="", NOT(Are_All_Options_Set)),
    "",
    _xlfn.LET(
        _xlpm.Area, E75*F75/144,
        _xlpm.Rush_Mark_Up, _xlfn.XLOOKUP(Production_Time, Production_Times, Production_Times_Mark_Up),
        _xlpm.Type_Charge, _xlfn.XLOOKUP(C75,Door_Types, Door_Type_Unit_Price, 0),
        (_xlpm.Area * Area_Price + Unit_Price + _xlpm.Type_Charge) * (1+Mark_Up) * (1+_xlpm.Rush_Mark_Up)
    )
)</f>
        <v/>
      </c>
      <c r="I75" s="27" t="str">
        <f t="shared" si="22"/>
        <v/>
      </c>
      <c r="K75" s="29" t="str">
        <f t="shared" si="23"/>
        <v/>
      </c>
      <c r="L75" s="29" t="str">
        <f t="shared" si="24"/>
        <v/>
      </c>
      <c r="M75" s="29" t="str">
        <f t="shared" si="25"/>
        <v/>
      </c>
      <c r="N75" s="29" t="str">
        <f t="shared" si="26"/>
        <v/>
      </c>
      <c r="O75" s="29" t="str">
        <f t="shared" si="27"/>
        <v/>
      </c>
      <c r="P75" s="29" t="str">
        <f t="shared" si="28"/>
        <v/>
      </c>
      <c r="Q75" s="29" t="str">
        <f t="shared" si="29"/>
        <v/>
      </c>
      <c r="R75" s="29" t="str">
        <f t="shared" si="30"/>
        <v/>
      </c>
      <c r="S75" s="29" t="str">
        <f t="shared" si="31"/>
        <v/>
      </c>
      <c r="T75" s="29" t="str">
        <f t="shared" si="32"/>
        <v/>
      </c>
    </row>
    <row r="76" spans="2:20" x14ac:dyDescent="0.25">
      <c r="B76" s="20">
        <v>74</v>
      </c>
      <c r="C76" s="28"/>
      <c r="D76" s="21"/>
      <c r="E76" s="38"/>
      <c r="F76" s="38"/>
      <c r="G76" s="4"/>
      <c r="H76" s="27" t="str" cm="1">
        <f t="array" ref="H76">IF(
    OR(C76="",D76="",E76="",F76="", NOT(Are_All_Options_Set)),
    "",
    _xlfn.LET(
        _xlpm.Area, E76*F76/144,
        _xlpm.Rush_Mark_Up, _xlfn.XLOOKUP(Production_Time, Production_Times, Production_Times_Mark_Up),
        _xlpm.Type_Charge, _xlfn.XLOOKUP(C76,Door_Types, Door_Type_Unit_Price, 0),
        (_xlpm.Area * Area_Price + Unit_Price + _xlpm.Type_Charge) * (1+Mark_Up) * (1+_xlpm.Rush_Mark_Up)
    )
)</f>
        <v/>
      </c>
      <c r="I76" s="27" t="str">
        <f t="shared" si="22"/>
        <v/>
      </c>
      <c r="K76" s="29" t="str">
        <f t="shared" si="23"/>
        <v/>
      </c>
      <c r="L76" s="29" t="str">
        <f t="shared" si="24"/>
        <v/>
      </c>
      <c r="M76" s="29" t="str">
        <f t="shared" si="25"/>
        <v/>
      </c>
      <c r="N76" s="29" t="str">
        <f t="shared" si="26"/>
        <v/>
      </c>
      <c r="O76" s="29" t="str">
        <f t="shared" si="27"/>
        <v/>
      </c>
      <c r="P76" s="29" t="str">
        <f t="shared" si="28"/>
        <v/>
      </c>
      <c r="Q76" s="29" t="str">
        <f t="shared" si="29"/>
        <v/>
      </c>
      <c r="R76" s="29" t="str">
        <f t="shared" si="30"/>
        <v/>
      </c>
      <c r="S76" s="29" t="str">
        <f t="shared" si="31"/>
        <v/>
      </c>
      <c r="T76" s="29" t="str">
        <f t="shared" si="32"/>
        <v/>
      </c>
    </row>
    <row r="77" spans="2:20" x14ac:dyDescent="0.25">
      <c r="B77" s="20">
        <v>75</v>
      </c>
      <c r="C77" s="28"/>
      <c r="D77" s="21"/>
      <c r="E77" s="38"/>
      <c r="F77" s="38"/>
      <c r="G77" s="4"/>
      <c r="H77" s="27" t="str" cm="1">
        <f t="array" ref="H77">IF(
    OR(C77="",D77="",E77="",F77="", NOT(Are_All_Options_Set)),
    "",
    _xlfn.LET(
        _xlpm.Area, E77*F77/144,
        _xlpm.Rush_Mark_Up, _xlfn.XLOOKUP(Production_Time, Production_Times, Production_Times_Mark_Up),
        _xlpm.Type_Charge, _xlfn.XLOOKUP(C77,Door_Types, Door_Type_Unit_Price, 0),
        (_xlpm.Area * Area_Price + Unit_Price + _xlpm.Type_Charge) * (1+Mark_Up) * (1+_xlpm.Rush_Mark_Up)
    )
)</f>
        <v/>
      </c>
      <c r="I77" s="27" t="str">
        <f t="shared" si="22"/>
        <v/>
      </c>
      <c r="K77" s="29" t="str">
        <f t="shared" si="23"/>
        <v/>
      </c>
      <c r="L77" s="29" t="str">
        <f t="shared" si="24"/>
        <v/>
      </c>
      <c r="M77" s="29" t="str">
        <f t="shared" si="25"/>
        <v/>
      </c>
      <c r="N77" s="29" t="str">
        <f t="shared" si="26"/>
        <v/>
      </c>
      <c r="O77" s="29" t="str">
        <f t="shared" si="27"/>
        <v/>
      </c>
      <c r="P77" s="29" t="str">
        <f t="shared" si="28"/>
        <v/>
      </c>
      <c r="Q77" s="29" t="str">
        <f t="shared" si="29"/>
        <v/>
      </c>
      <c r="R77" s="29" t="str">
        <f t="shared" si="30"/>
        <v/>
      </c>
      <c r="S77" s="29" t="str">
        <f t="shared" si="31"/>
        <v/>
      </c>
      <c r="T77" s="29" t="str">
        <f t="shared" si="32"/>
        <v/>
      </c>
    </row>
    <row r="78" spans="2:20" x14ac:dyDescent="0.25">
      <c r="B78" s="20">
        <v>76</v>
      </c>
      <c r="C78" s="28"/>
      <c r="D78" s="21"/>
      <c r="E78" s="38"/>
      <c r="F78" s="38"/>
      <c r="G78" s="4"/>
      <c r="H78" s="27" t="str" cm="1">
        <f t="array" ref="H78">IF(
    OR(C78="",D78="",E78="",F78="", NOT(Are_All_Options_Set)),
    "",
    _xlfn.LET(
        _xlpm.Area, E78*F78/144,
        _xlpm.Rush_Mark_Up, _xlfn.XLOOKUP(Production_Time, Production_Times, Production_Times_Mark_Up),
        _xlpm.Type_Charge, _xlfn.XLOOKUP(C78,Door_Types, Door_Type_Unit_Price, 0),
        (_xlpm.Area * Area_Price + Unit_Price + _xlpm.Type_Charge) * (1+Mark_Up) * (1+_xlpm.Rush_Mark_Up)
    )
)</f>
        <v/>
      </c>
      <c r="I78" s="27" t="str">
        <f t="shared" si="22"/>
        <v/>
      </c>
      <c r="K78" s="29" t="str">
        <f t="shared" si="23"/>
        <v/>
      </c>
      <c r="L78" s="29" t="str">
        <f t="shared" si="24"/>
        <v/>
      </c>
      <c r="M78" s="29" t="str">
        <f t="shared" si="25"/>
        <v/>
      </c>
      <c r="N78" s="29" t="str">
        <f t="shared" si="26"/>
        <v/>
      </c>
      <c r="O78" s="29" t="str">
        <f t="shared" si="27"/>
        <v/>
      </c>
      <c r="P78" s="29" t="str">
        <f t="shared" si="28"/>
        <v/>
      </c>
      <c r="Q78" s="29" t="str">
        <f t="shared" si="29"/>
        <v/>
      </c>
      <c r="R78" s="29" t="str">
        <f t="shared" si="30"/>
        <v/>
      </c>
      <c r="S78" s="29" t="str">
        <f t="shared" si="31"/>
        <v/>
      </c>
      <c r="T78" s="29" t="str">
        <f t="shared" si="32"/>
        <v/>
      </c>
    </row>
    <row r="79" spans="2:20" x14ac:dyDescent="0.25">
      <c r="B79" s="20">
        <v>77</v>
      </c>
      <c r="C79" s="28"/>
      <c r="D79" s="21"/>
      <c r="E79" s="38"/>
      <c r="F79" s="38"/>
      <c r="G79" s="4"/>
      <c r="H79" s="27" t="str" cm="1">
        <f t="array" ref="H79">IF(
    OR(C79="",D79="",E79="",F79="", NOT(Are_All_Options_Set)),
    "",
    _xlfn.LET(
        _xlpm.Area, E79*F79/144,
        _xlpm.Rush_Mark_Up, _xlfn.XLOOKUP(Production_Time, Production_Times, Production_Times_Mark_Up),
        _xlpm.Type_Charge, _xlfn.XLOOKUP(C79,Door_Types, Door_Type_Unit_Price, 0),
        (_xlpm.Area * Area_Price + Unit_Price + _xlpm.Type_Charge) * (1+Mark_Up) * (1+_xlpm.Rush_Mark_Up)
    )
)</f>
        <v/>
      </c>
      <c r="I79" s="27" t="str">
        <f t="shared" si="22"/>
        <v/>
      </c>
      <c r="K79" s="29" t="str">
        <f t="shared" si="23"/>
        <v/>
      </c>
      <c r="L79" s="29" t="str">
        <f t="shared" si="24"/>
        <v/>
      </c>
      <c r="M79" s="29" t="str">
        <f t="shared" si="25"/>
        <v/>
      </c>
      <c r="N79" s="29" t="str">
        <f t="shared" si="26"/>
        <v/>
      </c>
      <c r="O79" s="29" t="str">
        <f t="shared" si="27"/>
        <v/>
      </c>
      <c r="P79" s="29" t="str">
        <f t="shared" si="28"/>
        <v/>
      </c>
      <c r="Q79" s="29" t="str">
        <f t="shared" si="29"/>
        <v/>
      </c>
      <c r="R79" s="29" t="str">
        <f t="shared" si="30"/>
        <v/>
      </c>
      <c r="S79" s="29" t="str">
        <f t="shared" si="31"/>
        <v/>
      </c>
      <c r="T79" s="29" t="str">
        <f t="shared" si="32"/>
        <v/>
      </c>
    </row>
    <row r="80" spans="2:20" x14ac:dyDescent="0.25">
      <c r="B80" s="20">
        <v>78</v>
      </c>
      <c r="C80" s="28"/>
      <c r="D80" s="21"/>
      <c r="E80" s="38"/>
      <c r="F80" s="38"/>
      <c r="G80" s="4"/>
      <c r="H80" s="27" t="str" cm="1">
        <f t="array" ref="H80">IF(
    OR(C80="",D80="",E80="",F80="", NOT(Are_All_Options_Set)),
    "",
    _xlfn.LET(
        _xlpm.Area, E80*F80/144,
        _xlpm.Rush_Mark_Up, _xlfn.XLOOKUP(Production_Time, Production_Times, Production_Times_Mark_Up),
        _xlpm.Type_Charge, _xlfn.XLOOKUP(C80,Door_Types, Door_Type_Unit_Price, 0),
        (_xlpm.Area * Area_Price + Unit_Price + _xlpm.Type_Charge) * (1+Mark_Up) * (1+_xlpm.Rush_Mark_Up)
    )
)</f>
        <v/>
      </c>
      <c r="I80" s="27" t="str">
        <f t="shared" si="22"/>
        <v/>
      </c>
      <c r="K80" s="29" t="str">
        <f t="shared" si="23"/>
        <v/>
      </c>
      <c r="L80" s="29" t="str">
        <f t="shared" si="24"/>
        <v/>
      </c>
      <c r="M80" s="29" t="str">
        <f t="shared" si="25"/>
        <v/>
      </c>
      <c r="N80" s="29" t="str">
        <f t="shared" si="26"/>
        <v/>
      </c>
      <c r="O80" s="29" t="str">
        <f t="shared" si="27"/>
        <v/>
      </c>
      <c r="P80" s="29" t="str">
        <f t="shared" si="28"/>
        <v/>
      </c>
      <c r="Q80" s="29" t="str">
        <f t="shared" si="29"/>
        <v/>
      </c>
      <c r="R80" s="29" t="str">
        <f t="shared" si="30"/>
        <v/>
      </c>
      <c r="S80" s="29" t="str">
        <f t="shared" si="31"/>
        <v/>
      </c>
      <c r="T80" s="29" t="str">
        <f t="shared" si="32"/>
        <v/>
      </c>
    </row>
    <row r="81" spans="2:20" x14ac:dyDescent="0.25">
      <c r="B81" s="20">
        <v>79</v>
      </c>
      <c r="C81" s="28"/>
      <c r="D81" s="21"/>
      <c r="E81" s="38"/>
      <c r="F81" s="38"/>
      <c r="G81" s="4"/>
      <c r="H81" s="27" t="str" cm="1">
        <f t="array" ref="H81">IF(
    OR(C81="",D81="",E81="",F81="", NOT(Are_All_Options_Set)),
    "",
    _xlfn.LET(
        _xlpm.Area, E81*F81/144,
        _xlpm.Rush_Mark_Up, _xlfn.XLOOKUP(Production_Time, Production_Times, Production_Times_Mark_Up),
        _xlpm.Type_Charge, _xlfn.XLOOKUP(C81,Door_Types, Door_Type_Unit_Price, 0),
        (_xlpm.Area * Area_Price + Unit_Price + _xlpm.Type_Charge) * (1+Mark_Up) * (1+_xlpm.Rush_Mark_Up)
    )
)</f>
        <v/>
      </c>
      <c r="I81" s="27" t="str">
        <f t="shared" si="22"/>
        <v/>
      </c>
      <c r="K81" s="29" t="str">
        <f t="shared" si="23"/>
        <v/>
      </c>
      <c r="L81" s="29" t="str">
        <f t="shared" si="24"/>
        <v/>
      </c>
      <c r="M81" s="29" t="str">
        <f t="shared" si="25"/>
        <v/>
      </c>
      <c r="N81" s="29" t="str">
        <f t="shared" si="26"/>
        <v/>
      </c>
      <c r="O81" s="29" t="str">
        <f t="shared" si="27"/>
        <v/>
      </c>
      <c r="P81" s="29" t="str">
        <f t="shared" si="28"/>
        <v/>
      </c>
      <c r="Q81" s="29" t="str">
        <f t="shared" si="29"/>
        <v/>
      </c>
      <c r="R81" s="29" t="str">
        <f t="shared" si="30"/>
        <v/>
      </c>
      <c r="S81" s="29" t="str">
        <f t="shared" si="31"/>
        <v/>
      </c>
      <c r="T81" s="29" t="str">
        <f t="shared" si="32"/>
        <v/>
      </c>
    </row>
    <row r="82" spans="2:20" x14ac:dyDescent="0.25">
      <c r="B82" s="20">
        <v>80</v>
      </c>
      <c r="C82" s="28"/>
      <c r="D82" s="21"/>
      <c r="E82" s="38"/>
      <c r="F82" s="38"/>
      <c r="G82" s="4"/>
      <c r="H82" s="27" t="str" cm="1">
        <f t="array" ref="H82">IF(
    OR(C82="",D82="",E82="",F82="", NOT(Are_All_Options_Set)),
    "",
    _xlfn.LET(
        _xlpm.Area, E82*F82/144,
        _xlpm.Rush_Mark_Up, _xlfn.XLOOKUP(Production_Time, Production_Times, Production_Times_Mark_Up),
        _xlpm.Type_Charge, _xlfn.XLOOKUP(C82,Door_Types, Door_Type_Unit_Price, 0),
        (_xlpm.Area * Area_Price + Unit_Price + _xlpm.Type_Charge) * (1+Mark_Up) * (1+_xlpm.Rush_Mark_Up)
    )
)</f>
        <v/>
      </c>
      <c r="I82" s="27" t="str">
        <f t="shared" si="22"/>
        <v/>
      </c>
      <c r="K82" s="29" t="str">
        <f t="shared" si="23"/>
        <v/>
      </c>
      <c r="L82" s="29" t="str">
        <f t="shared" si="24"/>
        <v/>
      </c>
      <c r="M82" s="29" t="str">
        <f t="shared" si="25"/>
        <v/>
      </c>
      <c r="N82" s="29" t="str">
        <f t="shared" si="26"/>
        <v/>
      </c>
      <c r="O82" s="29" t="str">
        <f t="shared" si="27"/>
        <v/>
      </c>
      <c r="P82" s="29" t="str">
        <f t="shared" si="28"/>
        <v/>
      </c>
      <c r="Q82" s="29" t="str">
        <f t="shared" si="29"/>
        <v/>
      </c>
      <c r="R82" s="29" t="str">
        <f t="shared" si="30"/>
        <v/>
      </c>
      <c r="S82" s="29" t="str">
        <f t="shared" si="31"/>
        <v/>
      </c>
      <c r="T82" s="29" t="str">
        <f t="shared" si="32"/>
        <v/>
      </c>
    </row>
    <row r="83" spans="2:20" x14ac:dyDescent="0.25">
      <c r="B83" s="20">
        <v>81</v>
      </c>
      <c r="C83" s="28"/>
      <c r="D83" s="21"/>
      <c r="E83" s="38"/>
      <c r="F83" s="38"/>
      <c r="G83" s="4"/>
      <c r="H83" s="27" t="str" cm="1">
        <f t="array" ref="H83">IF(
    OR(C83="",D83="",E83="",F83="", NOT(Are_All_Options_Set)),
    "",
    _xlfn.LET(
        _xlpm.Area, E83*F83/144,
        _xlpm.Rush_Mark_Up, _xlfn.XLOOKUP(Production_Time, Production_Times, Production_Times_Mark_Up),
        _xlpm.Type_Charge, _xlfn.XLOOKUP(C83,Door_Types, Door_Type_Unit_Price, 0),
        (_xlpm.Area * Area_Price + Unit_Price + _xlpm.Type_Charge) * (1+Mark_Up) * (1+_xlpm.Rush_Mark_Up)
    )
)</f>
        <v/>
      </c>
      <c r="I83" s="27" t="str">
        <f t="shared" si="22"/>
        <v/>
      </c>
      <c r="K83" s="29" t="str">
        <f t="shared" si="23"/>
        <v/>
      </c>
      <c r="L83" s="29" t="str">
        <f t="shared" si="24"/>
        <v/>
      </c>
      <c r="M83" s="29" t="str">
        <f t="shared" si="25"/>
        <v/>
      </c>
      <c r="N83" s="29" t="str">
        <f t="shared" si="26"/>
        <v/>
      </c>
      <c r="O83" s="29" t="str">
        <f t="shared" si="27"/>
        <v/>
      </c>
      <c r="P83" s="29" t="str">
        <f t="shared" si="28"/>
        <v/>
      </c>
      <c r="Q83" s="29" t="str">
        <f t="shared" si="29"/>
        <v/>
      </c>
      <c r="R83" s="29" t="str">
        <f t="shared" si="30"/>
        <v/>
      </c>
      <c r="S83" s="29" t="str">
        <f t="shared" si="31"/>
        <v/>
      </c>
      <c r="T83" s="29" t="str">
        <f t="shared" si="32"/>
        <v/>
      </c>
    </row>
    <row r="84" spans="2:20" x14ac:dyDescent="0.25">
      <c r="B84" s="20">
        <v>82</v>
      </c>
      <c r="C84" s="28"/>
      <c r="D84" s="21"/>
      <c r="E84" s="38"/>
      <c r="F84" s="38"/>
      <c r="G84" s="4"/>
      <c r="H84" s="27" t="str" cm="1">
        <f t="array" ref="H84">IF(
    OR(C84="",D84="",E84="",F84="", NOT(Are_All_Options_Set)),
    "",
    _xlfn.LET(
        _xlpm.Area, E84*F84/144,
        _xlpm.Rush_Mark_Up, _xlfn.XLOOKUP(Production_Time, Production_Times, Production_Times_Mark_Up),
        _xlpm.Type_Charge, _xlfn.XLOOKUP(C84,Door_Types, Door_Type_Unit_Price, 0),
        (_xlpm.Area * Area_Price + Unit_Price + _xlpm.Type_Charge) * (1+Mark_Up) * (1+_xlpm.Rush_Mark_Up)
    )
)</f>
        <v/>
      </c>
      <c r="I84" s="27" t="str">
        <f t="shared" si="22"/>
        <v/>
      </c>
      <c r="K84" s="29" t="str">
        <f t="shared" si="23"/>
        <v/>
      </c>
      <c r="L84" s="29" t="str">
        <f t="shared" si="24"/>
        <v/>
      </c>
      <c r="M84" s="29" t="str">
        <f t="shared" si="25"/>
        <v/>
      </c>
      <c r="N84" s="29" t="str">
        <f t="shared" si="26"/>
        <v/>
      </c>
      <c r="O84" s="29" t="str">
        <f t="shared" si="27"/>
        <v/>
      </c>
      <c r="P84" s="29" t="str">
        <f t="shared" si="28"/>
        <v/>
      </c>
      <c r="Q84" s="29" t="str">
        <f t="shared" si="29"/>
        <v/>
      </c>
      <c r="R84" s="29" t="str">
        <f t="shared" si="30"/>
        <v/>
      </c>
      <c r="S84" s="29" t="str">
        <f t="shared" si="31"/>
        <v/>
      </c>
      <c r="T84" s="29" t="str">
        <f t="shared" si="32"/>
        <v/>
      </c>
    </row>
    <row r="85" spans="2:20" x14ac:dyDescent="0.25">
      <c r="B85" s="20">
        <v>83</v>
      </c>
      <c r="C85" s="28"/>
      <c r="D85" s="21"/>
      <c r="E85" s="38"/>
      <c r="F85" s="38"/>
      <c r="G85" s="4"/>
      <c r="H85" s="27" t="str" cm="1">
        <f t="array" ref="H85">IF(
    OR(C85="",D85="",E85="",F85="", NOT(Are_All_Options_Set)),
    "",
    _xlfn.LET(
        _xlpm.Area, E85*F85/144,
        _xlpm.Rush_Mark_Up, _xlfn.XLOOKUP(Production_Time, Production_Times, Production_Times_Mark_Up),
        _xlpm.Type_Charge, _xlfn.XLOOKUP(C85,Door_Types, Door_Type_Unit_Price, 0),
        (_xlpm.Area * Area_Price + Unit_Price + _xlpm.Type_Charge) * (1+Mark_Up) * (1+_xlpm.Rush_Mark_Up)
    )
)</f>
        <v/>
      </c>
      <c r="I85" s="27" t="str">
        <f t="shared" si="22"/>
        <v/>
      </c>
      <c r="K85" s="29" t="str">
        <f t="shared" si="23"/>
        <v/>
      </c>
      <c r="L85" s="29" t="str">
        <f t="shared" si="24"/>
        <v/>
      </c>
      <c r="M85" s="29" t="str">
        <f t="shared" si="25"/>
        <v/>
      </c>
      <c r="N85" s="29" t="str">
        <f t="shared" si="26"/>
        <v/>
      </c>
      <c r="O85" s="29" t="str">
        <f t="shared" si="27"/>
        <v/>
      </c>
      <c r="P85" s="29" t="str">
        <f t="shared" si="28"/>
        <v/>
      </c>
      <c r="Q85" s="29" t="str">
        <f t="shared" si="29"/>
        <v/>
      </c>
      <c r="R85" s="29" t="str">
        <f t="shared" si="30"/>
        <v/>
      </c>
      <c r="S85" s="29" t="str">
        <f t="shared" si="31"/>
        <v/>
      </c>
      <c r="T85" s="29" t="str">
        <f t="shared" si="32"/>
        <v/>
      </c>
    </row>
    <row r="86" spans="2:20" x14ac:dyDescent="0.25">
      <c r="B86" s="20">
        <v>84</v>
      </c>
      <c r="C86" s="28"/>
      <c r="D86" s="21"/>
      <c r="E86" s="38"/>
      <c r="F86" s="38"/>
      <c r="G86" s="4"/>
      <c r="H86" s="27" t="str" cm="1">
        <f t="array" ref="H86">IF(
    OR(C86="",D86="",E86="",F86="", NOT(Are_All_Options_Set)),
    "",
    _xlfn.LET(
        _xlpm.Area, E86*F86/144,
        _xlpm.Rush_Mark_Up, _xlfn.XLOOKUP(Production_Time, Production_Times, Production_Times_Mark_Up),
        _xlpm.Type_Charge, _xlfn.XLOOKUP(C86,Door_Types, Door_Type_Unit_Price, 0),
        (_xlpm.Area * Area_Price + Unit_Price + _xlpm.Type_Charge) * (1+Mark_Up) * (1+_xlpm.Rush_Mark_Up)
    )
)</f>
        <v/>
      </c>
      <c r="I86" s="27" t="str">
        <f t="shared" si="22"/>
        <v/>
      </c>
      <c r="K86" s="29" t="str">
        <f t="shared" si="23"/>
        <v/>
      </c>
      <c r="L86" s="29" t="str">
        <f t="shared" si="24"/>
        <v/>
      </c>
      <c r="M86" s="29" t="str">
        <f t="shared" si="25"/>
        <v/>
      </c>
      <c r="N86" s="29" t="str">
        <f t="shared" si="26"/>
        <v/>
      </c>
      <c r="O86" s="29" t="str">
        <f t="shared" si="27"/>
        <v/>
      </c>
      <c r="P86" s="29" t="str">
        <f t="shared" si="28"/>
        <v/>
      </c>
      <c r="Q86" s="29" t="str">
        <f t="shared" si="29"/>
        <v/>
      </c>
      <c r="R86" s="29" t="str">
        <f t="shared" si="30"/>
        <v/>
      </c>
      <c r="S86" s="29" t="str">
        <f t="shared" si="31"/>
        <v/>
      </c>
      <c r="T86" s="29" t="str">
        <f t="shared" si="32"/>
        <v/>
      </c>
    </row>
    <row r="87" spans="2:20" x14ac:dyDescent="0.25">
      <c r="B87" s="20">
        <v>85</v>
      </c>
      <c r="C87" s="28"/>
      <c r="D87" s="21"/>
      <c r="E87" s="38"/>
      <c r="F87" s="38"/>
      <c r="G87" s="4"/>
      <c r="H87" s="27" t="str" cm="1">
        <f t="array" ref="H87">IF(
    OR(C87="",D87="",E87="",F87="", NOT(Are_All_Options_Set)),
    "",
    _xlfn.LET(
        _xlpm.Area, E87*F87/144,
        _xlpm.Rush_Mark_Up, _xlfn.XLOOKUP(Production_Time, Production_Times, Production_Times_Mark_Up),
        _xlpm.Type_Charge, _xlfn.XLOOKUP(C87,Door_Types, Door_Type_Unit_Price, 0),
        (_xlpm.Area * Area_Price + Unit_Price + _xlpm.Type_Charge) * (1+Mark_Up) * (1+_xlpm.Rush_Mark_Up)
    )
)</f>
        <v/>
      </c>
      <c r="I87" s="27" t="str">
        <f t="shared" si="22"/>
        <v/>
      </c>
      <c r="K87" s="29" t="str">
        <f t="shared" si="23"/>
        <v/>
      </c>
      <c r="L87" s="29" t="str">
        <f t="shared" si="24"/>
        <v/>
      </c>
      <c r="M87" s="29" t="str">
        <f t="shared" si="25"/>
        <v/>
      </c>
      <c r="N87" s="29" t="str">
        <f t="shared" si="26"/>
        <v/>
      </c>
      <c r="O87" s="29" t="str">
        <f t="shared" si="27"/>
        <v/>
      </c>
      <c r="P87" s="29" t="str">
        <f t="shared" si="28"/>
        <v/>
      </c>
      <c r="Q87" s="29" t="str">
        <f t="shared" si="29"/>
        <v/>
      </c>
      <c r="R87" s="29" t="str">
        <f t="shared" si="30"/>
        <v/>
      </c>
      <c r="S87" s="29" t="str">
        <f t="shared" si="31"/>
        <v/>
      </c>
      <c r="T87" s="29" t="str">
        <f t="shared" si="32"/>
        <v/>
      </c>
    </row>
    <row r="88" spans="2:20" x14ac:dyDescent="0.25">
      <c r="B88" s="20">
        <v>86</v>
      </c>
      <c r="C88" s="28"/>
      <c r="D88" s="21"/>
      <c r="E88" s="38"/>
      <c r="F88" s="38"/>
      <c r="G88" s="4"/>
      <c r="H88" s="27" t="str" cm="1">
        <f t="array" ref="H88">IF(
    OR(C88="",D88="",E88="",F88="", NOT(Are_All_Options_Set)),
    "",
    _xlfn.LET(
        _xlpm.Area, E88*F88/144,
        _xlpm.Rush_Mark_Up, _xlfn.XLOOKUP(Production_Time, Production_Times, Production_Times_Mark_Up),
        _xlpm.Type_Charge, _xlfn.XLOOKUP(C88,Door_Types, Door_Type_Unit_Price, 0),
        (_xlpm.Area * Area_Price + Unit_Price + _xlpm.Type_Charge) * (1+Mark_Up) * (1+_xlpm.Rush_Mark_Up)
    )
)</f>
        <v/>
      </c>
      <c r="I88" s="27" t="str">
        <f t="shared" si="22"/>
        <v/>
      </c>
      <c r="K88" s="29" t="str">
        <f t="shared" si="23"/>
        <v/>
      </c>
      <c r="L88" s="29" t="str">
        <f t="shared" si="24"/>
        <v/>
      </c>
      <c r="M88" s="29" t="str">
        <f t="shared" si="25"/>
        <v/>
      </c>
      <c r="N88" s="29" t="str">
        <f t="shared" si="26"/>
        <v/>
      </c>
      <c r="O88" s="29" t="str">
        <f t="shared" si="27"/>
        <v/>
      </c>
      <c r="P88" s="29" t="str">
        <f t="shared" si="28"/>
        <v/>
      </c>
      <c r="Q88" s="29" t="str">
        <f t="shared" si="29"/>
        <v/>
      </c>
      <c r="R88" s="29" t="str">
        <f t="shared" si="30"/>
        <v/>
      </c>
      <c r="S88" s="29" t="str">
        <f t="shared" si="31"/>
        <v/>
      </c>
      <c r="T88" s="29" t="str">
        <f t="shared" si="32"/>
        <v/>
      </c>
    </row>
    <row r="89" spans="2:20" x14ac:dyDescent="0.25">
      <c r="B89" s="20">
        <v>87</v>
      </c>
      <c r="C89" s="28"/>
      <c r="D89" s="21"/>
      <c r="E89" s="38"/>
      <c r="F89" s="38"/>
      <c r="G89" s="4"/>
      <c r="H89" s="27" t="str" cm="1">
        <f t="array" ref="H89">IF(
    OR(C89="",D89="",E89="",F89="", NOT(Are_All_Options_Set)),
    "",
    _xlfn.LET(
        _xlpm.Area, E89*F89/144,
        _xlpm.Rush_Mark_Up, _xlfn.XLOOKUP(Production_Time, Production_Times, Production_Times_Mark_Up),
        _xlpm.Type_Charge, _xlfn.XLOOKUP(C89,Door_Types, Door_Type_Unit_Price, 0),
        (_xlpm.Area * Area_Price + Unit_Price + _xlpm.Type_Charge) * (1+Mark_Up) * (1+_xlpm.Rush_Mark_Up)
    )
)</f>
        <v/>
      </c>
      <c r="I89" s="27" t="str">
        <f t="shared" si="22"/>
        <v/>
      </c>
      <c r="K89" s="29" t="str">
        <f t="shared" si="23"/>
        <v/>
      </c>
      <c r="L89" s="29" t="str">
        <f t="shared" si="24"/>
        <v/>
      </c>
      <c r="M89" s="29" t="str">
        <f t="shared" si="25"/>
        <v/>
      </c>
      <c r="N89" s="29" t="str">
        <f t="shared" si="26"/>
        <v/>
      </c>
      <c r="O89" s="29" t="str">
        <f t="shared" si="27"/>
        <v/>
      </c>
      <c r="P89" s="29" t="str">
        <f t="shared" si="28"/>
        <v/>
      </c>
      <c r="Q89" s="29" t="str">
        <f t="shared" si="29"/>
        <v/>
      </c>
      <c r="R89" s="29" t="str">
        <f t="shared" si="30"/>
        <v/>
      </c>
      <c r="S89" s="29" t="str">
        <f t="shared" si="31"/>
        <v/>
      </c>
      <c r="T89" s="29" t="str">
        <f t="shared" si="32"/>
        <v/>
      </c>
    </row>
    <row r="90" spans="2:20" x14ac:dyDescent="0.25">
      <c r="B90" s="20">
        <v>88</v>
      </c>
      <c r="C90" s="28"/>
      <c r="D90" s="21"/>
      <c r="E90" s="38"/>
      <c r="F90" s="38"/>
      <c r="G90" s="4"/>
      <c r="H90" s="27" t="str" cm="1">
        <f t="array" ref="H90">IF(
    OR(C90="",D90="",E90="",F90="", NOT(Are_All_Options_Set)),
    "",
    _xlfn.LET(
        _xlpm.Area, E90*F90/144,
        _xlpm.Rush_Mark_Up, _xlfn.XLOOKUP(Production_Time, Production_Times, Production_Times_Mark_Up),
        _xlpm.Type_Charge, _xlfn.XLOOKUP(C90,Door_Types, Door_Type_Unit_Price, 0),
        (_xlpm.Area * Area_Price + Unit_Price + _xlpm.Type_Charge) * (1+Mark_Up) * (1+_xlpm.Rush_Mark_Up)
    )
)</f>
        <v/>
      </c>
      <c r="I90" s="27" t="str">
        <f t="shared" si="22"/>
        <v/>
      </c>
      <c r="K90" s="29" t="str">
        <f t="shared" si="23"/>
        <v/>
      </c>
      <c r="L90" s="29" t="str">
        <f t="shared" si="24"/>
        <v/>
      </c>
      <c r="M90" s="29" t="str">
        <f t="shared" si="25"/>
        <v/>
      </c>
      <c r="N90" s="29" t="str">
        <f t="shared" si="26"/>
        <v/>
      </c>
      <c r="O90" s="29" t="str">
        <f t="shared" si="27"/>
        <v/>
      </c>
      <c r="P90" s="29" t="str">
        <f t="shared" si="28"/>
        <v/>
      </c>
      <c r="Q90" s="29" t="str">
        <f t="shared" si="29"/>
        <v/>
      </c>
      <c r="R90" s="29" t="str">
        <f t="shared" si="30"/>
        <v/>
      </c>
      <c r="S90" s="29" t="str">
        <f t="shared" si="31"/>
        <v/>
      </c>
      <c r="T90" s="29" t="str">
        <f t="shared" si="32"/>
        <v/>
      </c>
    </row>
    <row r="91" spans="2:20" x14ac:dyDescent="0.25">
      <c r="B91" s="20">
        <v>89</v>
      </c>
      <c r="C91" s="28"/>
      <c r="D91" s="21"/>
      <c r="E91" s="38"/>
      <c r="F91" s="38"/>
      <c r="G91" s="4"/>
      <c r="H91" s="27" t="str" cm="1">
        <f t="array" ref="H91">IF(
    OR(C91="",D91="",E91="",F91="", NOT(Are_All_Options_Set)),
    "",
    _xlfn.LET(
        _xlpm.Area, E91*F91/144,
        _xlpm.Rush_Mark_Up, _xlfn.XLOOKUP(Production_Time, Production_Times, Production_Times_Mark_Up),
        _xlpm.Type_Charge, _xlfn.XLOOKUP(C91,Door_Types, Door_Type_Unit_Price, 0),
        (_xlpm.Area * Area_Price + Unit_Price + _xlpm.Type_Charge) * (1+Mark_Up) * (1+_xlpm.Rush_Mark_Up)
    )
)</f>
        <v/>
      </c>
      <c r="I91" s="27" t="str">
        <f t="shared" si="22"/>
        <v/>
      </c>
      <c r="K91" s="29" t="str">
        <f t="shared" si="23"/>
        <v/>
      </c>
      <c r="L91" s="29" t="str">
        <f t="shared" si="24"/>
        <v/>
      </c>
      <c r="M91" s="29" t="str">
        <f t="shared" si="25"/>
        <v/>
      </c>
      <c r="N91" s="29" t="str">
        <f t="shared" si="26"/>
        <v/>
      </c>
      <c r="O91" s="29" t="str">
        <f t="shared" si="27"/>
        <v/>
      </c>
      <c r="P91" s="29" t="str">
        <f t="shared" si="28"/>
        <v/>
      </c>
      <c r="Q91" s="29" t="str">
        <f t="shared" si="29"/>
        <v/>
      </c>
      <c r="R91" s="29" t="str">
        <f t="shared" si="30"/>
        <v/>
      </c>
      <c r="S91" s="29" t="str">
        <f t="shared" si="31"/>
        <v/>
      </c>
      <c r="T91" s="29" t="str">
        <f t="shared" si="32"/>
        <v/>
      </c>
    </row>
    <row r="92" spans="2:20" x14ac:dyDescent="0.25">
      <c r="B92" s="20">
        <v>90</v>
      </c>
      <c r="C92" s="28"/>
      <c r="D92" s="21"/>
      <c r="E92" s="38"/>
      <c r="F92" s="38"/>
      <c r="G92" s="4"/>
      <c r="H92" s="27" t="str" cm="1">
        <f t="array" ref="H92">IF(
    OR(C92="",D92="",E92="",F92="", NOT(Are_All_Options_Set)),
    "",
    _xlfn.LET(
        _xlpm.Area, E92*F92/144,
        _xlpm.Rush_Mark_Up, _xlfn.XLOOKUP(Production_Time, Production_Times, Production_Times_Mark_Up),
        _xlpm.Type_Charge, _xlfn.XLOOKUP(C92,Door_Types, Door_Type_Unit_Price, 0),
        (_xlpm.Area * Area_Price + Unit_Price + _xlpm.Type_Charge) * (1+Mark_Up) * (1+_xlpm.Rush_Mark_Up)
    )
)</f>
        <v/>
      </c>
      <c r="I92" s="27" t="str">
        <f t="shared" si="22"/>
        <v/>
      </c>
      <c r="K92" s="29" t="str">
        <f t="shared" si="23"/>
        <v/>
      </c>
      <c r="L92" s="29" t="str">
        <f t="shared" si="24"/>
        <v/>
      </c>
      <c r="M92" s="29" t="str">
        <f t="shared" si="25"/>
        <v/>
      </c>
      <c r="N92" s="29" t="str">
        <f t="shared" si="26"/>
        <v/>
      </c>
      <c r="O92" s="29" t="str">
        <f t="shared" si="27"/>
        <v/>
      </c>
      <c r="P92" s="29" t="str">
        <f t="shared" si="28"/>
        <v/>
      </c>
      <c r="Q92" s="29" t="str">
        <f t="shared" si="29"/>
        <v/>
      </c>
      <c r="R92" s="29" t="str">
        <f t="shared" si="30"/>
        <v/>
      </c>
      <c r="S92" s="29" t="str">
        <f t="shared" si="31"/>
        <v/>
      </c>
      <c r="T92" s="29" t="str">
        <f t="shared" si="32"/>
        <v/>
      </c>
    </row>
    <row r="93" spans="2:20" x14ac:dyDescent="0.25">
      <c r="B93" s="20">
        <v>91</v>
      </c>
      <c r="C93" s="28"/>
      <c r="D93" s="21"/>
      <c r="E93" s="38"/>
      <c r="F93" s="38"/>
      <c r="G93" s="4"/>
      <c r="H93" s="27" t="str" cm="1">
        <f t="array" ref="H93">IF(
    OR(C93="",D93="",E93="",F93="", NOT(Are_All_Options_Set)),
    "",
    _xlfn.LET(
        _xlpm.Area, E93*F93/144,
        _xlpm.Rush_Mark_Up, _xlfn.XLOOKUP(Production_Time, Production_Times, Production_Times_Mark_Up),
        _xlpm.Type_Charge, _xlfn.XLOOKUP(C93,Door_Types, Door_Type_Unit_Price, 0),
        (_xlpm.Area * Area_Price + Unit_Price + _xlpm.Type_Charge) * (1+Mark_Up) * (1+_xlpm.Rush_Mark_Up)
    )
)</f>
        <v/>
      </c>
      <c r="I93" s="27" t="str">
        <f t="shared" si="22"/>
        <v/>
      </c>
      <c r="K93" s="29" t="str">
        <f t="shared" si="23"/>
        <v/>
      </c>
      <c r="L93" s="29" t="str">
        <f t="shared" si="24"/>
        <v/>
      </c>
      <c r="M93" s="29" t="str">
        <f t="shared" si="25"/>
        <v/>
      </c>
      <c r="N93" s="29" t="str">
        <f t="shared" si="26"/>
        <v/>
      </c>
      <c r="O93" s="29" t="str">
        <f t="shared" si="27"/>
        <v/>
      </c>
      <c r="P93" s="29" t="str">
        <f t="shared" si="28"/>
        <v/>
      </c>
      <c r="Q93" s="29" t="str">
        <f t="shared" si="29"/>
        <v/>
      </c>
      <c r="R93" s="29" t="str">
        <f t="shared" si="30"/>
        <v/>
      </c>
      <c r="S93" s="29" t="str">
        <f t="shared" si="31"/>
        <v/>
      </c>
      <c r="T93" s="29" t="str">
        <f t="shared" si="32"/>
        <v/>
      </c>
    </row>
    <row r="94" spans="2:20" x14ac:dyDescent="0.25">
      <c r="B94" s="20">
        <v>92</v>
      </c>
      <c r="C94" s="28"/>
      <c r="D94" s="21"/>
      <c r="E94" s="38"/>
      <c r="F94" s="38"/>
      <c r="G94" s="4"/>
      <c r="H94" s="27" t="str" cm="1">
        <f t="array" ref="H94">IF(
    OR(C94="",D94="",E94="",F94="", NOT(Are_All_Options_Set)),
    "",
    _xlfn.LET(
        _xlpm.Area, E94*F94/144,
        _xlpm.Rush_Mark_Up, _xlfn.XLOOKUP(Production_Time, Production_Times, Production_Times_Mark_Up),
        _xlpm.Type_Charge, _xlfn.XLOOKUP(C94,Door_Types, Door_Type_Unit_Price, 0),
        (_xlpm.Area * Area_Price + Unit_Price + _xlpm.Type_Charge) * (1+Mark_Up) * (1+_xlpm.Rush_Mark_Up)
    )
)</f>
        <v/>
      </c>
      <c r="I94" s="27" t="str">
        <f t="shared" si="22"/>
        <v/>
      </c>
      <c r="K94" s="29" t="str">
        <f t="shared" si="23"/>
        <v/>
      </c>
      <c r="L94" s="29" t="str">
        <f t="shared" si="24"/>
        <v/>
      </c>
      <c r="M94" s="29" t="str">
        <f t="shared" si="25"/>
        <v/>
      </c>
      <c r="N94" s="29" t="str">
        <f t="shared" si="26"/>
        <v/>
      </c>
      <c r="O94" s="29" t="str">
        <f t="shared" si="27"/>
        <v/>
      </c>
      <c r="P94" s="29" t="str">
        <f t="shared" si="28"/>
        <v/>
      </c>
      <c r="Q94" s="29" t="str">
        <f t="shared" si="29"/>
        <v/>
      </c>
      <c r="R94" s="29" t="str">
        <f t="shared" si="30"/>
        <v/>
      </c>
      <c r="S94" s="29" t="str">
        <f t="shared" si="31"/>
        <v/>
      </c>
      <c r="T94" s="29" t="str">
        <f t="shared" si="32"/>
        <v/>
      </c>
    </row>
    <row r="95" spans="2:20" x14ac:dyDescent="0.25">
      <c r="B95" s="20">
        <v>93</v>
      </c>
      <c r="C95" s="28"/>
      <c r="D95" s="21"/>
      <c r="E95" s="38"/>
      <c r="F95" s="38"/>
      <c r="G95" s="4"/>
      <c r="H95" s="27" t="str" cm="1">
        <f t="array" ref="H95">IF(
    OR(C95="",D95="",E95="",F95="", NOT(Are_All_Options_Set)),
    "",
    _xlfn.LET(
        _xlpm.Area, E95*F95/144,
        _xlpm.Rush_Mark_Up, _xlfn.XLOOKUP(Production_Time, Production_Times, Production_Times_Mark_Up),
        _xlpm.Type_Charge, _xlfn.XLOOKUP(C95,Door_Types, Door_Type_Unit_Price, 0),
        (_xlpm.Area * Area_Price + Unit_Price + _xlpm.Type_Charge) * (1+Mark_Up) * (1+_xlpm.Rush_Mark_Up)
    )
)</f>
        <v/>
      </c>
      <c r="I95" s="27" t="str">
        <f t="shared" si="22"/>
        <v/>
      </c>
      <c r="K95" s="29" t="str">
        <f t="shared" si="23"/>
        <v/>
      </c>
      <c r="L95" s="29" t="str">
        <f t="shared" si="24"/>
        <v/>
      </c>
      <c r="M95" s="29" t="str">
        <f t="shared" si="25"/>
        <v/>
      </c>
      <c r="N95" s="29" t="str">
        <f t="shared" si="26"/>
        <v/>
      </c>
      <c r="O95" s="29" t="str">
        <f t="shared" si="27"/>
        <v/>
      </c>
      <c r="P95" s="29" t="str">
        <f t="shared" si="28"/>
        <v/>
      </c>
      <c r="Q95" s="29" t="str">
        <f t="shared" si="29"/>
        <v/>
      </c>
      <c r="R95" s="29" t="str">
        <f t="shared" si="30"/>
        <v/>
      </c>
      <c r="S95" s="29" t="str">
        <f t="shared" si="31"/>
        <v/>
      </c>
      <c r="T95" s="29" t="str">
        <f t="shared" si="32"/>
        <v/>
      </c>
    </row>
    <row r="96" spans="2:20" x14ac:dyDescent="0.25">
      <c r="B96" s="20">
        <v>94</v>
      </c>
      <c r="C96" s="28"/>
      <c r="D96" s="21"/>
      <c r="E96" s="38"/>
      <c r="F96" s="38"/>
      <c r="G96" s="4"/>
      <c r="H96" s="27" t="str" cm="1">
        <f t="array" ref="H96">IF(
    OR(C96="",D96="",E96="",F96="", NOT(Are_All_Options_Set)),
    "",
    _xlfn.LET(
        _xlpm.Area, E96*F96/144,
        _xlpm.Rush_Mark_Up, _xlfn.XLOOKUP(Production_Time, Production_Times, Production_Times_Mark_Up),
        _xlpm.Type_Charge, _xlfn.XLOOKUP(C96,Door_Types, Door_Type_Unit_Price, 0),
        (_xlpm.Area * Area_Price + Unit_Price + _xlpm.Type_Charge) * (1+Mark_Up) * (1+_xlpm.Rush_Mark_Up)
    )
)</f>
        <v/>
      </c>
      <c r="I96" s="27" t="str">
        <f t="shared" si="22"/>
        <v/>
      </c>
      <c r="K96" s="29" t="str">
        <f t="shared" si="23"/>
        <v/>
      </c>
      <c r="L96" s="29" t="str">
        <f t="shared" si="24"/>
        <v/>
      </c>
      <c r="M96" s="29" t="str">
        <f t="shared" si="25"/>
        <v/>
      </c>
      <c r="N96" s="29" t="str">
        <f t="shared" si="26"/>
        <v/>
      </c>
      <c r="O96" s="29" t="str">
        <f t="shared" si="27"/>
        <v/>
      </c>
      <c r="P96" s="29" t="str">
        <f t="shared" si="28"/>
        <v/>
      </c>
      <c r="Q96" s="29" t="str">
        <f t="shared" si="29"/>
        <v/>
      </c>
      <c r="R96" s="29" t="str">
        <f t="shared" si="30"/>
        <v/>
      </c>
      <c r="S96" s="29" t="str">
        <f t="shared" si="31"/>
        <v/>
      </c>
      <c r="T96" s="29" t="str">
        <f t="shared" si="32"/>
        <v/>
      </c>
    </row>
    <row r="97" spans="2:20" x14ac:dyDescent="0.25">
      <c r="B97" s="20">
        <v>95</v>
      </c>
      <c r="C97" s="28"/>
      <c r="D97" s="21"/>
      <c r="E97" s="38"/>
      <c r="F97" s="38"/>
      <c r="G97" s="4"/>
      <c r="H97" s="27" t="str" cm="1">
        <f t="array" ref="H97">IF(
    OR(C97="",D97="",E97="",F97="", NOT(Are_All_Options_Set)),
    "",
    _xlfn.LET(
        _xlpm.Area, E97*F97/144,
        _xlpm.Rush_Mark_Up, _xlfn.XLOOKUP(Production_Time, Production_Times, Production_Times_Mark_Up),
        _xlpm.Type_Charge, _xlfn.XLOOKUP(C97,Door_Types, Door_Type_Unit_Price, 0),
        (_xlpm.Area * Area_Price + Unit_Price + _xlpm.Type_Charge) * (1+Mark_Up) * (1+_xlpm.Rush_Mark_Up)
    )
)</f>
        <v/>
      </c>
      <c r="I97" s="27" t="str">
        <f t="shared" si="22"/>
        <v/>
      </c>
      <c r="K97" s="29" t="str">
        <f t="shared" si="23"/>
        <v/>
      </c>
      <c r="L97" s="29" t="str">
        <f t="shared" si="24"/>
        <v/>
      </c>
      <c r="M97" s="29" t="str">
        <f t="shared" si="25"/>
        <v/>
      </c>
      <c r="N97" s="29" t="str">
        <f t="shared" si="26"/>
        <v/>
      </c>
      <c r="O97" s="29" t="str">
        <f t="shared" si="27"/>
        <v/>
      </c>
      <c r="P97" s="29" t="str">
        <f t="shared" si="28"/>
        <v/>
      </c>
      <c r="Q97" s="29" t="str">
        <f t="shared" si="29"/>
        <v/>
      </c>
      <c r="R97" s="29" t="str">
        <f t="shared" si="30"/>
        <v/>
      </c>
      <c r="S97" s="29" t="str">
        <f t="shared" si="31"/>
        <v/>
      </c>
      <c r="T97" s="29" t="str">
        <f t="shared" si="32"/>
        <v/>
      </c>
    </row>
    <row r="98" spans="2:20" x14ac:dyDescent="0.25">
      <c r="B98" s="20">
        <v>96</v>
      </c>
      <c r="C98" s="28"/>
      <c r="D98" s="21"/>
      <c r="E98" s="38"/>
      <c r="F98" s="38"/>
      <c r="G98" s="4"/>
      <c r="H98" s="27" t="str" cm="1">
        <f t="array" ref="H98">IF(
    OR(C98="",D98="",E98="",F98="", NOT(Are_All_Options_Set)),
    "",
    _xlfn.LET(
        _xlpm.Area, E98*F98/144,
        _xlpm.Rush_Mark_Up, _xlfn.XLOOKUP(Production_Time, Production_Times, Production_Times_Mark_Up),
        _xlpm.Type_Charge, _xlfn.XLOOKUP(C98,Door_Types, Door_Type_Unit_Price, 0),
        (_xlpm.Area * Area_Price + Unit_Price + _xlpm.Type_Charge) * (1+Mark_Up) * (1+_xlpm.Rush_Mark_Up)
    )
)</f>
        <v/>
      </c>
      <c r="I98" s="27" t="str">
        <f t="shared" si="22"/>
        <v/>
      </c>
      <c r="K98" s="29" t="str">
        <f t="shared" si="23"/>
        <v/>
      </c>
      <c r="L98" s="29" t="str">
        <f t="shared" si="24"/>
        <v/>
      </c>
      <c r="M98" s="29" t="str">
        <f t="shared" si="25"/>
        <v/>
      </c>
      <c r="N98" s="29" t="str">
        <f t="shared" si="26"/>
        <v/>
      </c>
      <c r="O98" s="29" t="str">
        <f t="shared" si="27"/>
        <v/>
      </c>
      <c r="P98" s="29" t="str">
        <f t="shared" si="28"/>
        <v/>
      </c>
      <c r="Q98" s="29" t="str">
        <f t="shared" si="29"/>
        <v/>
      </c>
      <c r="R98" s="29" t="str">
        <f t="shared" si="30"/>
        <v/>
      </c>
      <c r="S98" s="29" t="str">
        <f t="shared" si="31"/>
        <v/>
      </c>
      <c r="T98" s="29" t="str">
        <f t="shared" si="32"/>
        <v/>
      </c>
    </row>
    <row r="99" spans="2:20" x14ac:dyDescent="0.25">
      <c r="B99" s="20">
        <v>97</v>
      </c>
      <c r="C99" s="28"/>
      <c r="D99" s="21"/>
      <c r="E99" s="38"/>
      <c r="F99" s="38"/>
      <c r="G99" s="4"/>
      <c r="H99" s="27" t="str" cm="1">
        <f t="array" ref="H99">IF(
    OR(C99="",D99="",E99="",F99="", NOT(Are_All_Options_Set)),
    "",
    _xlfn.LET(
        _xlpm.Area, E99*F99/144,
        _xlpm.Rush_Mark_Up, _xlfn.XLOOKUP(Production_Time, Production_Times, Production_Times_Mark_Up),
        _xlpm.Type_Charge, _xlfn.XLOOKUP(C99,Door_Types, Door_Type_Unit_Price, 0),
        (_xlpm.Area * Area_Price + Unit_Price + _xlpm.Type_Charge) * (1+Mark_Up) * (1+_xlpm.Rush_Mark_Up)
    )
)</f>
        <v/>
      </c>
      <c r="I99" s="27" t="str">
        <f t="shared" si="22"/>
        <v/>
      </c>
      <c r="K99" s="29" t="str">
        <f t="shared" si="23"/>
        <v/>
      </c>
      <c r="L99" s="29" t="str">
        <f t="shared" si="24"/>
        <v/>
      </c>
      <c r="M99" s="29" t="str">
        <f t="shared" si="25"/>
        <v/>
      </c>
      <c r="N99" s="29" t="str">
        <f t="shared" si="26"/>
        <v/>
      </c>
      <c r="O99" s="29" t="str">
        <f t="shared" si="27"/>
        <v/>
      </c>
      <c r="P99" s="29" t="str">
        <f t="shared" si="28"/>
        <v/>
      </c>
      <c r="Q99" s="29" t="str">
        <f t="shared" si="29"/>
        <v/>
      </c>
      <c r="R99" s="29" t="str">
        <f t="shared" si="30"/>
        <v/>
      </c>
      <c r="S99" s="29" t="str">
        <f t="shared" si="31"/>
        <v/>
      </c>
      <c r="T99" s="29" t="str">
        <f t="shared" si="32"/>
        <v/>
      </c>
    </row>
    <row r="100" spans="2:20" x14ac:dyDescent="0.25">
      <c r="B100" s="20">
        <v>98</v>
      </c>
      <c r="C100" s="28"/>
      <c r="D100" s="21"/>
      <c r="E100" s="38"/>
      <c r="F100" s="38"/>
      <c r="G100" s="4"/>
      <c r="H100" s="27" t="str" cm="1">
        <f t="array" ref="H100">IF(
    OR(C100="",D100="",E100="",F100="", NOT(Are_All_Options_Set)),
    "",
    _xlfn.LET(
        _xlpm.Area, E100*F100/144,
        _xlpm.Rush_Mark_Up, _xlfn.XLOOKUP(Production_Time, Production_Times, Production_Times_Mark_Up),
        _xlpm.Type_Charge, _xlfn.XLOOKUP(C100,Door_Types, Door_Type_Unit_Price, 0),
        (_xlpm.Area * Area_Price + Unit_Price + _xlpm.Type_Charge) * (1+Mark_Up) * (1+_xlpm.Rush_Mark_Up)
    )
)</f>
        <v/>
      </c>
      <c r="I100" s="27" t="str">
        <f t="shared" si="22"/>
        <v/>
      </c>
      <c r="K100" s="29" t="str">
        <f t="shared" si="23"/>
        <v/>
      </c>
      <c r="L100" s="29" t="str">
        <f t="shared" si="24"/>
        <v/>
      </c>
      <c r="M100" s="29" t="str">
        <f t="shared" si="25"/>
        <v/>
      </c>
      <c r="N100" s="29" t="str">
        <f t="shared" si="26"/>
        <v/>
      </c>
      <c r="O100" s="29" t="str">
        <f t="shared" si="27"/>
        <v/>
      </c>
      <c r="P100" s="29" t="str">
        <f t="shared" si="28"/>
        <v/>
      </c>
      <c r="Q100" s="29" t="str">
        <f t="shared" si="29"/>
        <v/>
      </c>
      <c r="R100" s="29" t="str">
        <f t="shared" si="30"/>
        <v/>
      </c>
      <c r="S100" s="29" t="str">
        <f t="shared" si="31"/>
        <v/>
      </c>
      <c r="T100" s="29" t="str">
        <f t="shared" si="32"/>
        <v/>
      </c>
    </row>
    <row r="101" spans="2:20" x14ac:dyDescent="0.25">
      <c r="B101" s="20">
        <v>99</v>
      </c>
      <c r="C101" s="28"/>
      <c r="D101" s="21"/>
      <c r="E101" s="38"/>
      <c r="F101" s="38"/>
      <c r="G101" s="4"/>
      <c r="H101" s="27" t="str" cm="1">
        <f t="array" ref="H101">IF(
    OR(C101="",D101="",E101="",F101="", NOT(Are_All_Options_Set)),
    "",
    _xlfn.LET(
        _xlpm.Area, E101*F101/144,
        _xlpm.Rush_Mark_Up, _xlfn.XLOOKUP(Production_Time, Production_Times, Production_Times_Mark_Up),
        _xlpm.Type_Charge, _xlfn.XLOOKUP(C101,Door_Types, Door_Type_Unit_Price, 0),
        (_xlpm.Area * Area_Price + Unit_Price + _xlpm.Type_Charge) * (1+Mark_Up) * (1+_xlpm.Rush_Mark_Up)
    )
)</f>
        <v/>
      </c>
      <c r="I101" s="27" t="str">
        <f t="shared" si="22"/>
        <v/>
      </c>
      <c r="K101" s="29" t="str">
        <f t="shared" si="23"/>
        <v/>
      </c>
      <c r="L101" s="29" t="str">
        <f t="shared" si="24"/>
        <v/>
      </c>
      <c r="M101" s="29" t="str">
        <f t="shared" si="25"/>
        <v/>
      </c>
      <c r="N101" s="29" t="str">
        <f t="shared" si="26"/>
        <v/>
      </c>
      <c r="O101" s="29" t="str">
        <f t="shared" si="27"/>
        <v/>
      </c>
      <c r="P101" s="29" t="str">
        <f t="shared" si="28"/>
        <v/>
      </c>
      <c r="Q101" s="29" t="str">
        <f t="shared" si="29"/>
        <v/>
      </c>
      <c r="R101" s="29" t="str">
        <f t="shared" si="30"/>
        <v/>
      </c>
      <c r="S101" s="29" t="str">
        <f t="shared" si="31"/>
        <v/>
      </c>
      <c r="T101" s="29" t="str">
        <f t="shared" si="32"/>
        <v/>
      </c>
    </row>
    <row r="102" spans="2:20" x14ac:dyDescent="0.25">
      <c r="B102" s="20">
        <v>100</v>
      </c>
      <c r="C102" s="28"/>
      <c r="D102" s="21"/>
      <c r="E102" s="38"/>
      <c r="F102" s="38"/>
      <c r="G102" s="4"/>
      <c r="H102" s="27" t="str" cm="1">
        <f t="array" ref="H102">IF(
    OR(C102="",D102="",E102="",F102="", NOT(Are_All_Options_Set)),
    "",
    _xlfn.LET(
        _xlpm.Area, E102*F102/144,
        _xlpm.Rush_Mark_Up, _xlfn.XLOOKUP(Production_Time, Production_Times, Production_Times_Mark_Up),
        _xlpm.Type_Charge, _xlfn.XLOOKUP(C102,Door_Types, Door_Type_Unit_Price, 0),
        (_xlpm.Area * Area_Price + Unit_Price + _xlpm.Type_Charge) * (1+Mark_Up) * (1+_xlpm.Rush_Mark_Up)
    )
)</f>
        <v/>
      </c>
      <c r="I102" s="27" t="str">
        <f t="shared" si="22"/>
        <v/>
      </c>
      <c r="K102" s="29" t="str">
        <f t="shared" si="23"/>
        <v/>
      </c>
      <c r="L102" s="29" t="str">
        <f t="shared" si="24"/>
        <v/>
      </c>
      <c r="M102" s="29" t="str">
        <f t="shared" si="25"/>
        <v/>
      </c>
      <c r="N102" s="29" t="str">
        <f t="shared" si="26"/>
        <v/>
      </c>
      <c r="O102" s="29" t="str">
        <f t="shared" si="27"/>
        <v/>
      </c>
      <c r="P102" s="29" t="str">
        <f t="shared" si="28"/>
        <v/>
      </c>
      <c r="Q102" s="29" t="str">
        <f t="shared" si="29"/>
        <v/>
      </c>
      <c r="R102" s="29" t="str">
        <f t="shared" si="30"/>
        <v/>
      </c>
      <c r="S102" s="29" t="str">
        <f t="shared" si="31"/>
        <v/>
      </c>
      <c r="T102" s="29" t="str">
        <f t="shared" si="32"/>
        <v/>
      </c>
    </row>
    <row r="103" spans="2:20" x14ac:dyDescent="0.25">
      <c r="B103" s="20">
        <v>101</v>
      </c>
      <c r="C103" s="28"/>
      <c r="D103" s="21"/>
      <c r="E103" s="38"/>
      <c r="F103" s="38"/>
      <c r="G103" s="4"/>
      <c r="H103" s="27" t="str" cm="1">
        <f t="array" ref="H103">IF(
    OR(C103="",D103="",E103="",F103="", NOT(Are_All_Options_Set)),
    "",
    _xlfn.LET(
        _xlpm.Area, E103*F103/144,
        _xlpm.Rush_Mark_Up, _xlfn.XLOOKUP(Production_Time, Production_Times, Production_Times_Mark_Up),
        _xlpm.Type_Charge, _xlfn.XLOOKUP(C103,Door_Types, Door_Type_Unit_Price, 0),
        (_xlpm.Area * Area_Price + Unit_Price + _xlpm.Type_Charge) * (1+Mark_Up) * (1+_xlpm.Rush_Mark_Up)
    )
)</f>
        <v/>
      </c>
      <c r="I103" s="27" t="str">
        <f t="shared" si="22"/>
        <v/>
      </c>
      <c r="K103" s="29" t="str">
        <f t="shared" si="23"/>
        <v/>
      </c>
      <c r="L103" s="29" t="str">
        <f t="shared" si="24"/>
        <v/>
      </c>
      <c r="M103" s="29" t="str">
        <f t="shared" si="25"/>
        <v/>
      </c>
      <c r="N103" s="29" t="str">
        <f t="shared" si="26"/>
        <v/>
      </c>
      <c r="O103" s="29" t="str">
        <f t="shared" si="27"/>
        <v/>
      </c>
      <c r="P103" s="29" t="str">
        <f t="shared" si="28"/>
        <v/>
      </c>
      <c r="Q103" s="29" t="str">
        <f t="shared" si="29"/>
        <v/>
      </c>
      <c r="R103" s="29" t="str">
        <f t="shared" si="30"/>
        <v/>
      </c>
      <c r="S103" s="29" t="str">
        <f t="shared" si="31"/>
        <v/>
      </c>
      <c r="T103" s="29" t="str">
        <f t="shared" si="32"/>
        <v/>
      </c>
    </row>
    <row r="104" spans="2:20" s="26" customFormat="1" x14ac:dyDescent="0.25">
      <c r="B104" s="26" t="s">
        <v>133</v>
      </c>
      <c r="C104" s="26" t="s">
        <v>133</v>
      </c>
      <c r="D104" s="26" t="s">
        <v>133</v>
      </c>
      <c r="E104" s="26" t="s">
        <v>133</v>
      </c>
      <c r="F104" s="26" t="s">
        <v>133</v>
      </c>
      <c r="G104" s="26" t="s">
        <v>133</v>
      </c>
      <c r="H104" s="26" t="s">
        <v>133</v>
      </c>
      <c r="I104" s="26" t="s">
        <v>133</v>
      </c>
      <c r="J104" s="26" t="s">
        <v>133</v>
      </c>
      <c r="K104" s="26" t="s">
        <v>133</v>
      </c>
      <c r="L104" s="26" t="s">
        <v>133</v>
      </c>
      <c r="M104" s="26" t="s">
        <v>133</v>
      </c>
      <c r="N104" s="26" t="s">
        <v>133</v>
      </c>
      <c r="O104" s="26" t="s">
        <v>133</v>
      </c>
      <c r="P104" s="26" t="s">
        <v>133</v>
      </c>
      <c r="Q104" s="26" t="s">
        <v>133</v>
      </c>
      <c r="R104" s="26" t="s">
        <v>133</v>
      </c>
      <c r="S104" s="26" t="s">
        <v>133</v>
      </c>
      <c r="T104" s="26" t="s">
        <v>133</v>
      </c>
    </row>
  </sheetData>
  <conditionalFormatting sqref="B3:B104 H3:I104">
    <cfRule type="expression" dxfId="10" priority="7">
      <formula>_xlfn.TEXTJOIN("", TRUE, C3:G3)=""</formula>
    </cfRule>
  </conditionalFormatting>
  <conditionalFormatting sqref="B13:T13">
    <cfRule type="expression" dxfId="9" priority="1">
      <formula>AND(_xlfn.TEXTJOIN("",TRUE,$C12:$G12)="", _xlfn.TEXTJOIN("",TRUE,$C13:$G13)="", _xlfn.TEXTJOIN("",TRUE,$C14:$G$103)="")</formula>
    </cfRule>
  </conditionalFormatting>
  <conditionalFormatting sqref="B13:T103">
    <cfRule type="expression" dxfId="8" priority="3">
      <formula>AND(_xlfn.TEXTJOIN("",TRUE,$C12:$G12)="", _xlfn.TEXTJOIN("",TRUE,$C13:$G13)="", _xlfn.TEXTJOIN("",TRUE,$C14:$G$103)="")</formula>
    </cfRule>
  </conditionalFormatting>
  <conditionalFormatting sqref="B14:T103">
    <cfRule type="expression" dxfId="7" priority="2">
      <formula>_xlfn.TEXTJOIN("",TRUE,$C12:$G12)&lt;&gt;""</formula>
    </cfRule>
  </conditionalFormatting>
  <conditionalFormatting sqref="K3:L103">
    <cfRule type="expression" dxfId="6" priority="6">
      <formula>K3&lt;&gt;Default_Stiles</formula>
    </cfRule>
  </conditionalFormatting>
  <conditionalFormatting sqref="K3:N103">
    <cfRule type="expression" dxfId="5" priority="5">
      <formula>_xlfn.XLOOKUP($C3, Door_Types, Door_Types_Panel_Counts, -1,0)&lt;1</formula>
    </cfRule>
  </conditionalFormatting>
  <conditionalFormatting sqref="M3:Q103">
    <cfRule type="expression" dxfId="4" priority="11">
      <formula>M3&lt;&gt;Default_Rails</formula>
    </cfRule>
  </conditionalFormatting>
  <conditionalFormatting sqref="Q3:Q103 T3:T103">
    <cfRule type="expression" dxfId="3" priority="10">
      <formula>_xlfn.XLOOKUP($C3, Door_Types, Door_Types_Panel_Counts, -1,0)&lt;4</formula>
    </cfRule>
  </conditionalFormatting>
  <conditionalFormatting sqref="Q3:T103">
    <cfRule type="expression" dxfId="2" priority="4">
      <formula>Q3&lt;Min_Panel_Height</formula>
    </cfRule>
  </conditionalFormatting>
  <conditionalFormatting sqref="R3:R103 O3:O103">
    <cfRule type="expression" dxfId="1" priority="9">
      <formula>_xlfn.XLOOKUP($C3, Door_Types, Door_Types_Panel_Counts, -1,0)&lt;2</formula>
    </cfRule>
  </conditionalFormatting>
  <conditionalFormatting sqref="S3:S103 P3:P103">
    <cfRule type="expression" dxfId="0" priority="8">
      <formula>_xlfn.XLOOKUP($C3, Door_Types, Door_Types_Panel_Counts, -1,0)&lt;3</formula>
    </cfRule>
  </conditionalFormatting>
  <dataValidations count="1">
    <dataValidation type="list" allowBlank="1" showInputMessage="1" showErrorMessage="1" sqref="C3:C12" xr:uid="{41876728-35B4-4887-A7A3-CB5A93AE2F22}">
      <formula1>Door_Types</formula1>
    </dataValidation>
  </dataValidations>
  <pageMargins left="0.67" right="0.62" top="0.75" bottom="0.65" header="0.38" footer="0.3"/>
  <pageSetup orientation="portrait" r:id="rId1"/>
  <headerFooter>
    <oddHeader>&amp;C&amp;"-,Bold"&amp;22Door and Drawer Front Listing</oddHeader>
    <oddFooter>&amp;L&amp;F&amp;RPrint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487C-3455-4F5A-A90E-2937BBF5013B}">
  <sheetPr codeName="Sheet17"/>
  <dimension ref="A1:J30"/>
  <sheetViews>
    <sheetView showGridLines="0" zoomScale="85" zoomScaleNormal="85" workbookViewId="0">
      <selection activeCell="C7" sqref="C7"/>
    </sheetView>
  </sheetViews>
  <sheetFormatPr defaultColWidth="9.140625" defaultRowHeight="12.75" x14ac:dyDescent="0.25"/>
  <cols>
    <col min="1" max="1" width="17.85546875" style="3" bestFit="1" customWidth="1"/>
    <col min="2" max="3" width="25.7109375" style="3" customWidth="1"/>
    <col min="4" max="5" width="9.140625" style="3"/>
    <col min="6" max="7" width="25.7109375" style="3" customWidth="1"/>
    <col min="8" max="8" width="9.140625" style="3"/>
    <col min="9" max="9" width="12.7109375" style="3" bestFit="1" customWidth="1"/>
    <col min="10" max="10" width="25.7109375" style="3" customWidth="1"/>
    <col min="11" max="16384" width="9.140625" style="3"/>
  </cols>
  <sheetData>
    <row r="1" spans="1:10" ht="85.5" customHeight="1" x14ac:dyDescent="0.25">
      <c r="A1" s="13" t="s">
        <v>146</v>
      </c>
      <c r="B1" s="22" t="s">
        <v>148</v>
      </c>
      <c r="E1" s="13" t="s">
        <v>146</v>
      </c>
      <c r="F1" s="22" t="s">
        <v>148</v>
      </c>
      <c r="I1" s="13" t="s">
        <v>146</v>
      </c>
      <c r="J1" s="22" t="s">
        <v>148</v>
      </c>
    </row>
    <row r="2" spans="1:10" ht="85.5" customHeight="1" x14ac:dyDescent="0.25">
      <c r="A2" s="13" t="s">
        <v>147</v>
      </c>
      <c r="B2" s="22" t="s">
        <v>166</v>
      </c>
      <c r="E2" s="13" t="s">
        <v>147</v>
      </c>
      <c r="F2" s="22" t="s">
        <v>101</v>
      </c>
      <c r="I2" s="13" t="s">
        <v>147</v>
      </c>
      <c r="J2" s="22" t="s">
        <v>100</v>
      </c>
    </row>
    <row r="3" spans="1:10" ht="85.5" customHeight="1" x14ac:dyDescent="0.25">
      <c r="A3" s="3" t="s">
        <v>43</v>
      </c>
      <c r="E3" s="3" t="s">
        <v>44</v>
      </c>
      <c r="I3" s="3" t="s">
        <v>45</v>
      </c>
    </row>
    <row r="4" spans="1:10" ht="85.5" customHeight="1" x14ac:dyDescent="0.25">
      <c r="A4" s="3" t="s">
        <v>46</v>
      </c>
      <c r="E4" s="3" t="s">
        <v>47</v>
      </c>
      <c r="I4" s="3" t="s">
        <v>48</v>
      </c>
    </row>
    <row r="5" spans="1:10" ht="85.5" customHeight="1" x14ac:dyDescent="0.25">
      <c r="A5" s="3" t="s">
        <v>49</v>
      </c>
      <c r="E5" s="3" t="s">
        <v>50</v>
      </c>
      <c r="I5" s="3" t="s">
        <v>51</v>
      </c>
    </row>
    <row r="6" spans="1:10" ht="85.5" customHeight="1" x14ac:dyDescent="0.25">
      <c r="A6" s="3" t="s">
        <v>52</v>
      </c>
      <c r="E6" s="3" t="s">
        <v>53</v>
      </c>
      <c r="I6" s="3" t="s">
        <v>54</v>
      </c>
    </row>
    <row r="7" spans="1:10" ht="85.5" customHeight="1" x14ac:dyDescent="0.25">
      <c r="A7" s="3" t="s">
        <v>57</v>
      </c>
      <c r="E7" s="3" t="s">
        <v>55</v>
      </c>
      <c r="F7" s="22" t="s">
        <v>148</v>
      </c>
      <c r="I7" s="3" t="s">
        <v>56</v>
      </c>
    </row>
    <row r="8" spans="1:10" ht="85.5" customHeight="1" x14ac:dyDescent="0.25">
      <c r="A8" s="3" t="s">
        <v>16</v>
      </c>
      <c r="E8" s="3" t="s">
        <v>58</v>
      </c>
      <c r="F8" s="22" t="s">
        <v>148</v>
      </c>
      <c r="I8" s="3" t="s">
        <v>59</v>
      </c>
    </row>
    <row r="9" spans="1:10" ht="85.5" customHeight="1" x14ac:dyDescent="0.25">
      <c r="A9" s="3" t="s">
        <v>61</v>
      </c>
      <c r="I9" s="3" t="s">
        <v>60</v>
      </c>
    </row>
    <row r="10" spans="1:10" ht="85.5" customHeight="1" x14ac:dyDescent="0.25">
      <c r="A10" s="3" t="s">
        <v>63</v>
      </c>
      <c r="I10" s="3" t="s">
        <v>62</v>
      </c>
    </row>
    <row r="11" spans="1:10" ht="85.5" customHeight="1" x14ac:dyDescent="0.25">
      <c r="A11" s="3" t="s">
        <v>64</v>
      </c>
    </row>
    <row r="12" spans="1:10" ht="85.5" customHeight="1" x14ac:dyDescent="0.25">
      <c r="A12" s="3" t="s">
        <v>53</v>
      </c>
    </row>
    <row r="13" spans="1:10" ht="85.5" customHeight="1" x14ac:dyDescent="0.25">
      <c r="A13" s="3" t="s">
        <v>65</v>
      </c>
    </row>
    <row r="14" spans="1:10" ht="85.5" customHeight="1" x14ac:dyDescent="0.25">
      <c r="A14" s="3" t="s">
        <v>66</v>
      </c>
    </row>
    <row r="15" spans="1:10" ht="85.5" customHeight="1" x14ac:dyDescent="0.25">
      <c r="A15" s="3" t="s">
        <v>67</v>
      </c>
    </row>
    <row r="16" spans="1:10" ht="85.5" customHeight="1" x14ac:dyDescent="0.25">
      <c r="A16" s="3" t="s">
        <v>68</v>
      </c>
    </row>
    <row r="17" spans="1:1" ht="85.5" customHeight="1" x14ac:dyDescent="0.25">
      <c r="A17" s="3" t="s">
        <v>69</v>
      </c>
    </row>
    <row r="18" spans="1:1" ht="85.5" customHeight="1" x14ac:dyDescent="0.25">
      <c r="A18" s="3" t="s">
        <v>70</v>
      </c>
    </row>
    <row r="19" spans="1:1" ht="85.5" customHeight="1" x14ac:dyDescent="0.25"/>
    <row r="20" spans="1:1" ht="85.5" customHeight="1" x14ac:dyDescent="0.25"/>
    <row r="21" spans="1:1" ht="85.5" customHeight="1" x14ac:dyDescent="0.25"/>
    <row r="22" spans="1:1" ht="85.5" customHeight="1" x14ac:dyDescent="0.25"/>
    <row r="23" spans="1:1" ht="85.5" customHeight="1" x14ac:dyDescent="0.25"/>
    <row r="24" spans="1:1" ht="85.5" customHeight="1" x14ac:dyDescent="0.25"/>
    <row r="25" spans="1:1" ht="85.5" customHeight="1" x14ac:dyDescent="0.25"/>
    <row r="26" spans="1:1" ht="85.5" customHeight="1" x14ac:dyDescent="0.25"/>
    <row r="27" spans="1:1" ht="85.5" customHeight="1" x14ac:dyDescent="0.25"/>
    <row r="28" spans="1:1" ht="85.5" customHeight="1" x14ac:dyDescent="0.25"/>
    <row r="29" spans="1:1" ht="85.5" customHeight="1" x14ac:dyDescent="0.25"/>
    <row r="30" spans="1:1" ht="85.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427-6DCA-4874-A8D9-B42DE62B3474}">
  <sheetPr codeName="Sheet4"/>
  <dimension ref="B2:AO33"/>
  <sheetViews>
    <sheetView zoomScale="115" zoomScaleNormal="115" workbookViewId="0">
      <selection activeCell="C3" sqref="C3"/>
    </sheetView>
  </sheetViews>
  <sheetFormatPr defaultRowHeight="15" x14ac:dyDescent="0.25"/>
  <cols>
    <col min="1" max="1" width="2.85546875" customWidth="1"/>
    <col min="2" max="2" width="22.5703125" bestFit="1" customWidth="1"/>
    <col min="3" max="3" width="33" bestFit="1" customWidth="1"/>
    <col min="4" max="5" width="13.7109375" customWidth="1"/>
    <col min="6" max="6" width="12.140625" bestFit="1" customWidth="1"/>
    <col min="8" max="8" width="26.140625" bestFit="1" customWidth="1"/>
    <col min="9" max="9" width="10.7109375" bestFit="1" customWidth="1"/>
    <col min="11" max="11" width="14.140625" bestFit="1" customWidth="1"/>
    <col min="12" max="12" width="9.28515625" bestFit="1" customWidth="1"/>
    <col min="13" max="13" width="10.7109375" bestFit="1" customWidth="1"/>
    <col min="14" max="14" width="9.28515625" bestFit="1" customWidth="1"/>
    <col min="16" max="16" width="20.42578125" bestFit="1" customWidth="1"/>
    <col min="17" max="17" width="9.5703125" bestFit="1" customWidth="1"/>
    <col min="18" max="18" width="10.7109375" bestFit="1" customWidth="1"/>
    <col min="19" max="19" width="9.28515625" bestFit="1" customWidth="1"/>
    <col min="21" max="21" width="23.85546875" bestFit="1" customWidth="1"/>
    <col min="22" max="23" width="11.85546875" customWidth="1"/>
    <col min="25" max="25" width="23.85546875" bestFit="1" customWidth="1"/>
    <col min="26" max="26" width="10.7109375" bestFit="1" customWidth="1"/>
    <col min="28" max="28" width="23.28515625" bestFit="1" customWidth="1"/>
    <col min="29" max="29" width="18" bestFit="1" customWidth="1"/>
    <col min="30" max="30" width="19.85546875" bestFit="1" customWidth="1"/>
    <col min="31" max="31" width="19.85546875" customWidth="1"/>
    <col min="35" max="35" width="14.140625" bestFit="1" customWidth="1"/>
  </cols>
  <sheetData>
    <row r="2" spans="2:41" x14ac:dyDescent="0.25">
      <c r="B2" s="16" t="s">
        <v>73</v>
      </c>
      <c r="C2" s="1" t="s">
        <v>170</v>
      </c>
    </row>
    <row r="3" spans="2:41" x14ac:dyDescent="0.25">
      <c r="B3" s="16" t="s">
        <v>99</v>
      </c>
      <c r="C3" s="1">
        <v>1</v>
      </c>
    </row>
    <row r="4" spans="2:41" x14ac:dyDescent="0.25">
      <c r="B4" s="16" t="s">
        <v>150</v>
      </c>
      <c r="C4" s="47">
        <v>0.3</v>
      </c>
    </row>
    <row r="5" spans="2:41" x14ac:dyDescent="0.25">
      <c r="B5" s="16" t="s">
        <v>151</v>
      </c>
      <c r="C5" s="47">
        <v>0.2</v>
      </c>
    </row>
    <row r="6" spans="2:41" x14ac:dyDescent="0.25">
      <c r="B6" s="16" t="s">
        <v>149</v>
      </c>
      <c r="C6" s="1">
        <v>4</v>
      </c>
    </row>
    <row r="8" spans="2:41" x14ac:dyDescent="0.25">
      <c r="B8" s="74" t="s">
        <v>103</v>
      </c>
      <c r="C8" s="74"/>
      <c r="D8" s="74"/>
      <c r="E8" s="74"/>
      <c r="F8" s="74"/>
      <c r="H8" s="74" t="s">
        <v>102</v>
      </c>
      <c r="I8" s="74"/>
      <c r="K8" s="74" t="s">
        <v>4</v>
      </c>
      <c r="L8" s="74"/>
      <c r="M8" s="74"/>
      <c r="N8" s="74"/>
      <c r="P8" s="74" t="s">
        <v>3</v>
      </c>
      <c r="Q8" s="74"/>
      <c r="R8" s="74"/>
      <c r="S8" s="74"/>
      <c r="U8" s="74" t="s">
        <v>40</v>
      </c>
      <c r="V8" s="74"/>
      <c r="W8" s="74"/>
      <c r="Y8" s="74" t="s">
        <v>111</v>
      </c>
      <c r="Z8" s="74"/>
      <c r="AB8" s="74" t="s">
        <v>117</v>
      </c>
      <c r="AC8" s="74"/>
      <c r="AD8" s="74"/>
      <c r="AE8" s="74"/>
      <c r="AF8" s="74"/>
      <c r="AG8" s="74"/>
      <c r="AI8" s="74" t="s">
        <v>118</v>
      </c>
      <c r="AJ8" s="74"/>
      <c r="AK8" s="74"/>
      <c r="AM8" s="74" t="s">
        <v>119</v>
      </c>
      <c r="AN8" s="74"/>
      <c r="AO8" s="74"/>
    </row>
    <row r="9" spans="2:41" ht="15" customHeight="1" x14ac:dyDescent="0.25">
      <c r="B9" s="16" t="s">
        <v>17</v>
      </c>
      <c r="C9" s="16" t="s">
        <v>18</v>
      </c>
      <c r="D9" s="17" t="s">
        <v>88</v>
      </c>
      <c r="E9" s="17" t="s">
        <v>115</v>
      </c>
      <c r="F9" s="17" t="s">
        <v>98</v>
      </c>
      <c r="H9" s="16" t="s">
        <v>17</v>
      </c>
      <c r="I9" s="16" t="s">
        <v>115</v>
      </c>
      <c r="K9" s="16" t="s">
        <v>17</v>
      </c>
      <c r="L9" s="16" t="s">
        <v>105</v>
      </c>
      <c r="M9" s="16" t="s">
        <v>115</v>
      </c>
      <c r="N9" s="16" t="s">
        <v>116</v>
      </c>
      <c r="P9" s="16" t="s">
        <v>17</v>
      </c>
      <c r="Q9" s="16" t="s">
        <v>110</v>
      </c>
      <c r="R9" s="17" t="s">
        <v>115</v>
      </c>
      <c r="S9" s="17" t="s">
        <v>116</v>
      </c>
      <c r="U9" s="16" t="s">
        <v>17</v>
      </c>
      <c r="V9" s="17" t="s">
        <v>135</v>
      </c>
      <c r="W9" s="17" t="s">
        <v>134</v>
      </c>
      <c r="Y9" s="16" t="s">
        <v>17</v>
      </c>
      <c r="Z9" s="17" t="s">
        <v>134</v>
      </c>
      <c r="AB9" s="16" t="s">
        <v>17</v>
      </c>
      <c r="AC9" s="16" t="s">
        <v>130</v>
      </c>
      <c r="AD9" s="16" t="s">
        <v>120</v>
      </c>
      <c r="AE9" s="16" t="s">
        <v>167</v>
      </c>
      <c r="AF9" s="16" t="s">
        <v>115</v>
      </c>
      <c r="AG9" s="16" t="s">
        <v>116</v>
      </c>
      <c r="AI9" s="16" t="s">
        <v>17</v>
      </c>
      <c r="AJ9" s="16" t="s">
        <v>115</v>
      </c>
      <c r="AK9" s="16" t="s">
        <v>116</v>
      </c>
      <c r="AM9" s="16" t="s">
        <v>17</v>
      </c>
      <c r="AN9" s="16" t="s">
        <v>115</v>
      </c>
      <c r="AO9" s="16" t="s">
        <v>116</v>
      </c>
    </row>
    <row r="10" spans="2:41" x14ac:dyDescent="0.25">
      <c r="B10" t="s">
        <v>87</v>
      </c>
      <c r="C10" t="s">
        <v>34</v>
      </c>
      <c r="D10" s="1">
        <v>1</v>
      </c>
      <c r="E10" s="45">
        <v>0</v>
      </c>
      <c r="F10" t="b">
        <v>0</v>
      </c>
      <c r="H10" t="s">
        <v>104</v>
      </c>
      <c r="I10">
        <v>0</v>
      </c>
      <c r="K10" t="s">
        <v>104</v>
      </c>
      <c r="L10" t="b">
        <v>0</v>
      </c>
      <c r="M10">
        <v>0</v>
      </c>
      <c r="N10">
        <v>0</v>
      </c>
      <c r="P10" t="s">
        <v>108</v>
      </c>
      <c r="Q10" s="1">
        <v>0.75</v>
      </c>
      <c r="R10" s="1">
        <v>0</v>
      </c>
      <c r="S10" s="1">
        <v>11</v>
      </c>
      <c r="U10" t="s">
        <v>144</v>
      </c>
      <c r="V10" s="32">
        <v>0</v>
      </c>
      <c r="W10" s="1">
        <v>0</v>
      </c>
      <c r="Y10" t="s">
        <v>113</v>
      </c>
      <c r="Z10" s="1">
        <v>75</v>
      </c>
      <c r="AB10" t="s">
        <v>49</v>
      </c>
      <c r="AC10">
        <v>0.3125</v>
      </c>
      <c r="AD10">
        <v>2.75</v>
      </c>
      <c r="AE10">
        <v>1.5</v>
      </c>
      <c r="AF10">
        <v>0</v>
      </c>
      <c r="AG10">
        <v>0</v>
      </c>
      <c r="AI10" t="s">
        <v>45</v>
      </c>
      <c r="AJ10">
        <v>0</v>
      </c>
      <c r="AK10">
        <v>0</v>
      </c>
      <c r="AM10" t="s">
        <v>44</v>
      </c>
      <c r="AN10">
        <v>0</v>
      </c>
      <c r="AO10">
        <v>0</v>
      </c>
    </row>
    <row r="11" spans="2:41" x14ac:dyDescent="0.25">
      <c r="B11" t="s">
        <v>89</v>
      </c>
      <c r="C11" t="s">
        <v>33</v>
      </c>
      <c r="D11" s="1">
        <v>1</v>
      </c>
      <c r="E11" s="45">
        <v>5</v>
      </c>
      <c r="F11" t="b">
        <v>0</v>
      </c>
      <c r="H11" t="s">
        <v>157</v>
      </c>
      <c r="I11">
        <v>0</v>
      </c>
      <c r="K11" t="s">
        <v>154</v>
      </c>
      <c r="L11" t="b">
        <v>0</v>
      </c>
      <c r="M11">
        <v>4</v>
      </c>
      <c r="N11">
        <v>8</v>
      </c>
      <c r="P11" t="s">
        <v>152</v>
      </c>
      <c r="Q11" s="1">
        <v>1</v>
      </c>
      <c r="R11" s="1">
        <v>0</v>
      </c>
      <c r="S11" s="1">
        <v>13</v>
      </c>
      <c r="U11" t="s">
        <v>145</v>
      </c>
      <c r="V11" s="32">
        <v>0.3</v>
      </c>
      <c r="W11" s="1">
        <v>0</v>
      </c>
      <c r="Y11" t="s">
        <v>112</v>
      </c>
      <c r="Z11" s="1">
        <v>50</v>
      </c>
      <c r="AB11" t="s">
        <v>64</v>
      </c>
      <c r="AC11">
        <v>0.3125</v>
      </c>
      <c r="AD11">
        <v>2.7559055118110236</v>
      </c>
      <c r="AE11">
        <v>1.5</v>
      </c>
      <c r="AF11">
        <v>1.5</v>
      </c>
      <c r="AG11">
        <v>0</v>
      </c>
      <c r="AI11" t="s">
        <v>48</v>
      </c>
      <c r="AJ11">
        <v>0</v>
      </c>
      <c r="AK11">
        <v>0</v>
      </c>
      <c r="AM11" t="s">
        <v>47</v>
      </c>
      <c r="AN11">
        <v>0</v>
      </c>
      <c r="AO11">
        <v>0</v>
      </c>
    </row>
    <row r="12" spans="2:41" x14ac:dyDescent="0.25">
      <c r="B12" t="s">
        <v>162</v>
      </c>
      <c r="C12" t="s">
        <v>163</v>
      </c>
      <c r="D12" s="1">
        <v>1</v>
      </c>
      <c r="E12" s="45">
        <v>0</v>
      </c>
      <c r="F12" t="b">
        <v>0</v>
      </c>
      <c r="H12" t="s">
        <v>158</v>
      </c>
      <c r="I12">
        <v>0</v>
      </c>
      <c r="K12" t="s">
        <v>155</v>
      </c>
      <c r="L12" t="b">
        <v>0</v>
      </c>
      <c r="M12">
        <v>4</v>
      </c>
      <c r="N12">
        <v>8</v>
      </c>
      <c r="P12" t="s">
        <v>109</v>
      </c>
      <c r="Q12" s="1">
        <v>0.75</v>
      </c>
      <c r="R12" s="1">
        <v>0</v>
      </c>
      <c r="S12" s="1">
        <v>11</v>
      </c>
      <c r="Y12" t="s">
        <v>114</v>
      </c>
      <c r="Z12" s="1">
        <v>0</v>
      </c>
      <c r="AB12" t="s">
        <v>121</v>
      </c>
      <c r="AC12">
        <v>0.28661417322834648</v>
      </c>
      <c r="AD12">
        <v>2.7559055118110236</v>
      </c>
      <c r="AE12">
        <v>1.5</v>
      </c>
      <c r="AF12">
        <v>1.5</v>
      </c>
      <c r="AG12">
        <v>0</v>
      </c>
      <c r="AI12" t="s">
        <v>131</v>
      </c>
      <c r="AJ12">
        <v>1</v>
      </c>
      <c r="AK12">
        <v>0.5</v>
      </c>
      <c r="AM12" t="s">
        <v>50</v>
      </c>
      <c r="AN12">
        <v>0</v>
      </c>
      <c r="AO12">
        <v>0</v>
      </c>
    </row>
    <row r="13" spans="2:41" x14ac:dyDescent="0.25">
      <c r="B13" t="s">
        <v>19</v>
      </c>
      <c r="C13" t="s">
        <v>23</v>
      </c>
      <c r="D13" s="1">
        <v>2</v>
      </c>
      <c r="E13" s="45">
        <v>0</v>
      </c>
      <c r="F13" t="b">
        <v>0</v>
      </c>
      <c r="H13" t="s">
        <v>160</v>
      </c>
      <c r="I13">
        <v>0</v>
      </c>
      <c r="K13" t="s">
        <v>156</v>
      </c>
      <c r="L13" t="b">
        <v>0</v>
      </c>
      <c r="M13">
        <v>4</v>
      </c>
      <c r="N13">
        <v>8</v>
      </c>
      <c r="P13" t="s">
        <v>153</v>
      </c>
      <c r="Q13" s="1">
        <v>1</v>
      </c>
      <c r="R13" s="1">
        <v>0</v>
      </c>
      <c r="S13" s="1">
        <v>13</v>
      </c>
      <c r="AB13" t="s">
        <v>122</v>
      </c>
      <c r="AC13">
        <v>0.3125</v>
      </c>
      <c r="AD13">
        <v>2.75</v>
      </c>
      <c r="AE13">
        <v>1.5</v>
      </c>
      <c r="AF13">
        <v>2</v>
      </c>
      <c r="AG13">
        <v>0</v>
      </c>
      <c r="AI13" t="s">
        <v>51</v>
      </c>
      <c r="AJ13">
        <v>1</v>
      </c>
      <c r="AK13">
        <v>0.5</v>
      </c>
      <c r="AM13" t="s">
        <v>53</v>
      </c>
      <c r="AN13">
        <v>0</v>
      </c>
      <c r="AO13">
        <v>0</v>
      </c>
    </row>
    <row r="14" spans="2:41" x14ac:dyDescent="0.25">
      <c r="B14" t="s">
        <v>20</v>
      </c>
      <c r="C14" t="s">
        <v>25</v>
      </c>
      <c r="D14" s="1">
        <v>2</v>
      </c>
      <c r="E14" s="45">
        <v>0</v>
      </c>
      <c r="F14" t="b">
        <v>0</v>
      </c>
      <c r="H14" t="s">
        <v>159</v>
      </c>
      <c r="I14">
        <v>0</v>
      </c>
      <c r="K14" t="s">
        <v>106</v>
      </c>
      <c r="L14" t="b">
        <v>1</v>
      </c>
      <c r="M14">
        <v>8</v>
      </c>
      <c r="N14">
        <v>12.5</v>
      </c>
      <c r="AB14" t="s">
        <v>67</v>
      </c>
      <c r="AC14">
        <v>0.35433070866141736</v>
      </c>
      <c r="AD14">
        <v>2.7559055118110236</v>
      </c>
      <c r="AE14">
        <v>1.5</v>
      </c>
      <c r="AF14">
        <v>1.5</v>
      </c>
      <c r="AG14">
        <v>0</v>
      </c>
      <c r="AI14" t="s">
        <v>54</v>
      </c>
      <c r="AJ14">
        <v>1</v>
      </c>
      <c r="AK14">
        <v>0.5</v>
      </c>
      <c r="AM14" t="s">
        <v>55</v>
      </c>
      <c r="AN14">
        <v>0</v>
      </c>
      <c r="AO14">
        <v>0</v>
      </c>
    </row>
    <row r="15" spans="2:41" x14ac:dyDescent="0.25">
      <c r="B15" t="s">
        <v>22</v>
      </c>
      <c r="C15" t="s">
        <v>26</v>
      </c>
      <c r="D15" s="1">
        <v>2</v>
      </c>
      <c r="E15" s="45">
        <v>0</v>
      </c>
      <c r="F15" t="b">
        <v>0</v>
      </c>
      <c r="K15" t="s">
        <v>107</v>
      </c>
      <c r="L15" t="b">
        <v>1</v>
      </c>
      <c r="M15">
        <v>4</v>
      </c>
      <c r="N15">
        <v>17.5</v>
      </c>
      <c r="AB15" t="s">
        <v>68</v>
      </c>
      <c r="AC15">
        <v>0.39370078740157483</v>
      </c>
      <c r="AD15">
        <v>2.7559055118110236</v>
      </c>
      <c r="AE15">
        <v>1.5</v>
      </c>
      <c r="AF15">
        <v>1.5</v>
      </c>
      <c r="AG15">
        <v>0</v>
      </c>
      <c r="AI15" t="s">
        <v>56</v>
      </c>
      <c r="AJ15">
        <v>1.5</v>
      </c>
      <c r="AK15">
        <v>0.5</v>
      </c>
      <c r="AM15" t="s">
        <v>58</v>
      </c>
      <c r="AN15">
        <v>0</v>
      </c>
      <c r="AO15">
        <v>0</v>
      </c>
    </row>
    <row r="16" spans="2:41" x14ac:dyDescent="0.25">
      <c r="B16" t="s">
        <v>21</v>
      </c>
      <c r="C16" t="s">
        <v>27</v>
      </c>
      <c r="D16" s="1">
        <v>2</v>
      </c>
      <c r="E16" s="45">
        <v>0</v>
      </c>
      <c r="F16" t="b">
        <v>0</v>
      </c>
      <c r="AB16" t="s">
        <v>123</v>
      </c>
      <c r="AC16">
        <v>0.375</v>
      </c>
      <c r="AD16">
        <v>2.7559055118110236</v>
      </c>
      <c r="AE16">
        <v>1.5</v>
      </c>
      <c r="AF16">
        <v>2</v>
      </c>
      <c r="AG16">
        <v>0</v>
      </c>
      <c r="AI16" t="s">
        <v>59</v>
      </c>
      <c r="AJ16">
        <v>0</v>
      </c>
      <c r="AK16">
        <v>0</v>
      </c>
    </row>
    <row r="17" spans="2:37" x14ac:dyDescent="0.25">
      <c r="B17" t="s">
        <v>164</v>
      </c>
      <c r="C17" t="s">
        <v>25</v>
      </c>
      <c r="D17" s="1">
        <v>2</v>
      </c>
      <c r="E17" s="45">
        <v>5</v>
      </c>
      <c r="F17" t="b">
        <v>0</v>
      </c>
      <c r="AB17" t="s">
        <v>47</v>
      </c>
      <c r="AC17">
        <v>0.3125</v>
      </c>
      <c r="AD17">
        <v>2.7559055118110236</v>
      </c>
      <c r="AE17">
        <v>1.5</v>
      </c>
      <c r="AF17">
        <v>0</v>
      </c>
      <c r="AG17">
        <v>0</v>
      </c>
      <c r="AI17" t="s">
        <v>60</v>
      </c>
      <c r="AJ17">
        <v>0</v>
      </c>
      <c r="AK17">
        <v>0</v>
      </c>
    </row>
    <row r="18" spans="2:37" x14ac:dyDescent="0.25">
      <c r="B18" t="s">
        <v>165</v>
      </c>
      <c r="C18" t="s">
        <v>27</v>
      </c>
      <c r="D18" s="1">
        <v>2</v>
      </c>
      <c r="E18" s="45">
        <v>5</v>
      </c>
      <c r="F18" t="b">
        <v>0</v>
      </c>
      <c r="AB18" t="s">
        <v>46</v>
      </c>
      <c r="AC18">
        <v>0.3125</v>
      </c>
      <c r="AD18">
        <v>2.75</v>
      </c>
      <c r="AE18">
        <v>1.5</v>
      </c>
      <c r="AF18">
        <v>2</v>
      </c>
      <c r="AG18">
        <v>0</v>
      </c>
      <c r="AI18" t="s">
        <v>62</v>
      </c>
      <c r="AJ18">
        <v>0</v>
      </c>
      <c r="AK18">
        <v>0</v>
      </c>
    </row>
    <row r="19" spans="2:37" x14ac:dyDescent="0.25">
      <c r="B19" t="s">
        <v>28</v>
      </c>
      <c r="C19" t="s">
        <v>29</v>
      </c>
      <c r="D19" s="1">
        <v>3</v>
      </c>
      <c r="E19" s="45">
        <v>0</v>
      </c>
      <c r="F19" t="b">
        <v>0</v>
      </c>
      <c r="AB19" t="s">
        <v>124</v>
      </c>
      <c r="AC19">
        <v>0.3125</v>
      </c>
      <c r="AD19">
        <v>2.7559055118110236</v>
      </c>
      <c r="AE19">
        <v>1.5</v>
      </c>
      <c r="AF19">
        <v>2.5</v>
      </c>
      <c r="AG19">
        <v>0.5</v>
      </c>
    </row>
    <row r="20" spans="2:37" x14ac:dyDescent="0.25">
      <c r="B20" t="s">
        <v>93</v>
      </c>
      <c r="C20" t="s">
        <v>94</v>
      </c>
      <c r="D20" s="1">
        <v>4</v>
      </c>
      <c r="E20" s="45">
        <v>0</v>
      </c>
      <c r="F20" t="b">
        <v>0</v>
      </c>
      <c r="AB20" t="s">
        <v>63</v>
      </c>
      <c r="AC20">
        <v>0.3125</v>
      </c>
      <c r="AD20">
        <v>2.7559055118110236</v>
      </c>
      <c r="AE20">
        <v>1.5</v>
      </c>
      <c r="AF20">
        <v>2</v>
      </c>
      <c r="AG20">
        <v>0</v>
      </c>
    </row>
    <row r="21" spans="2:37" x14ac:dyDescent="0.25">
      <c r="B21" t="s">
        <v>16</v>
      </c>
      <c r="C21" t="s">
        <v>32</v>
      </c>
      <c r="D21" s="1">
        <v>0</v>
      </c>
      <c r="E21" s="45">
        <v>0</v>
      </c>
      <c r="F21" t="b">
        <v>0</v>
      </c>
      <c r="AB21" t="s">
        <v>66</v>
      </c>
      <c r="AC21">
        <v>0.21259842519685043</v>
      </c>
      <c r="AD21">
        <v>2.7559055118110236</v>
      </c>
      <c r="AE21">
        <v>1.5</v>
      </c>
      <c r="AF21">
        <v>2</v>
      </c>
      <c r="AG21">
        <v>0</v>
      </c>
    </row>
    <row r="22" spans="2:37" x14ac:dyDescent="0.25">
      <c r="B22" t="s">
        <v>14</v>
      </c>
      <c r="C22" t="s">
        <v>30</v>
      </c>
      <c r="D22" s="1">
        <v>1</v>
      </c>
      <c r="E22" s="45">
        <v>0</v>
      </c>
      <c r="F22" t="b">
        <v>0</v>
      </c>
      <c r="AB22" t="s">
        <v>70</v>
      </c>
      <c r="AC22">
        <v>0.39370078740157483</v>
      </c>
      <c r="AD22">
        <v>2.7559055118110236</v>
      </c>
      <c r="AE22">
        <v>1.5</v>
      </c>
      <c r="AF22">
        <v>2</v>
      </c>
      <c r="AG22">
        <v>0</v>
      </c>
    </row>
    <row r="23" spans="2:37" x14ac:dyDescent="0.25">
      <c r="B23" t="s">
        <v>15</v>
      </c>
      <c r="C23" t="s">
        <v>31</v>
      </c>
      <c r="D23" s="1">
        <v>1</v>
      </c>
      <c r="E23" s="45">
        <v>0</v>
      </c>
      <c r="F23" t="b">
        <v>1</v>
      </c>
      <c r="AB23" t="s">
        <v>125</v>
      </c>
      <c r="AC23">
        <v>0.3125</v>
      </c>
      <c r="AD23">
        <v>2.25</v>
      </c>
      <c r="AE23">
        <v>1.5</v>
      </c>
      <c r="AF23">
        <v>2</v>
      </c>
      <c r="AG23">
        <v>0</v>
      </c>
    </row>
    <row r="24" spans="2:37" x14ac:dyDescent="0.25">
      <c r="AB24" t="s">
        <v>65</v>
      </c>
      <c r="AC24">
        <v>0.17716535433070868</v>
      </c>
      <c r="AD24">
        <v>2.7559055118110236</v>
      </c>
      <c r="AE24">
        <v>1.5</v>
      </c>
      <c r="AF24">
        <v>2</v>
      </c>
      <c r="AG24">
        <v>0</v>
      </c>
    </row>
    <row r="25" spans="2:37" x14ac:dyDescent="0.25">
      <c r="AB25" t="s">
        <v>16</v>
      </c>
      <c r="AC25" t="s">
        <v>168</v>
      </c>
      <c r="AD25" t="s">
        <v>168</v>
      </c>
      <c r="AE25" t="s">
        <v>168</v>
      </c>
      <c r="AF25">
        <v>0</v>
      </c>
      <c r="AG25">
        <v>-3.25</v>
      </c>
    </row>
    <row r="26" spans="2:37" x14ac:dyDescent="0.25">
      <c r="AB26" t="s">
        <v>126</v>
      </c>
      <c r="AC26">
        <v>0.125</v>
      </c>
      <c r="AD26">
        <v>1</v>
      </c>
      <c r="AE26">
        <v>1</v>
      </c>
      <c r="AF26">
        <v>0</v>
      </c>
      <c r="AG26">
        <v>0</v>
      </c>
    </row>
    <row r="27" spans="2:37" x14ac:dyDescent="0.25">
      <c r="AB27" t="s">
        <v>69</v>
      </c>
      <c r="AC27">
        <v>0.39370078740157483</v>
      </c>
      <c r="AD27">
        <v>2.7559055118110236</v>
      </c>
      <c r="AE27">
        <v>1.5</v>
      </c>
      <c r="AF27">
        <v>0</v>
      </c>
      <c r="AG27">
        <v>0</v>
      </c>
    </row>
    <row r="28" spans="2:37" x14ac:dyDescent="0.25">
      <c r="AB28" t="s">
        <v>43</v>
      </c>
      <c r="AC28">
        <v>0.375</v>
      </c>
      <c r="AD28">
        <v>2.75</v>
      </c>
      <c r="AE28">
        <v>1.5</v>
      </c>
      <c r="AF28">
        <v>2</v>
      </c>
      <c r="AG28">
        <v>0</v>
      </c>
    </row>
    <row r="29" spans="2:37" x14ac:dyDescent="0.25">
      <c r="AB29" t="s">
        <v>127</v>
      </c>
      <c r="AC29">
        <v>0.375</v>
      </c>
      <c r="AD29">
        <v>2.75</v>
      </c>
      <c r="AE29">
        <v>1.5</v>
      </c>
      <c r="AF29">
        <v>2</v>
      </c>
      <c r="AG29">
        <v>0</v>
      </c>
    </row>
    <row r="30" spans="2:37" x14ac:dyDescent="0.25">
      <c r="AB30" t="s">
        <v>61</v>
      </c>
      <c r="AC30">
        <v>0.46875</v>
      </c>
      <c r="AD30">
        <v>2.7559055118110236</v>
      </c>
      <c r="AE30">
        <v>1.5</v>
      </c>
      <c r="AF30">
        <v>2.25</v>
      </c>
      <c r="AG30">
        <v>0</v>
      </c>
    </row>
    <row r="31" spans="2:37" x14ac:dyDescent="0.25">
      <c r="AB31" t="s">
        <v>128</v>
      </c>
      <c r="AC31">
        <v>0.5</v>
      </c>
      <c r="AD31">
        <v>3.25</v>
      </c>
      <c r="AE31">
        <v>1.5</v>
      </c>
      <c r="AF31">
        <v>2.5</v>
      </c>
      <c r="AG31">
        <v>0</v>
      </c>
    </row>
    <row r="32" spans="2:37" x14ac:dyDescent="0.25">
      <c r="AB32" t="s">
        <v>129</v>
      </c>
      <c r="AC32">
        <v>0.5</v>
      </c>
      <c r="AD32">
        <v>2.2500000000000004</v>
      </c>
      <c r="AE32">
        <v>1.5</v>
      </c>
      <c r="AF32">
        <v>2.5</v>
      </c>
      <c r="AG32">
        <v>0</v>
      </c>
    </row>
    <row r="33" spans="28:33" x14ac:dyDescent="0.25">
      <c r="AB33" t="s">
        <v>53</v>
      </c>
      <c r="AC33">
        <v>0.3125</v>
      </c>
      <c r="AD33">
        <v>2.7559055118110236</v>
      </c>
      <c r="AE33">
        <v>1.5</v>
      </c>
      <c r="AF33">
        <v>1.5</v>
      </c>
      <c r="AG33">
        <v>0</v>
      </c>
    </row>
  </sheetData>
  <mergeCells count="9">
    <mergeCell ref="AB8:AG8"/>
    <mergeCell ref="AI8:AK8"/>
    <mergeCell ref="AM8:AO8"/>
    <mergeCell ref="Y8:Z8"/>
    <mergeCell ref="B8:F8"/>
    <mergeCell ref="H8:I8"/>
    <mergeCell ref="K8:N8"/>
    <mergeCell ref="P8:S8"/>
    <mergeCell ref="U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92</vt:i4>
      </vt:variant>
    </vt:vector>
  </HeadingPairs>
  <TitlesOfParts>
    <vt:vector size="96" baseType="lpstr">
      <vt:lpstr>Options</vt:lpstr>
      <vt:lpstr>Sizes</vt:lpstr>
      <vt:lpstr>Pictures</vt:lpstr>
      <vt:lpstr>Data</vt:lpstr>
      <vt:lpstr>Account_Number</vt:lpstr>
      <vt:lpstr>Address_1</vt:lpstr>
      <vt:lpstr>Address_2</vt:lpstr>
      <vt:lpstr>Bottom_Rail_Col</vt:lpstr>
      <vt:lpstr>City</vt:lpstr>
      <vt:lpstr>Company</vt:lpstr>
      <vt:lpstr>Contact</vt:lpstr>
      <vt:lpstr>Customer_Job_Name</vt:lpstr>
      <vt:lpstr>Customer_PO</vt:lpstr>
      <vt:lpstr>Default_A_Rails</vt:lpstr>
      <vt:lpstr>Default_Rails</vt:lpstr>
      <vt:lpstr>Default_Stiles</vt:lpstr>
      <vt:lpstr>Delivered_Price</vt:lpstr>
      <vt:lpstr>Delivery_Selection</vt:lpstr>
      <vt:lpstr>DeliveryOptions</vt:lpstr>
      <vt:lpstr>DeliveryOptions_Prices</vt:lpstr>
      <vt:lpstr>Discount</vt:lpstr>
      <vt:lpstr>Door_Charge</vt:lpstr>
      <vt:lpstr>Door_Type_Unit_Price</vt:lpstr>
      <vt:lpstr>Door_Types</vt:lpstr>
      <vt:lpstr>Door_Types_Panel_Counts</vt:lpstr>
      <vt:lpstr>Door_Types_Reduce_Rails</vt:lpstr>
      <vt:lpstr>Edge_Details_Area_Prices</vt:lpstr>
      <vt:lpstr>Edge_Details_Lookup</vt:lpstr>
      <vt:lpstr>Edge_Details_Unit_Prices</vt:lpstr>
      <vt:lpstr>Edge_Profile</vt:lpstr>
      <vt:lpstr>Edge_Profile_Pictures</vt:lpstr>
      <vt:lpstr>Edge_Profiles</vt:lpstr>
      <vt:lpstr>Email</vt:lpstr>
      <vt:lpstr>Ext_Price_Col</vt:lpstr>
      <vt:lpstr>Finish_Type</vt:lpstr>
      <vt:lpstr>Finish_Types</vt:lpstr>
      <vt:lpstr>Finish_Types_Area_Prices</vt:lpstr>
      <vt:lpstr>Finish_Types_Has_Color</vt:lpstr>
      <vt:lpstr>Finish_Types_Unit_Prices</vt:lpstr>
      <vt:lpstr>Framing_Bead</vt:lpstr>
      <vt:lpstr>Framing_Bead_Pictures</vt:lpstr>
      <vt:lpstr>Framing_Beads</vt:lpstr>
      <vt:lpstr>Framing_Beads_ADefault_Frame</vt:lpstr>
      <vt:lpstr>Framing_Beads_Area_Prices</vt:lpstr>
      <vt:lpstr>Framing_Beads_Default_Drop</vt:lpstr>
      <vt:lpstr>Framing_Beads_Default_Frame</vt:lpstr>
      <vt:lpstr>Framing_Beads_Lookup</vt:lpstr>
      <vt:lpstr>Framing_Beads_Unit_Prices</vt:lpstr>
      <vt:lpstr>Hafele_Mark_Up</vt:lpstr>
      <vt:lpstr>Hafele_Order_Number</vt:lpstr>
      <vt:lpstr>Hafele_PO</vt:lpstr>
      <vt:lpstr>Height_Col</vt:lpstr>
      <vt:lpstr>Hinge_Drilling</vt:lpstr>
      <vt:lpstr>Hinge_Drillings</vt:lpstr>
      <vt:lpstr>Hinge_Drillings_Prices</vt:lpstr>
      <vt:lpstr>Hinge_Tab</vt:lpstr>
      <vt:lpstr>Left_Stile_Col</vt:lpstr>
      <vt:lpstr>Line_Col</vt:lpstr>
      <vt:lpstr>Material</vt:lpstr>
      <vt:lpstr>Materials</vt:lpstr>
      <vt:lpstr>Materials_Area_Prices</vt:lpstr>
      <vt:lpstr>Materials_Unit_Prices</vt:lpstr>
      <vt:lpstr>Min_Panel_Height</vt:lpstr>
      <vt:lpstr>Order_Comments</vt:lpstr>
      <vt:lpstr>Ordered_Date</vt:lpstr>
      <vt:lpstr>Panel_1_H_Col</vt:lpstr>
      <vt:lpstr>Panel_2_H_Col</vt:lpstr>
      <vt:lpstr>Panel_3_H_Col</vt:lpstr>
      <vt:lpstr>Panel_Detail</vt:lpstr>
      <vt:lpstr>Panel_Detail_Pictures</vt:lpstr>
      <vt:lpstr>Panel_Details</vt:lpstr>
      <vt:lpstr>Panel_Details_Area_Prices</vt:lpstr>
      <vt:lpstr>Panel_Details_Lookup</vt:lpstr>
      <vt:lpstr>Panel_Details_Unit_Prices</vt:lpstr>
      <vt:lpstr>Panel_Drop</vt:lpstr>
      <vt:lpstr>Phone</vt:lpstr>
      <vt:lpstr>Options!Print_Area</vt:lpstr>
      <vt:lpstr>Production_Time</vt:lpstr>
      <vt:lpstr>Production_Times</vt:lpstr>
      <vt:lpstr>Production_Times_Add_On_Price</vt:lpstr>
      <vt:lpstr>Production_Times_Mark_Up</vt:lpstr>
      <vt:lpstr>Qty_Col</vt:lpstr>
      <vt:lpstr>Rail_3_Col</vt:lpstr>
      <vt:lpstr>Rail_4_Col</vt:lpstr>
      <vt:lpstr>Rail_5_Col</vt:lpstr>
      <vt:lpstr>Right_Stile_Col</vt:lpstr>
      <vt:lpstr>Special_Instructions_Col</vt:lpstr>
      <vt:lpstr>State</vt:lpstr>
      <vt:lpstr>Top_Rail_Col</vt:lpstr>
      <vt:lpstr>Total_Items</vt:lpstr>
      <vt:lpstr>Tracking_Number</vt:lpstr>
      <vt:lpstr>Type_Col</vt:lpstr>
      <vt:lpstr>Unit_Price_Col</vt:lpstr>
      <vt:lpstr>WBVersion</vt:lpstr>
      <vt:lpstr>Width_Col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Londono</dc:creator>
  <cp:lastModifiedBy>Zach Londono</cp:lastModifiedBy>
  <cp:lastPrinted>2025-01-09T19:58:33Z</cp:lastPrinted>
  <dcterms:created xsi:type="dcterms:W3CDTF">2024-11-01T18:03:39Z</dcterms:created>
  <dcterms:modified xsi:type="dcterms:W3CDTF">2025-02-11T20:17:11Z</dcterms:modified>
</cp:coreProperties>
</file>