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 Londono\source\repos\RoyalExcelLibrary\tests\ExcelLibrary.Tests\Unit\TestData\"/>
    </mc:Choice>
  </mc:AlternateContent>
  <xr:revisionPtr revIDLastSave="0" documentId="13_ncr:1_{9AFDBF86-A988-4485-ACB0-A1244EEE56A1}" xr6:coauthVersionLast="46" xr6:coauthVersionMax="46" xr10:uidLastSave="{00000000-0000-0000-0000-000000000000}"/>
  <workbookProtection workbookAlgorithmName="SHA-512" workbookHashValue="US1CuinzF5M3K3KePG9u9oW8X0rTaJ5E9JUuJ5jP8NypOPg4UAiIuPEmdpmJ+EGN+r8d+g+wQmUh+NIytyxuWA==" workbookSaltValue="9IlX8d9IKQwM5iM61LkbEQ==" workbookSpinCount="100000" lockStructure="1"/>
  <bookViews>
    <workbookView xWindow="-108" yWindow="-108" windowWidth="23256" windowHeight="12576" xr2:uid="{89A06AB8-CF61-4986-B0D3-6E3753BA5A3C}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ed">'Order Sheet'!$G$5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Data!$I$10:$I$16</definedName>
    <definedName name="Clips">'Order Sheet'!$G$8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Data!$I$10:$J$15</definedName>
    <definedName name="Company">'Order Sheet'!$K$4</definedName>
    <definedName name="CompanyNames">Customers!$A$2:$A$202</definedName>
    <definedName name="CopyPasteVals">'Order Sheet'!$Z$17:$AO$117</definedName>
    <definedName name="CustomerMatrix">Customers!$A$2:$I$202</definedName>
    <definedName name="CutPasteOptions">Data!$L$10:$L$16</definedName>
    <definedName name="DeliveryOptions">Data!$I$24:$I$25</definedName>
    <definedName name="DropSidePrice">Data!$J$21</definedName>
    <definedName name="FlushSandPrice">Data!$J$20</definedName>
    <definedName name="Globals">'Order Sheet'!$Z$16:$AO$16</definedName>
    <definedName name="HafeleAssembledPrice">Data!$J$4</definedName>
    <definedName name="Header">'Order Sheet'!$16:$16</definedName>
    <definedName name="Heights">Data!$B$3:$B$12</definedName>
    <definedName name="Jobname">'Order Sheet'!$K$8</definedName>
    <definedName name="LogoOption">'Order Sheet'!$G$7</definedName>
    <definedName name="LogoPrice">Data!$J$7</definedName>
    <definedName name="MajorVersion">Data!$C$1</definedName>
    <definedName name="Material">'Order Sheet'!$G$3</definedName>
    <definedName name="MaterialOffsets">Data!$L$3:$M$7</definedName>
    <definedName name="Materials">Data!$L$3:$L$7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Sheet'!$G$10</definedName>
    <definedName name="MountingPrice">Data!$V$16</definedName>
    <definedName name="Notation">'Order Sheet'!$K$14</definedName>
    <definedName name="Notch">'Order Sheet'!$G$6</definedName>
    <definedName name="Notches">Data!$R$3:$R$6</definedName>
    <definedName name="NotchPriceMatrix">Data!$R$3:$S$6</definedName>
    <definedName name="OpeningSize">'Order Sheet'!$D$15</definedName>
    <definedName name="OpeningSizes">Data!$L$19:$L$21</definedName>
    <definedName name="Options">'Order Sheet'!$Z$15:$AO$15</definedName>
    <definedName name="OrderDate">'Order Sheet'!$K$3</definedName>
    <definedName name="OrderNote">'Order Sheet'!$N$11</definedName>
    <definedName name="PostFinish">'Order Sheet'!$G$9</definedName>
    <definedName name="PostFinishPrice">Data!$J$5</definedName>
    <definedName name="PriceMatrix">'Order Sheet'!$AR$17:$BC$117</definedName>
    <definedName name="_xlnm.Print_Area" localSheetId="0">'Order Sheet'!$A$1:$Q$43</definedName>
    <definedName name="_xlnm.Print_Area" localSheetId="3">Slides!$A$1:$D$32</definedName>
    <definedName name="ProductionCost">'Order Sheet'!$AT$14</definedName>
    <definedName name="ProductionSelection">'Order Sheet'!$K$9</definedName>
    <definedName name="ProductionTime">Data!$O$15:$O$16</definedName>
    <definedName name="ScoopPrice">Data!$J$6</definedName>
    <definedName name="SetupFee">Data!$L$24</definedName>
    <definedName name="SidesOptions">Data!$I$20:$I$21</definedName>
    <definedName name="SidesPriceMatrix">Data!$I$20:$J$21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  <definedName name="SuggestedDepth">Data!$B$20:$B$23</definedName>
    <definedName name="SuggestedDepthB">Data!$D$20:$D$26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K3" i="1"/>
  <c r="A18" i="1" l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7" i="1"/>
  <c r="K5" i="1"/>
  <c r="K4" i="1"/>
  <c r="K6" i="1"/>
  <c r="AB18" i="1"/>
  <c r="AA18" i="1" s="1" a="1"/>
  <c r="AA18" i="1" s="1"/>
  <c r="AB19" i="1"/>
  <c r="AA19" i="1" s="1" a="1"/>
  <c r="AA19" i="1" s="1"/>
  <c r="AB20" i="1"/>
  <c r="AA20" i="1" s="1" a="1"/>
  <c r="AA20" i="1" s="1"/>
  <c r="AB21" i="1"/>
  <c r="AA21" i="1" s="1" a="1"/>
  <c r="AA21" i="1" s="1"/>
  <c r="AB22" i="1"/>
  <c r="AA22" i="1" s="1" a="1"/>
  <c r="AA22" i="1" s="1"/>
  <c r="AB23" i="1"/>
  <c r="AA23" i="1" s="1" a="1"/>
  <c r="AA23" i="1" s="1"/>
  <c r="AB24" i="1"/>
  <c r="AA24" i="1" s="1" a="1"/>
  <c r="AA24" i="1" s="1"/>
  <c r="AB25" i="1"/>
  <c r="AA25" i="1" s="1" a="1"/>
  <c r="AA25" i="1" s="1"/>
  <c r="AB26" i="1"/>
  <c r="AA26" i="1" s="1" a="1"/>
  <c r="AA26" i="1" s="1"/>
  <c r="AB27" i="1"/>
  <c r="AA27" i="1" s="1" a="1"/>
  <c r="AA27" i="1" s="1"/>
  <c r="AB28" i="1"/>
  <c r="AA28" i="1" s="1" a="1"/>
  <c r="AA28" i="1" s="1"/>
  <c r="AB29" i="1"/>
  <c r="AA29" i="1" s="1" a="1"/>
  <c r="AA29" i="1" s="1"/>
  <c r="AB30" i="1"/>
  <c r="AA30" i="1" s="1" a="1"/>
  <c r="AA30" i="1" s="1"/>
  <c r="AB31" i="1"/>
  <c r="AA31" i="1" s="1" a="1"/>
  <c r="AA31" i="1" s="1"/>
  <c r="AB32" i="1"/>
  <c r="AA32" i="1" s="1" a="1"/>
  <c r="AA32" i="1" s="1"/>
  <c r="AB33" i="1"/>
  <c r="AA33" i="1" s="1" a="1"/>
  <c r="AA33" i="1" s="1"/>
  <c r="AB34" i="1"/>
  <c r="AA34" i="1" s="1" a="1"/>
  <c r="AA34" i="1" s="1"/>
  <c r="AB35" i="1"/>
  <c r="AA35" i="1" s="1" a="1"/>
  <c r="AA35" i="1" s="1"/>
  <c r="AB36" i="1"/>
  <c r="AA36" i="1" s="1" a="1"/>
  <c r="AA36" i="1" s="1"/>
  <c r="AB37" i="1"/>
  <c r="AA37" i="1" s="1" a="1"/>
  <c r="AA37" i="1" s="1"/>
  <c r="AB38" i="1"/>
  <c r="AA38" i="1" s="1" a="1"/>
  <c r="AA38" i="1" s="1"/>
  <c r="AB39" i="1"/>
  <c r="AA39" i="1" s="1" a="1"/>
  <c r="AA39" i="1" s="1"/>
  <c r="AB40" i="1"/>
  <c r="AA40" i="1" s="1" a="1"/>
  <c r="AA40" i="1" s="1"/>
  <c r="AB41" i="1"/>
  <c r="AA41" i="1" s="1" a="1"/>
  <c r="AA41" i="1" s="1"/>
  <c r="AB42" i="1"/>
  <c r="AA42" i="1" s="1" a="1"/>
  <c r="AA42" i="1" s="1"/>
  <c r="AB43" i="1"/>
  <c r="AA43" i="1" s="1" a="1"/>
  <c r="AA43" i="1" s="1"/>
  <c r="AB44" i="1"/>
  <c r="AA44" i="1" s="1" a="1"/>
  <c r="AA44" i="1" s="1"/>
  <c r="AB45" i="1"/>
  <c r="AA45" i="1" s="1" a="1"/>
  <c r="AA45" i="1" s="1"/>
  <c r="AB46" i="1"/>
  <c r="AA46" i="1" s="1" a="1"/>
  <c r="AA46" i="1" s="1"/>
  <c r="AB47" i="1"/>
  <c r="AA47" i="1" s="1" a="1"/>
  <c r="AA47" i="1" s="1"/>
  <c r="AB48" i="1"/>
  <c r="AA48" i="1" s="1" a="1"/>
  <c r="AA48" i="1" s="1"/>
  <c r="AB49" i="1"/>
  <c r="AA49" i="1" s="1" a="1"/>
  <c r="AA49" i="1" s="1"/>
  <c r="AB50" i="1"/>
  <c r="AA50" i="1" s="1" a="1"/>
  <c r="AA50" i="1" s="1"/>
  <c r="AB51" i="1"/>
  <c r="AA51" i="1" s="1" a="1"/>
  <c r="AA51" i="1" s="1"/>
  <c r="AB52" i="1"/>
  <c r="AA52" i="1" s="1" a="1"/>
  <c r="AA52" i="1" s="1"/>
  <c r="AB53" i="1"/>
  <c r="AA53" i="1" s="1" a="1"/>
  <c r="AA53" i="1" s="1"/>
  <c r="AB54" i="1"/>
  <c r="AA54" i="1" s="1" a="1"/>
  <c r="AA54" i="1" s="1"/>
  <c r="AB55" i="1"/>
  <c r="AA55" i="1" s="1" a="1"/>
  <c r="AA55" i="1" s="1"/>
  <c r="AB56" i="1"/>
  <c r="AA56" i="1" s="1" a="1"/>
  <c r="AA56" i="1" s="1"/>
  <c r="AB57" i="1"/>
  <c r="AA57" i="1" s="1" a="1"/>
  <c r="AA57" i="1" s="1"/>
  <c r="AB58" i="1"/>
  <c r="AA58" i="1" s="1" a="1"/>
  <c r="AA58" i="1" s="1"/>
  <c r="AB59" i="1"/>
  <c r="AA59" i="1" s="1" a="1"/>
  <c r="AA59" i="1" s="1"/>
  <c r="AB60" i="1"/>
  <c r="AA60" i="1" s="1" a="1"/>
  <c r="AA60" i="1" s="1"/>
  <c r="AB61" i="1"/>
  <c r="AA61" i="1" s="1" a="1"/>
  <c r="AA61" i="1" s="1"/>
  <c r="AB62" i="1"/>
  <c r="AA62" i="1" s="1" a="1"/>
  <c r="AA62" i="1" s="1"/>
  <c r="AB63" i="1"/>
  <c r="AA63" i="1" s="1" a="1"/>
  <c r="AA63" i="1" s="1"/>
  <c r="AB64" i="1"/>
  <c r="AA64" i="1" s="1" a="1"/>
  <c r="AA64" i="1" s="1"/>
  <c r="AB65" i="1"/>
  <c r="AA65" i="1" s="1" a="1"/>
  <c r="AA65" i="1" s="1"/>
  <c r="AB66" i="1"/>
  <c r="AA66" i="1" s="1" a="1"/>
  <c r="AA66" i="1" s="1"/>
  <c r="AB67" i="1"/>
  <c r="AA67" i="1" s="1" a="1"/>
  <c r="AA67" i="1" s="1"/>
  <c r="AB68" i="1"/>
  <c r="AA68" i="1" s="1" a="1"/>
  <c r="AA68" i="1" s="1"/>
  <c r="AB69" i="1"/>
  <c r="AA69" i="1" s="1" a="1"/>
  <c r="AA69" i="1" s="1"/>
  <c r="AB70" i="1"/>
  <c r="AA70" i="1" s="1" a="1"/>
  <c r="AA70" i="1" s="1"/>
  <c r="AB71" i="1"/>
  <c r="AA71" i="1" s="1" a="1"/>
  <c r="AA71" i="1" s="1"/>
  <c r="AB72" i="1"/>
  <c r="AA72" i="1" s="1" a="1"/>
  <c r="AA72" i="1" s="1"/>
  <c r="AB73" i="1"/>
  <c r="AA73" i="1" s="1" a="1"/>
  <c r="AA73" i="1" s="1"/>
  <c r="AB74" i="1"/>
  <c r="AA74" i="1" s="1" a="1"/>
  <c r="AA74" i="1" s="1"/>
  <c r="AB75" i="1"/>
  <c r="AA75" i="1" s="1" a="1"/>
  <c r="AA75" i="1" s="1"/>
  <c r="AB76" i="1"/>
  <c r="AA76" i="1" s="1" a="1"/>
  <c r="AA76" i="1" s="1"/>
  <c r="AB77" i="1"/>
  <c r="AA77" i="1" s="1" a="1"/>
  <c r="AA77" i="1" s="1"/>
  <c r="AB78" i="1"/>
  <c r="AA78" i="1" s="1" a="1"/>
  <c r="AA78" i="1" s="1"/>
  <c r="AB79" i="1"/>
  <c r="AA79" i="1" s="1" a="1"/>
  <c r="AA79" i="1" s="1"/>
  <c r="AB80" i="1"/>
  <c r="AA80" i="1" s="1" a="1"/>
  <c r="AA80" i="1" s="1"/>
  <c r="AB81" i="1"/>
  <c r="AA81" i="1" s="1" a="1"/>
  <c r="AA81" i="1" s="1"/>
  <c r="AB82" i="1"/>
  <c r="AA82" i="1" s="1" a="1"/>
  <c r="AA82" i="1" s="1"/>
  <c r="AB83" i="1"/>
  <c r="AA83" i="1" s="1" a="1"/>
  <c r="AA83" i="1" s="1"/>
  <c r="AB84" i="1"/>
  <c r="AA84" i="1" s="1" a="1"/>
  <c r="AA84" i="1" s="1"/>
  <c r="AB85" i="1"/>
  <c r="AA85" i="1" s="1" a="1"/>
  <c r="AA85" i="1" s="1"/>
  <c r="AB86" i="1"/>
  <c r="AA86" i="1" s="1" a="1"/>
  <c r="AA86" i="1" s="1"/>
  <c r="AB87" i="1"/>
  <c r="AA87" i="1" s="1" a="1"/>
  <c r="AA87" i="1" s="1"/>
  <c r="AB88" i="1"/>
  <c r="AA88" i="1" s="1" a="1"/>
  <c r="AA88" i="1" s="1"/>
  <c r="AB89" i="1"/>
  <c r="AA89" i="1" s="1" a="1"/>
  <c r="AA89" i="1" s="1"/>
  <c r="AB90" i="1"/>
  <c r="AA90" i="1" s="1" a="1"/>
  <c r="AA90" i="1" s="1"/>
  <c r="AB91" i="1"/>
  <c r="AA91" i="1" s="1" a="1"/>
  <c r="AA91" i="1" s="1"/>
  <c r="AB92" i="1"/>
  <c r="AA92" i="1" s="1" a="1"/>
  <c r="AA92" i="1" s="1"/>
  <c r="AB93" i="1"/>
  <c r="AA93" i="1" s="1" a="1"/>
  <c r="AA93" i="1" s="1"/>
  <c r="AB94" i="1"/>
  <c r="AA94" i="1" s="1" a="1"/>
  <c r="AA94" i="1" s="1"/>
  <c r="AB95" i="1"/>
  <c r="AA95" i="1" s="1" a="1"/>
  <c r="AA95" i="1" s="1"/>
  <c r="AB96" i="1"/>
  <c r="AA96" i="1" s="1" a="1"/>
  <c r="AA96" i="1" s="1"/>
  <c r="AB97" i="1"/>
  <c r="AA97" i="1" s="1" a="1"/>
  <c r="AA97" i="1" s="1"/>
  <c r="AB98" i="1"/>
  <c r="AA98" i="1" s="1" a="1"/>
  <c r="AA98" i="1" s="1"/>
  <c r="AB99" i="1"/>
  <c r="AA99" i="1" s="1" a="1"/>
  <c r="AA99" i="1" s="1"/>
  <c r="AB100" i="1"/>
  <c r="AA100" i="1" s="1" a="1"/>
  <c r="AA100" i="1" s="1"/>
  <c r="AB101" i="1"/>
  <c r="AA101" i="1" s="1" a="1"/>
  <c r="AA101" i="1" s="1"/>
  <c r="AB102" i="1"/>
  <c r="AA102" i="1" s="1" a="1"/>
  <c r="AA102" i="1" s="1"/>
  <c r="AB103" i="1"/>
  <c r="AA103" i="1" s="1" a="1"/>
  <c r="AA103" i="1" s="1"/>
  <c r="AB104" i="1"/>
  <c r="AA104" i="1" s="1" a="1"/>
  <c r="AA104" i="1" s="1"/>
  <c r="AB105" i="1"/>
  <c r="AA105" i="1" s="1" a="1"/>
  <c r="AA105" i="1" s="1"/>
  <c r="AB106" i="1"/>
  <c r="AA106" i="1" s="1" a="1"/>
  <c r="AA106" i="1" s="1"/>
  <c r="AB107" i="1"/>
  <c r="AA107" i="1" s="1" a="1"/>
  <c r="AA107" i="1" s="1"/>
  <c r="AB108" i="1"/>
  <c r="AA108" i="1" s="1" a="1"/>
  <c r="AA108" i="1" s="1"/>
  <c r="AB109" i="1"/>
  <c r="AA109" i="1" s="1" a="1"/>
  <c r="AA109" i="1" s="1"/>
  <c r="AB110" i="1"/>
  <c r="AA110" i="1" s="1" a="1"/>
  <c r="AA110" i="1" s="1"/>
  <c r="AB111" i="1"/>
  <c r="AA111" i="1" s="1" a="1"/>
  <c r="AA111" i="1" s="1"/>
  <c r="AB112" i="1"/>
  <c r="AA112" i="1" s="1" a="1"/>
  <c r="AA112" i="1" s="1"/>
  <c r="AB113" i="1"/>
  <c r="AA113" i="1" s="1" a="1"/>
  <c r="AA113" i="1" s="1"/>
  <c r="AB114" i="1"/>
  <c r="AA114" i="1" s="1" a="1"/>
  <c r="AA114" i="1" s="1"/>
  <c r="AB115" i="1"/>
  <c r="AA115" i="1" s="1" a="1"/>
  <c r="AA115" i="1" s="1"/>
  <c r="AB116" i="1"/>
  <c r="AA116" i="1" s="1" a="1"/>
  <c r="AA116" i="1" s="1"/>
  <c r="AB117" i="1"/>
  <c r="AA117" i="1" s="1" a="1"/>
  <c r="AA117" i="1" s="1"/>
  <c r="C21" i="4"/>
  <c r="C22" i="4"/>
  <c r="C23" i="4"/>
  <c r="C20" i="4"/>
  <c r="E25" i="4"/>
  <c r="E24" i="4"/>
  <c r="E23" i="4"/>
  <c r="E22" i="4"/>
  <c r="E21" i="4"/>
  <c r="E20" i="4"/>
  <c r="E26" i="4"/>
  <c r="S6" i="4"/>
  <c r="V20" i="4" l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V19" i="4"/>
  <c r="V18" i="4"/>
  <c r="F4" i="4"/>
  <c r="F5" i="4"/>
  <c r="F6" i="4"/>
  <c r="F7" i="4"/>
  <c r="F8" i="4"/>
  <c r="F9" i="4"/>
  <c r="F10" i="4"/>
  <c r="F11" i="4"/>
  <c r="F12" i="4"/>
  <c r="F3" i="4"/>
  <c r="V7" i="1"/>
  <c r="C23" i="1" a="1"/>
  <c r="C23" i="1" s="1"/>
  <c r="C24" i="1" a="1"/>
  <c r="C24" i="1" s="1"/>
  <c r="C25" i="1" a="1"/>
  <c r="C25" i="1" s="1"/>
  <c r="C26" i="1" a="1"/>
  <c r="C26" i="1" s="1"/>
  <c r="AO117" i="1"/>
  <c r="S117" i="1" s="1"/>
  <c r="AN117" i="1"/>
  <c r="AM117" i="1"/>
  <c r="AL117" i="1"/>
  <c r="AK117" i="1"/>
  <c r="AJ117" i="1"/>
  <c r="N117" i="1" s="1"/>
  <c r="BB117" i="1" s="1"/>
  <c r="AI117" i="1"/>
  <c r="AH117" i="1"/>
  <c r="AG117" i="1"/>
  <c r="AF117" i="1"/>
  <c r="AE117" i="1"/>
  <c r="I117" i="1" s="1"/>
  <c r="AV117" i="1" s="1"/>
  <c r="AD117" i="1"/>
  <c r="H117" i="1" s="1"/>
  <c r="AC117" i="1"/>
  <c r="G117" i="1" s="1"/>
  <c r="AO116" i="1"/>
  <c r="S116" i="1" s="1"/>
  <c r="AN116" i="1"/>
  <c r="AM116" i="1"/>
  <c r="AL116" i="1"/>
  <c r="AK116" i="1"/>
  <c r="AJ116" i="1"/>
  <c r="N116" i="1" s="1"/>
  <c r="AI116" i="1"/>
  <c r="AH116" i="1"/>
  <c r="AG116" i="1"/>
  <c r="AF116" i="1"/>
  <c r="AE116" i="1"/>
  <c r="AD116" i="1"/>
  <c r="H116" i="1" s="1"/>
  <c r="AC116" i="1"/>
  <c r="G116" i="1" s="1"/>
  <c r="AO115" i="1"/>
  <c r="S115" i="1" s="1"/>
  <c r="AN115" i="1"/>
  <c r="AM115" i="1"/>
  <c r="AL115" i="1"/>
  <c r="AK115" i="1"/>
  <c r="AJ115" i="1"/>
  <c r="N115" i="1" s="1"/>
  <c r="BB115" i="1" s="1"/>
  <c r="AI115" i="1"/>
  <c r="AH115" i="1"/>
  <c r="AG115" i="1"/>
  <c r="AF115" i="1"/>
  <c r="AE115" i="1"/>
  <c r="AD115" i="1"/>
  <c r="H115" i="1" s="1"/>
  <c r="AC115" i="1"/>
  <c r="G115" i="1" s="1"/>
  <c r="AO114" i="1"/>
  <c r="S114" i="1" s="1"/>
  <c r="AN114" i="1"/>
  <c r="AM114" i="1"/>
  <c r="AL114" i="1"/>
  <c r="AK114" i="1"/>
  <c r="AJ114" i="1"/>
  <c r="N114" i="1" s="1"/>
  <c r="AI114" i="1"/>
  <c r="AH114" i="1"/>
  <c r="AG114" i="1"/>
  <c r="AF114" i="1"/>
  <c r="AE114" i="1"/>
  <c r="AD114" i="1"/>
  <c r="H114" i="1" s="1"/>
  <c r="AC114" i="1"/>
  <c r="G114" i="1" s="1"/>
  <c r="AO113" i="1"/>
  <c r="S113" i="1" s="1"/>
  <c r="AN113" i="1"/>
  <c r="AM113" i="1"/>
  <c r="AL113" i="1"/>
  <c r="AK113" i="1"/>
  <c r="AJ113" i="1"/>
  <c r="N113" i="1" s="1"/>
  <c r="BB113" i="1" s="1"/>
  <c r="AI113" i="1"/>
  <c r="AH113" i="1"/>
  <c r="AG113" i="1"/>
  <c r="AF113" i="1"/>
  <c r="AE113" i="1"/>
  <c r="AD113" i="1"/>
  <c r="H113" i="1" s="1"/>
  <c r="AC113" i="1"/>
  <c r="G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AD112" i="1"/>
  <c r="H112" i="1" s="1"/>
  <c r="AC112" i="1"/>
  <c r="G112" i="1" s="1"/>
  <c r="AO111" i="1"/>
  <c r="S111" i="1" s="1"/>
  <c r="AN111" i="1"/>
  <c r="AM111" i="1"/>
  <c r="AL111" i="1"/>
  <c r="AK111" i="1"/>
  <c r="AJ111" i="1"/>
  <c r="N111" i="1" s="1"/>
  <c r="BA111" i="1" s="1"/>
  <c r="AI111" i="1"/>
  <c r="AH111" i="1"/>
  <c r="AG111" i="1"/>
  <c r="AF111" i="1"/>
  <c r="AE111" i="1"/>
  <c r="AD111" i="1"/>
  <c r="H111" i="1" s="1"/>
  <c r="AC111" i="1"/>
  <c r="G111" i="1" s="1"/>
  <c r="AO110" i="1"/>
  <c r="S110" i="1" s="1"/>
  <c r="AN110" i="1"/>
  <c r="AM110" i="1"/>
  <c r="AL110" i="1"/>
  <c r="AK110" i="1"/>
  <c r="AJ110" i="1"/>
  <c r="N110" i="1" s="1"/>
  <c r="BB110" i="1" s="1"/>
  <c r="AI110" i="1"/>
  <c r="AH110" i="1"/>
  <c r="AG110" i="1"/>
  <c r="AF110" i="1"/>
  <c r="AE110" i="1"/>
  <c r="AD110" i="1"/>
  <c r="H110" i="1" s="1"/>
  <c r="AC110" i="1"/>
  <c r="G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AD109" i="1"/>
  <c r="H109" i="1" s="1"/>
  <c r="AC109" i="1"/>
  <c r="G109" i="1" s="1"/>
  <c r="AO108" i="1"/>
  <c r="S108" i="1" s="1"/>
  <c r="AN108" i="1"/>
  <c r="AM108" i="1"/>
  <c r="AL108" i="1"/>
  <c r="AK108" i="1"/>
  <c r="AJ108" i="1"/>
  <c r="N108" i="1" s="1"/>
  <c r="AI108" i="1"/>
  <c r="AH108" i="1"/>
  <c r="AG108" i="1"/>
  <c r="AF108" i="1"/>
  <c r="AE108" i="1"/>
  <c r="AD108" i="1"/>
  <c r="H108" i="1" s="1"/>
  <c r="AC108" i="1"/>
  <c r="G108" i="1" s="1"/>
  <c r="AO107" i="1"/>
  <c r="S107" i="1" s="1"/>
  <c r="AN107" i="1"/>
  <c r="AM107" i="1"/>
  <c r="AL107" i="1"/>
  <c r="AK107" i="1"/>
  <c r="AJ107" i="1"/>
  <c r="N107" i="1" s="1"/>
  <c r="BA107" i="1" s="1"/>
  <c r="AI107" i="1"/>
  <c r="AH107" i="1"/>
  <c r="AG107" i="1"/>
  <c r="AF107" i="1"/>
  <c r="AE107" i="1"/>
  <c r="AD107" i="1"/>
  <c r="H107" i="1" s="1"/>
  <c r="AC107" i="1"/>
  <c r="G107" i="1" s="1"/>
  <c r="AO106" i="1"/>
  <c r="S106" i="1" s="1"/>
  <c r="AN106" i="1"/>
  <c r="AM106" i="1"/>
  <c r="AL106" i="1"/>
  <c r="AK106" i="1"/>
  <c r="AJ106" i="1"/>
  <c r="N106" i="1" s="1"/>
  <c r="BB106" i="1" s="1"/>
  <c r="AI106" i="1"/>
  <c r="AH106" i="1"/>
  <c r="AG106" i="1"/>
  <c r="AF106" i="1"/>
  <c r="AE106" i="1"/>
  <c r="AD106" i="1"/>
  <c r="H106" i="1" s="1"/>
  <c r="AC106" i="1"/>
  <c r="G106" i="1" s="1"/>
  <c r="AO105" i="1"/>
  <c r="S105" i="1" s="1"/>
  <c r="AN105" i="1"/>
  <c r="AM105" i="1"/>
  <c r="AL105" i="1"/>
  <c r="AK105" i="1"/>
  <c r="AJ105" i="1"/>
  <c r="N105" i="1" s="1"/>
  <c r="AI105" i="1"/>
  <c r="AH105" i="1"/>
  <c r="AG105" i="1"/>
  <c r="AF105" i="1"/>
  <c r="AE105" i="1"/>
  <c r="AD105" i="1"/>
  <c r="H105" i="1" s="1"/>
  <c r="AC105" i="1"/>
  <c r="G105" i="1" s="1"/>
  <c r="AO104" i="1"/>
  <c r="S104" i="1" s="1"/>
  <c r="AN104" i="1"/>
  <c r="AM104" i="1"/>
  <c r="AL104" i="1"/>
  <c r="AK104" i="1"/>
  <c r="AJ104" i="1"/>
  <c r="N104" i="1" s="1"/>
  <c r="AI104" i="1"/>
  <c r="AH104" i="1"/>
  <c r="AG104" i="1"/>
  <c r="AF104" i="1"/>
  <c r="AE104" i="1"/>
  <c r="AD104" i="1"/>
  <c r="H104" i="1" s="1"/>
  <c r="AC104" i="1"/>
  <c r="G104" i="1" s="1"/>
  <c r="AO103" i="1"/>
  <c r="S103" i="1" s="1"/>
  <c r="AN103" i="1"/>
  <c r="AM103" i="1"/>
  <c r="AL103" i="1"/>
  <c r="AK103" i="1"/>
  <c r="AJ103" i="1"/>
  <c r="N103" i="1" s="1"/>
  <c r="BA103" i="1" s="1"/>
  <c r="AI103" i="1"/>
  <c r="AH103" i="1"/>
  <c r="AG103" i="1"/>
  <c r="AF103" i="1"/>
  <c r="AE103" i="1"/>
  <c r="AD103" i="1"/>
  <c r="H103" i="1" s="1"/>
  <c r="AC103" i="1"/>
  <c r="G103" i="1" s="1"/>
  <c r="AO102" i="1"/>
  <c r="S102" i="1" s="1"/>
  <c r="AN102" i="1"/>
  <c r="AM102" i="1"/>
  <c r="AL102" i="1"/>
  <c r="AK102" i="1"/>
  <c r="AJ102" i="1"/>
  <c r="N102" i="1" s="1"/>
  <c r="BB102" i="1" s="1"/>
  <c r="AI102" i="1"/>
  <c r="AH102" i="1"/>
  <c r="AG102" i="1"/>
  <c r="AF102" i="1"/>
  <c r="AE102" i="1"/>
  <c r="AD102" i="1"/>
  <c r="H102" i="1" s="1"/>
  <c r="AC102" i="1"/>
  <c r="G102" i="1" s="1"/>
  <c r="AO101" i="1"/>
  <c r="S101" i="1" s="1"/>
  <c r="AN101" i="1"/>
  <c r="AM101" i="1"/>
  <c r="AL101" i="1"/>
  <c r="AK101" i="1"/>
  <c r="AJ101" i="1"/>
  <c r="N101" i="1" s="1"/>
  <c r="BB101" i="1" s="1"/>
  <c r="AI101" i="1"/>
  <c r="AH101" i="1"/>
  <c r="AG101" i="1"/>
  <c r="AF101" i="1"/>
  <c r="AE101" i="1"/>
  <c r="AD101" i="1"/>
  <c r="H101" i="1" s="1"/>
  <c r="AC101" i="1"/>
  <c r="G101" i="1" s="1"/>
  <c r="AO100" i="1"/>
  <c r="S100" i="1" s="1"/>
  <c r="AN100" i="1"/>
  <c r="AM100" i="1"/>
  <c r="AL100" i="1"/>
  <c r="AK100" i="1"/>
  <c r="AJ100" i="1"/>
  <c r="N100" i="1" s="1"/>
  <c r="BA100" i="1" s="1"/>
  <c r="AI100" i="1"/>
  <c r="AH100" i="1"/>
  <c r="AG100" i="1"/>
  <c r="AF100" i="1"/>
  <c r="AE100" i="1"/>
  <c r="AD100" i="1"/>
  <c r="H100" i="1" s="1"/>
  <c r="AC100" i="1"/>
  <c r="G100" i="1" s="1"/>
  <c r="AO99" i="1"/>
  <c r="S99" i="1" s="1"/>
  <c r="AN99" i="1"/>
  <c r="AM99" i="1"/>
  <c r="AL99" i="1"/>
  <c r="AK99" i="1"/>
  <c r="AJ99" i="1"/>
  <c r="N99" i="1" s="1"/>
  <c r="AI99" i="1"/>
  <c r="AH99" i="1"/>
  <c r="AG99" i="1"/>
  <c r="AF99" i="1"/>
  <c r="AE99" i="1"/>
  <c r="AD99" i="1"/>
  <c r="H99" i="1" s="1"/>
  <c r="AC99" i="1"/>
  <c r="G99" i="1" s="1"/>
  <c r="AO98" i="1"/>
  <c r="S98" i="1" s="1"/>
  <c r="AN98" i="1"/>
  <c r="AM98" i="1"/>
  <c r="AL98" i="1"/>
  <c r="AK98" i="1"/>
  <c r="AJ98" i="1"/>
  <c r="N98" i="1" s="1"/>
  <c r="BB98" i="1" s="1"/>
  <c r="AI98" i="1"/>
  <c r="AH98" i="1"/>
  <c r="AG98" i="1"/>
  <c r="AF98" i="1"/>
  <c r="AE98" i="1"/>
  <c r="AD98" i="1"/>
  <c r="H98" i="1" s="1"/>
  <c r="AC98" i="1"/>
  <c r="G98" i="1" s="1"/>
  <c r="AO97" i="1"/>
  <c r="S97" i="1" s="1"/>
  <c r="AN97" i="1"/>
  <c r="AM97" i="1"/>
  <c r="AL97" i="1"/>
  <c r="AK97" i="1"/>
  <c r="AJ97" i="1"/>
  <c r="N97" i="1" s="1"/>
  <c r="BA97" i="1" s="1"/>
  <c r="AI97" i="1"/>
  <c r="AH97" i="1"/>
  <c r="AG97" i="1"/>
  <c r="AF97" i="1"/>
  <c r="AE97" i="1"/>
  <c r="AD97" i="1"/>
  <c r="H97" i="1" s="1"/>
  <c r="AC97" i="1"/>
  <c r="G97" i="1" s="1"/>
  <c r="AO96" i="1"/>
  <c r="S96" i="1" s="1"/>
  <c r="AN96" i="1"/>
  <c r="AM96" i="1"/>
  <c r="AL96" i="1"/>
  <c r="AK96" i="1"/>
  <c r="AJ96" i="1"/>
  <c r="N96" i="1" s="1"/>
  <c r="BA96" i="1" s="1"/>
  <c r="AI96" i="1"/>
  <c r="AH96" i="1"/>
  <c r="AG96" i="1"/>
  <c r="AF96" i="1"/>
  <c r="AE96" i="1"/>
  <c r="AD96" i="1"/>
  <c r="H96" i="1" s="1"/>
  <c r="AC96" i="1"/>
  <c r="G96" i="1" s="1"/>
  <c r="AO95" i="1"/>
  <c r="S95" i="1" s="1"/>
  <c r="AN95" i="1"/>
  <c r="AM95" i="1"/>
  <c r="AL95" i="1"/>
  <c r="AK95" i="1"/>
  <c r="AJ95" i="1"/>
  <c r="N95" i="1" s="1"/>
  <c r="AI95" i="1"/>
  <c r="AH95" i="1"/>
  <c r="AG95" i="1"/>
  <c r="AF95" i="1"/>
  <c r="AE95" i="1"/>
  <c r="AD95" i="1"/>
  <c r="H95" i="1" s="1"/>
  <c r="AC95" i="1"/>
  <c r="G95" i="1" s="1"/>
  <c r="AO94" i="1"/>
  <c r="S94" i="1" s="1"/>
  <c r="AN94" i="1"/>
  <c r="AM94" i="1"/>
  <c r="AL94" i="1"/>
  <c r="AK94" i="1"/>
  <c r="AJ94" i="1"/>
  <c r="N94" i="1" s="1"/>
  <c r="AI94" i="1"/>
  <c r="AH94" i="1"/>
  <c r="AG94" i="1"/>
  <c r="AF94" i="1"/>
  <c r="AE94" i="1"/>
  <c r="AD94" i="1"/>
  <c r="H94" i="1" s="1"/>
  <c r="AC94" i="1"/>
  <c r="G94" i="1" s="1"/>
  <c r="AO93" i="1"/>
  <c r="S93" i="1" s="1"/>
  <c r="AN93" i="1"/>
  <c r="AM93" i="1"/>
  <c r="AL93" i="1"/>
  <c r="AK93" i="1"/>
  <c r="AJ93" i="1"/>
  <c r="N93" i="1" s="1"/>
  <c r="AI93" i="1"/>
  <c r="AH93" i="1"/>
  <c r="AG93" i="1"/>
  <c r="AF93" i="1"/>
  <c r="AE93" i="1"/>
  <c r="AD93" i="1"/>
  <c r="H93" i="1" s="1"/>
  <c r="AC93" i="1"/>
  <c r="G93" i="1" s="1"/>
  <c r="AO92" i="1"/>
  <c r="S92" i="1" s="1"/>
  <c r="AN92" i="1"/>
  <c r="AM92" i="1"/>
  <c r="AL92" i="1"/>
  <c r="AK92" i="1"/>
  <c r="AJ92" i="1"/>
  <c r="N92" i="1" s="1"/>
  <c r="BB92" i="1" s="1"/>
  <c r="AI92" i="1"/>
  <c r="AH92" i="1"/>
  <c r="AG92" i="1"/>
  <c r="AF92" i="1"/>
  <c r="AE92" i="1"/>
  <c r="AD92" i="1"/>
  <c r="H92" i="1" s="1"/>
  <c r="AC92" i="1"/>
  <c r="G92" i="1" s="1"/>
  <c r="AO91" i="1"/>
  <c r="S91" i="1" s="1"/>
  <c r="AN91" i="1"/>
  <c r="AM91" i="1"/>
  <c r="AL91" i="1"/>
  <c r="AK91" i="1"/>
  <c r="AJ91" i="1"/>
  <c r="N91" i="1" s="1"/>
  <c r="BA91" i="1" s="1"/>
  <c r="AI91" i="1"/>
  <c r="AH91" i="1"/>
  <c r="AG91" i="1"/>
  <c r="AF91" i="1"/>
  <c r="AE91" i="1"/>
  <c r="AD91" i="1"/>
  <c r="H91" i="1" s="1"/>
  <c r="AC91" i="1"/>
  <c r="G91" i="1" s="1"/>
  <c r="AO90" i="1"/>
  <c r="S90" i="1" s="1"/>
  <c r="AN90" i="1"/>
  <c r="AM90" i="1"/>
  <c r="AL90" i="1"/>
  <c r="AK90" i="1"/>
  <c r="AJ90" i="1"/>
  <c r="N90" i="1" s="1"/>
  <c r="AI90" i="1"/>
  <c r="AH90" i="1"/>
  <c r="AG90" i="1"/>
  <c r="AF90" i="1"/>
  <c r="AE90" i="1"/>
  <c r="AD90" i="1"/>
  <c r="H90" i="1" s="1"/>
  <c r="AC90" i="1"/>
  <c r="G90" i="1" s="1"/>
  <c r="AO89" i="1"/>
  <c r="S89" i="1" s="1"/>
  <c r="AN89" i="1"/>
  <c r="AM89" i="1"/>
  <c r="AL89" i="1"/>
  <c r="AK89" i="1"/>
  <c r="AJ89" i="1"/>
  <c r="N89" i="1" s="1"/>
  <c r="AI89" i="1"/>
  <c r="AH89" i="1"/>
  <c r="AG89" i="1"/>
  <c r="AF89" i="1"/>
  <c r="AE89" i="1"/>
  <c r="AD89" i="1"/>
  <c r="H89" i="1" s="1"/>
  <c r="AC89" i="1"/>
  <c r="G89" i="1" s="1"/>
  <c r="AO88" i="1"/>
  <c r="S88" i="1" s="1"/>
  <c r="AN88" i="1"/>
  <c r="AM88" i="1"/>
  <c r="AL88" i="1"/>
  <c r="AK88" i="1"/>
  <c r="AJ88" i="1"/>
  <c r="N88" i="1" s="1"/>
  <c r="BA88" i="1" s="1"/>
  <c r="AI88" i="1"/>
  <c r="AH88" i="1"/>
  <c r="AG88" i="1"/>
  <c r="AF88" i="1"/>
  <c r="AE88" i="1"/>
  <c r="AD88" i="1"/>
  <c r="H88" i="1" s="1"/>
  <c r="AC88" i="1"/>
  <c r="G88" i="1" s="1"/>
  <c r="AO87" i="1"/>
  <c r="S87" i="1" s="1"/>
  <c r="AN87" i="1"/>
  <c r="AM87" i="1"/>
  <c r="AL87" i="1"/>
  <c r="AK87" i="1"/>
  <c r="AJ87" i="1"/>
  <c r="N87" i="1" s="1"/>
  <c r="BB87" i="1" s="1"/>
  <c r="AI87" i="1"/>
  <c r="AH87" i="1"/>
  <c r="AG87" i="1"/>
  <c r="AF87" i="1"/>
  <c r="AE87" i="1"/>
  <c r="AD87" i="1"/>
  <c r="H87" i="1" s="1"/>
  <c r="AC87" i="1"/>
  <c r="G87" i="1" s="1"/>
  <c r="AO86" i="1"/>
  <c r="S86" i="1" s="1"/>
  <c r="AN86" i="1"/>
  <c r="AM86" i="1"/>
  <c r="AL86" i="1"/>
  <c r="AK86" i="1"/>
  <c r="AJ86" i="1"/>
  <c r="N86" i="1" s="1"/>
  <c r="AI86" i="1"/>
  <c r="AH86" i="1"/>
  <c r="AG86" i="1"/>
  <c r="AF86" i="1"/>
  <c r="AE86" i="1"/>
  <c r="AD86" i="1"/>
  <c r="H86" i="1" s="1"/>
  <c r="AC86" i="1"/>
  <c r="G86" i="1" s="1"/>
  <c r="AO85" i="1"/>
  <c r="S85" i="1" s="1"/>
  <c r="AN85" i="1"/>
  <c r="AM85" i="1"/>
  <c r="AL85" i="1"/>
  <c r="AK85" i="1"/>
  <c r="AJ85" i="1"/>
  <c r="N85" i="1" s="1"/>
  <c r="BA85" i="1" s="1"/>
  <c r="AI85" i="1"/>
  <c r="AH85" i="1"/>
  <c r="AG85" i="1"/>
  <c r="AF85" i="1"/>
  <c r="AE85" i="1"/>
  <c r="AD85" i="1"/>
  <c r="H85" i="1" s="1"/>
  <c r="AC85" i="1"/>
  <c r="G85" i="1" s="1"/>
  <c r="AO84" i="1"/>
  <c r="S84" i="1" s="1"/>
  <c r="AN84" i="1"/>
  <c r="AM84" i="1"/>
  <c r="AL84" i="1"/>
  <c r="AK84" i="1"/>
  <c r="AJ84" i="1"/>
  <c r="N84" i="1" s="1"/>
  <c r="AI84" i="1"/>
  <c r="AH84" i="1"/>
  <c r="AG84" i="1"/>
  <c r="AF84" i="1"/>
  <c r="AE84" i="1"/>
  <c r="AD84" i="1"/>
  <c r="H84" i="1" s="1"/>
  <c r="AC84" i="1"/>
  <c r="G84" i="1" s="1"/>
  <c r="AO83" i="1"/>
  <c r="S83" i="1" s="1"/>
  <c r="AN83" i="1"/>
  <c r="AM83" i="1"/>
  <c r="AL83" i="1"/>
  <c r="AK83" i="1"/>
  <c r="AJ83" i="1"/>
  <c r="N83" i="1" s="1"/>
  <c r="AI83" i="1"/>
  <c r="AH83" i="1"/>
  <c r="AG83" i="1"/>
  <c r="AF83" i="1"/>
  <c r="AE83" i="1"/>
  <c r="AD83" i="1"/>
  <c r="H83" i="1" s="1"/>
  <c r="AC83" i="1"/>
  <c r="G83" i="1" s="1"/>
  <c r="AO82" i="1"/>
  <c r="S82" i="1" s="1"/>
  <c r="AN82" i="1"/>
  <c r="AM82" i="1"/>
  <c r="AL82" i="1"/>
  <c r="AK82" i="1"/>
  <c r="AJ82" i="1"/>
  <c r="N82" i="1" s="1"/>
  <c r="BA82" i="1" s="1"/>
  <c r="AI82" i="1"/>
  <c r="AH82" i="1"/>
  <c r="AG82" i="1"/>
  <c r="AF82" i="1"/>
  <c r="AE82" i="1"/>
  <c r="AD82" i="1"/>
  <c r="H82" i="1" s="1"/>
  <c r="AC82" i="1"/>
  <c r="G82" i="1" s="1"/>
  <c r="AO81" i="1"/>
  <c r="S81" i="1" s="1"/>
  <c r="AN81" i="1"/>
  <c r="AM81" i="1"/>
  <c r="AL81" i="1"/>
  <c r="AK81" i="1"/>
  <c r="AJ81" i="1"/>
  <c r="N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O80" i="1"/>
  <c r="S80" i="1" s="1"/>
  <c r="AN80" i="1"/>
  <c r="AM80" i="1"/>
  <c r="AL80" i="1"/>
  <c r="AK80" i="1"/>
  <c r="AJ80" i="1"/>
  <c r="N80" i="1" s="1"/>
  <c r="BA80" i="1" s="1"/>
  <c r="AI80" i="1"/>
  <c r="AH80" i="1"/>
  <c r="AG80" i="1"/>
  <c r="AF80" i="1"/>
  <c r="AE80" i="1"/>
  <c r="AD80" i="1"/>
  <c r="H80" i="1" s="1"/>
  <c r="AC80" i="1"/>
  <c r="G80" i="1" s="1"/>
  <c r="AO79" i="1"/>
  <c r="S79" i="1" s="1"/>
  <c r="AN79" i="1"/>
  <c r="AM79" i="1"/>
  <c r="AL79" i="1"/>
  <c r="AK79" i="1"/>
  <c r="AJ79" i="1"/>
  <c r="N79" i="1" s="1"/>
  <c r="BB79" i="1" s="1"/>
  <c r="AI79" i="1"/>
  <c r="AH79" i="1"/>
  <c r="AG79" i="1"/>
  <c r="AF79" i="1"/>
  <c r="AE79" i="1"/>
  <c r="AD79" i="1"/>
  <c r="H79" i="1" s="1"/>
  <c r="AC79" i="1"/>
  <c r="G79" i="1" s="1"/>
  <c r="AO78" i="1"/>
  <c r="S78" i="1" s="1"/>
  <c r="AN78" i="1"/>
  <c r="AM78" i="1"/>
  <c r="AL78" i="1"/>
  <c r="AK78" i="1"/>
  <c r="AJ78" i="1"/>
  <c r="N78" i="1" s="1"/>
  <c r="AI78" i="1"/>
  <c r="AH78" i="1"/>
  <c r="AG78" i="1"/>
  <c r="AF78" i="1"/>
  <c r="AE78" i="1"/>
  <c r="AD78" i="1"/>
  <c r="H78" i="1" s="1"/>
  <c r="AC78" i="1"/>
  <c r="G78" i="1" s="1"/>
  <c r="AO77" i="1"/>
  <c r="S77" i="1" s="1"/>
  <c r="AN77" i="1"/>
  <c r="AM77" i="1"/>
  <c r="AL77" i="1"/>
  <c r="AK77" i="1"/>
  <c r="AJ77" i="1"/>
  <c r="N77" i="1" s="1"/>
  <c r="BB77" i="1" s="1"/>
  <c r="AI77" i="1"/>
  <c r="AH77" i="1"/>
  <c r="AG77" i="1"/>
  <c r="AF77" i="1"/>
  <c r="AE77" i="1"/>
  <c r="AD77" i="1"/>
  <c r="H77" i="1" s="1"/>
  <c r="AC77" i="1"/>
  <c r="G77" i="1" s="1"/>
  <c r="AO76" i="1"/>
  <c r="S76" i="1" s="1"/>
  <c r="AN76" i="1"/>
  <c r="AM76" i="1"/>
  <c r="AL76" i="1"/>
  <c r="AK76" i="1"/>
  <c r="AJ76" i="1"/>
  <c r="N76" i="1" s="1"/>
  <c r="BA76" i="1" s="1"/>
  <c r="AI76" i="1"/>
  <c r="AH76" i="1"/>
  <c r="AG76" i="1"/>
  <c r="AF76" i="1"/>
  <c r="AE76" i="1"/>
  <c r="AD76" i="1"/>
  <c r="H76" i="1" s="1"/>
  <c r="AC76" i="1"/>
  <c r="G76" i="1" s="1"/>
  <c r="AO75" i="1"/>
  <c r="S75" i="1" s="1"/>
  <c r="AN75" i="1"/>
  <c r="AM75" i="1"/>
  <c r="AL75" i="1"/>
  <c r="AK75" i="1"/>
  <c r="AJ75" i="1"/>
  <c r="N75" i="1" s="1"/>
  <c r="AI75" i="1"/>
  <c r="AH75" i="1"/>
  <c r="AG75" i="1"/>
  <c r="AF75" i="1"/>
  <c r="AE75" i="1"/>
  <c r="AD75" i="1"/>
  <c r="H75" i="1" s="1"/>
  <c r="AC75" i="1"/>
  <c r="G75" i="1" s="1"/>
  <c r="AO74" i="1"/>
  <c r="S74" i="1" s="1"/>
  <c r="AN74" i="1"/>
  <c r="AM74" i="1"/>
  <c r="AL74" i="1"/>
  <c r="AK74" i="1"/>
  <c r="AJ74" i="1"/>
  <c r="N74" i="1" s="1"/>
  <c r="BA74" i="1" s="1"/>
  <c r="AI74" i="1"/>
  <c r="AH74" i="1"/>
  <c r="AG74" i="1"/>
  <c r="AF74" i="1"/>
  <c r="AE74" i="1"/>
  <c r="AD74" i="1"/>
  <c r="H74" i="1" s="1"/>
  <c r="AC74" i="1"/>
  <c r="G74" i="1" s="1"/>
  <c r="AO73" i="1"/>
  <c r="S73" i="1" s="1"/>
  <c r="AN73" i="1"/>
  <c r="AM73" i="1"/>
  <c r="AL73" i="1"/>
  <c r="AK73" i="1"/>
  <c r="AJ73" i="1"/>
  <c r="N73" i="1" s="1"/>
  <c r="AI73" i="1"/>
  <c r="AH73" i="1"/>
  <c r="AG73" i="1"/>
  <c r="AF73" i="1"/>
  <c r="AE73" i="1"/>
  <c r="AD73" i="1"/>
  <c r="H73" i="1" s="1"/>
  <c r="AC73" i="1"/>
  <c r="G73" i="1" s="1"/>
  <c r="AO72" i="1"/>
  <c r="S72" i="1" s="1"/>
  <c r="AN72" i="1"/>
  <c r="AM72" i="1"/>
  <c r="AL72" i="1"/>
  <c r="AK72" i="1"/>
  <c r="AJ72" i="1"/>
  <c r="N72" i="1" s="1"/>
  <c r="BB72" i="1" s="1"/>
  <c r="AI72" i="1"/>
  <c r="AH72" i="1"/>
  <c r="AG72" i="1"/>
  <c r="AF72" i="1"/>
  <c r="AE72" i="1"/>
  <c r="AD72" i="1"/>
  <c r="H72" i="1" s="1"/>
  <c r="AC72" i="1"/>
  <c r="G72" i="1" s="1"/>
  <c r="AO71" i="1"/>
  <c r="S71" i="1" s="1"/>
  <c r="AN71" i="1"/>
  <c r="AM71" i="1"/>
  <c r="AL71" i="1"/>
  <c r="AK71" i="1"/>
  <c r="AJ71" i="1"/>
  <c r="N71" i="1" s="1"/>
  <c r="BB71" i="1" s="1"/>
  <c r="AI71" i="1"/>
  <c r="AH71" i="1"/>
  <c r="AG71" i="1"/>
  <c r="AF71" i="1"/>
  <c r="AE71" i="1"/>
  <c r="AD71" i="1"/>
  <c r="H71" i="1" s="1"/>
  <c r="AC71" i="1"/>
  <c r="G71" i="1" s="1"/>
  <c r="AO70" i="1"/>
  <c r="S70" i="1" s="1"/>
  <c r="AN70" i="1"/>
  <c r="AM70" i="1"/>
  <c r="AL70" i="1"/>
  <c r="AK70" i="1"/>
  <c r="AJ70" i="1"/>
  <c r="N70" i="1" s="1"/>
  <c r="BA70" i="1" s="1"/>
  <c r="AI70" i="1"/>
  <c r="AH70" i="1"/>
  <c r="AG70" i="1"/>
  <c r="AF70" i="1"/>
  <c r="AE70" i="1"/>
  <c r="AD70" i="1"/>
  <c r="H70" i="1" s="1"/>
  <c r="AC70" i="1"/>
  <c r="G70" i="1" s="1"/>
  <c r="AO69" i="1"/>
  <c r="S69" i="1" s="1"/>
  <c r="AN69" i="1"/>
  <c r="AM69" i="1"/>
  <c r="AL69" i="1"/>
  <c r="AK69" i="1"/>
  <c r="AJ69" i="1"/>
  <c r="N69" i="1" s="1"/>
  <c r="BB69" i="1" s="1"/>
  <c r="AI69" i="1"/>
  <c r="AH69" i="1"/>
  <c r="AG69" i="1"/>
  <c r="AF69" i="1"/>
  <c r="AE69" i="1"/>
  <c r="AD69" i="1"/>
  <c r="H69" i="1" s="1"/>
  <c r="AC69" i="1"/>
  <c r="G69" i="1" s="1"/>
  <c r="AO68" i="1"/>
  <c r="S68" i="1" s="1"/>
  <c r="AN68" i="1"/>
  <c r="AM68" i="1"/>
  <c r="AL68" i="1"/>
  <c r="AK68" i="1"/>
  <c r="AJ68" i="1"/>
  <c r="N68" i="1" s="1"/>
  <c r="AI68" i="1"/>
  <c r="AH68" i="1"/>
  <c r="AG68" i="1"/>
  <c r="AF68" i="1"/>
  <c r="AE68" i="1"/>
  <c r="AD68" i="1"/>
  <c r="H68" i="1" s="1"/>
  <c r="AC68" i="1"/>
  <c r="G68" i="1" s="1"/>
  <c r="AO67" i="1"/>
  <c r="S67" i="1" s="1"/>
  <c r="AN67" i="1"/>
  <c r="AM67" i="1"/>
  <c r="AL67" i="1"/>
  <c r="AK67" i="1"/>
  <c r="AJ67" i="1"/>
  <c r="N67" i="1" s="1"/>
  <c r="AI67" i="1"/>
  <c r="AH67" i="1"/>
  <c r="AG67" i="1"/>
  <c r="AF67" i="1"/>
  <c r="AE67" i="1"/>
  <c r="AD67" i="1"/>
  <c r="H67" i="1" s="1"/>
  <c r="AC67" i="1"/>
  <c r="G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AD66" i="1"/>
  <c r="H66" i="1" s="1"/>
  <c r="AC66" i="1"/>
  <c r="G66" i="1" s="1"/>
  <c r="AO65" i="1"/>
  <c r="S65" i="1" s="1"/>
  <c r="AN65" i="1"/>
  <c r="AM65" i="1"/>
  <c r="AL65" i="1"/>
  <c r="AK65" i="1"/>
  <c r="AJ65" i="1"/>
  <c r="N65" i="1" s="1"/>
  <c r="AI65" i="1"/>
  <c r="AH65" i="1"/>
  <c r="AG65" i="1"/>
  <c r="AF65" i="1"/>
  <c r="AE65" i="1"/>
  <c r="AD65" i="1"/>
  <c r="H65" i="1" s="1"/>
  <c r="AC65" i="1"/>
  <c r="G65" i="1" s="1"/>
  <c r="AO64" i="1"/>
  <c r="S64" i="1" s="1"/>
  <c r="AN64" i="1"/>
  <c r="AM64" i="1"/>
  <c r="AL64" i="1"/>
  <c r="AK64" i="1"/>
  <c r="AJ64" i="1"/>
  <c r="N64" i="1" s="1"/>
  <c r="BB64" i="1" s="1"/>
  <c r="AI64" i="1"/>
  <c r="AH64" i="1"/>
  <c r="AG64" i="1"/>
  <c r="AF64" i="1"/>
  <c r="AE64" i="1"/>
  <c r="AD64" i="1"/>
  <c r="H64" i="1" s="1"/>
  <c r="AC64" i="1"/>
  <c r="G64" i="1" s="1"/>
  <c r="AO63" i="1"/>
  <c r="S63" i="1" s="1"/>
  <c r="AN63" i="1"/>
  <c r="AM63" i="1"/>
  <c r="AL63" i="1"/>
  <c r="AK63" i="1"/>
  <c r="AJ63" i="1"/>
  <c r="N63" i="1" s="1"/>
  <c r="BB63" i="1" s="1"/>
  <c r="AI63" i="1"/>
  <c r="AH63" i="1"/>
  <c r="AG63" i="1"/>
  <c r="AF63" i="1"/>
  <c r="AE63" i="1"/>
  <c r="AD63" i="1"/>
  <c r="H63" i="1" s="1"/>
  <c r="AC63" i="1"/>
  <c r="G63" i="1" s="1"/>
  <c r="AO62" i="1"/>
  <c r="S62" i="1" s="1"/>
  <c r="AN62" i="1"/>
  <c r="AM62" i="1"/>
  <c r="AL62" i="1"/>
  <c r="AK62" i="1"/>
  <c r="AJ62" i="1"/>
  <c r="N62" i="1" s="1"/>
  <c r="AI62" i="1"/>
  <c r="AH62" i="1"/>
  <c r="AG62" i="1"/>
  <c r="AF62" i="1"/>
  <c r="AE62" i="1"/>
  <c r="AD62" i="1"/>
  <c r="H62" i="1" s="1"/>
  <c r="AC62" i="1"/>
  <c r="G62" i="1" s="1"/>
  <c r="AO61" i="1"/>
  <c r="S61" i="1" s="1"/>
  <c r="AN61" i="1"/>
  <c r="AM61" i="1"/>
  <c r="AL61" i="1"/>
  <c r="AK61" i="1"/>
  <c r="AJ61" i="1"/>
  <c r="N61" i="1" s="1"/>
  <c r="AI61" i="1"/>
  <c r="AH61" i="1"/>
  <c r="AG61" i="1"/>
  <c r="AF61" i="1"/>
  <c r="AE61" i="1"/>
  <c r="AD61" i="1"/>
  <c r="H61" i="1" s="1"/>
  <c r="AC61" i="1"/>
  <c r="G61" i="1" s="1"/>
  <c r="AO60" i="1"/>
  <c r="S60" i="1" s="1"/>
  <c r="AN60" i="1"/>
  <c r="AM60" i="1"/>
  <c r="AL60" i="1"/>
  <c r="AK60" i="1"/>
  <c r="AJ60" i="1"/>
  <c r="N60" i="1" s="1"/>
  <c r="AI60" i="1"/>
  <c r="AH60" i="1"/>
  <c r="AG60" i="1"/>
  <c r="AF60" i="1"/>
  <c r="AE60" i="1"/>
  <c r="AD60" i="1"/>
  <c r="H60" i="1" s="1"/>
  <c r="AC60" i="1"/>
  <c r="G60" i="1" s="1"/>
  <c r="AO59" i="1"/>
  <c r="S59" i="1" s="1"/>
  <c r="AN59" i="1"/>
  <c r="AM59" i="1"/>
  <c r="AL59" i="1"/>
  <c r="AK59" i="1"/>
  <c r="AJ59" i="1"/>
  <c r="N59" i="1" s="1"/>
  <c r="AI59" i="1"/>
  <c r="AH59" i="1"/>
  <c r="AG59" i="1"/>
  <c r="AF59" i="1"/>
  <c r="AE59" i="1"/>
  <c r="AD59" i="1"/>
  <c r="H59" i="1" s="1"/>
  <c r="AC59" i="1"/>
  <c r="G59" i="1" s="1"/>
  <c r="AO58" i="1"/>
  <c r="S58" i="1" s="1"/>
  <c r="AN58" i="1"/>
  <c r="AM58" i="1"/>
  <c r="AL58" i="1"/>
  <c r="AK58" i="1"/>
  <c r="AJ58" i="1"/>
  <c r="N58" i="1" s="1"/>
  <c r="BA58" i="1" s="1"/>
  <c r="AI58" i="1"/>
  <c r="AH58" i="1"/>
  <c r="AG58" i="1"/>
  <c r="AF58" i="1"/>
  <c r="AE58" i="1"/>
  <c r="AD58" i="1"/>
  <c r="H58" i="1" s="1"/>
  <c r="AC58" i="1"/>
  <c r="G58" i="1" s="1"/>
  <c r="AO57" i="1"/>
  <c r="S57" i="1" s="1"/>
  <c r="AN57" i="1"/>
  <c r="AM57" i="1"/>
  <c r="AL57" i="1"/>
  <c r="AK57" i="1"/>
  <c r="AJ57" i="1"/>
  <c r="N57" i="1" s="1"/>
  <c r="AI57" i="1"/>
  <c r="AH57" i="1"/>
  <c r="AG57" i="1"/>
  <c r="AF57" i="1"/>
  <c r="AE57" i="1"/>
  <c r="AD57" i="1"/>
  <c r="H57" i="1" s="1"/>
  <c r="AC57" i="1"/>
  <c r="G57" i="1" s="1"/>
  <c r="AO56" i="1"/>
  <c r="S56" i="1" s="1"/>
  <c r="AN56" i="1"/>
  <c r="AM56" i="1"/>
  <c r="AL56" i="1"/>
  <c r="AK56" i="1"/>
  <c r="AJ56" i="1"/>
  <c r="N56" i="1" s="1"/>
  <c r="BB56" i="1" s="1"/>
  <c r="AI56" i="1"/>
  <c r="AH56" i="1"/>
  <c r="AG56" i="1"/>
  <c r="AF56" i="1"/>
  <c r="AE56" i="1"/>
  <c r="AD56" i="1"/>
  <c r="H56" i="1" s="1"/>
  <c r="AC56" i="1"/>
  <c r="G56" i="1" s="1"/>
  <c r="AO55" i="1"/>
  <c r="S55" i="1" s="1"/>
  <c r="AN55" i="1"/>
  <c r="AM55" i="1"/>
  <c r="AL55" i="1"/>
  <c r="AK55" i="1"/>
  <c r="AJ55" i="1"/>
  <c r="N55" i="1" s="1"/>
  <c r="BB55" i="1" s="1"/>
  <c r="AI55" i="1"/>
  <c r="AH55" i="1"/>
  <c r="AG55" i="1"/>
  <c r="AF55" i="1"/>
  <c r="AE55" i="1"/>
  <c r="AD55" i="1"/>
  <c r="H55" i="1" s="1"/>
  <c r="AC55" i="1"/>
  <c r="G55" i="1" s="1"/>
  <c r="AO54" i="1"/>
  <c r="S54" i="1" s="1"/>
  <c r="AN54" i="1"/>
  <c r="AM54" i="1"/>
  <c r="AL54" i="1"/>
  <c r="AK54" i="1"/>
  <c r="AJ54" i="1"/>
  <c r="N54" i="1" s="1"/>
  <c r="BA54" i="1" s="1"/>
  <c r="AI54" i="1"/>
  <c r="AH54" i="1"/>
  <c r="AG54" i="1"/>
  <c r="AF54" i="1"/>
  <c r="AE54" i="1"/>
  <c r="AD54" i="1"/>
  <c r="H54" i="1" s="1"/>
  <c r="AC54" i="1"/>
  <c r="G54" i="1" s="1"/>
  <c r="AO53" i="1"/>
  <c r="S53" i="1" s="1"/>
  <c r="AN53" i="1"/>
  <c r="AM53" i="1"/>
  <c r="AL53" i="1"/>
  <c r="AK53" i="1"/>
  <c r="AJ53" i="1"/>
  <c r="N53" i="1" s="1"/>
  <c r="BA53" i="1" s="1"/>
  <c r="AI53" i="1"/>
  <c r="AH53" i="1"/>
  <c r="AG53" i="1"/>
  <c r="AF53" i="1"/>
  <c r="AE53" i="1"/>
  <c r="AD53" i="1"/>
  <c r="H53" i="1" s="1"/>
  <c r="AC53" i="1"/>
  <c r="G53" i="1" s="1"/>
  <c r="AO52" i="1"/>
  <c r="S52" i="1" s="1"/>
  <c r="AN52" i="1"/>
  <c r="AM52" i="1"/>
  <c r="AL52" i="1"/>
  <c r="AK52" i="1"/>
  <c r="AJ52" i="1"/>
  <c r="N52" i="1" s="1"/>
  <c r="AI52" i="1"/>
  <c r="AH52" i="1"/>
  <c r="AG52" i="1"/>
  <c r="AF52" i="1"/>
  <c r="AE52" i="1"/>
  <c r="AD52" i="1"/>
  <c r="H52" i="1" s="1"/>
  <c r="AC52" i="1"/>
  <c r="G52" i="1" s="1"/>
  <c r="AO51" i="1"/>
  <c r="S51" i="1" s="1"/>
  <c r="AN51" i="1"/>
  <c r="AM51" i="1"/>
  <c r="AL51" i="1"/>
  <c r="AK51" i="1"/>
  <c r="AJ51" i="1"/>
  <c r="N51" i="1" s="1"/>
  <c r="BA51" i="1" s="1"/>
  <c r="AI51" i="1"/>
  <c r="AH51" i="1"/>
  <c r="AG51" i="1"/>
  <c r="AF51" i="1"/>
  <c r="AE51" i="1"/>
  <c r="AD51" i="1"/>
  <c r="H51" i="1" s="1"/>
  <c r="AC51" i="1"/>
  <c r="G51" i="1" s="1"/>
  <c r="AO50" i="1"/>
  <c r="S50" i="1" s="1"/>
  <c r="AN50" i="1"/>
  <c r="AM50" i="1"/>
  <c r="AL50" i="1"/>
  <c r="AK50" i="1"/>
  <c r="AJ50" i="1"/>
  <c r="N50" i="1" s="1"/>
  <c r="BB50" i="1" s="1"/>
  <c r="AI50" i="1"/>
  <c r="AH50" i="1"/>
  <c r="AG50" i="1"/>
  <c r="AF50" i="1"/>
  <c r="AE50" i="1"/>
  <c r="AD50" i="1"/>
  <c r="H50" i="1" s="1"/>
  <c r="AC50" i="1"/>
  <c r="G50" i="1" s="1"/>
  <c r="AO49" i="1"/>
  <c r="S49" i="1" s="1"/>
  <c r="AN49" i="1"/>
  <c r="AM49" i="1"/>
  <c r="AL49" i="1"/>
  <c r="AK49" i="1"/>
  <c r="AJ49" i="1"/>
  <c r="N49" i="1" s="1"/>
  <c r="BB49" i="1" s="1"/>
  <c r="AI49" i="1"/>
  <c r="AH49" i="1"/>
  <c r="AG49" i="1"/>
  <c r="AF49" i="1"/>
  <c r="AE49" i="1"/>
  <c r="AD49" i="1"/>
  <c r="H49" i="1" s="1"/>
  <c r="AC49" i="1"/>
  <c r="G49" i="1" s="1"/>
  <c r="AO48" i="1"/>
  <c r="S48" i="1" s="1"/>
  <c r="AN48" i="1"/>
  <c r="AM48" i="1"/>
  <c r="AL48" i="1"/>
  <c r="AK48" i="1"/>
  <c r="AJ48" i="1"/>
  <c r="N48" i="1" s="1"/>
  <c r="BA48" i="1" s="1"/>
  <c r="AI48" i="1"/>
  <c r="AH48" i="1"/>
  <c r="AG48" i="1"/>
  <c r="AF48" i="1"/>
  <c r="AE48" i="1"/>
  <c r="AD48" i="1"/>
  <c r="H48" i="1" s="1"/>
  <c r="AC48" i="1"/>
  <c r="G48" i="1" s="1"/>
  <c r="AO47" i="1"/>
  <c r="S47" i="1" s="1"/>
  <c r="AN47" i="1"/>
  <c r="AM47" i="1"/>
  <c r="AL47" i="1"/>
  <c r="AK47" i="1"/>
  <c r="AJ47" i="1"/>
  <c r="N47" i="1" s="1"/>
  <c r="BB47" i="1" s="1"/>
  <c r="AI47" i="1"/>
  <c r="AH47" i="1"/>
  <c r="AG47" i="1"/>
  <c r="AF47" i="1"/>
  <c r="AE47" i="1"/>
  <c r="AD47" i="1"/>
  <c r="H47" i="1" s="1"/>
  <c r="AC47" i="1"/>
  <c r="G47" i="1" s="1"/>
  <c r="AO46" i="1"/>
  <c r="S46" i="1" s="1"/>
  <c r="AN46" i="1"/>
  <c r="AM46" i="1"/>
  <c r="AL46" i="1"/>
  <c r="AK46" i="1"/>
  <c r="AJ46" i="1"/>
  <c r="N46" i="1" s="1"/>
  <c r="AI46" i="1"/>
  <c r="AH46" i="1"/>
  <c r="AG46" i="1"/>
  <c r="AF46" i="1"/>
  <c r="AE46" i="1"/>
  <c r="AD46" i="1"/>
  <c r="H46" i="1" s="1"/>
  <c r="AC46" i="1"/>
  <c r="G46" i="1" s="1"/>
  <c r="AO45" i="1"/>
  <c r="S45" i="1" s="1"/>
  <c r="AN45" i="1"/>
  <c r="AM45" i="1"/>
  <c r="AL45" i="1"/>
  <c r="AK45" i="1"/>
  <c r="AJ45" i="1"/>
  <c r="N45" i="1" s="1"/>
  <c r="AI45" i="1"/>
  <c r="AH45" i="1"/>
  <c r="AG45" i="1"/>
  <c r="AF45" i="1"/>
  <c r="AE45" i="1"/>
  <c r="AD45" i="1"/>
  <c r="H45" i="1" s="1"/>
  <c r="AC45" i="1"/>
  <c r="G45" i="1" s="1"/>
  <c r="AO44" i="1"/>
  <c r="S44" i="1" s="1"/>
  <c r="AN44" i="1"/>
  <c r="AM44" i="1"/>
  <c r="AL44" i="1"/>
  <c r="AK44" i="1"/>
  <c r="AJ44" i="1"/>
  <c r="N44" i="1" s="1"/>
  <c r="BA44" i="1" s="1"/>
  <c r="AI44" i="1"/>
  <c r="AH44" i="1"/>
  <c r="AG44" i="1"/>
  <c r="AF44" i="1"/>
  <c r="AE44" i="1"/>
  <c r="AD44" i="1"/>
  <c r="H44" i="1" s="1"/>
  <c r="AC44" i="1"/>
  <c r="G44" i="1" s="1"/>
  <c r="AO43" i="1"/>
  <c r="S43" i="1" s="1"/>
  <c r="AN43" i="1"/>
  <c r="AM43" i="1"/>
  <c r="AL43" i="1"/>
  <c r="AK43" i="1"/>
  <c r="AJ43" i="1"/>
  <c r="N43" i="1" s="1"/>
  <c r="AI43" i="1"/>
  <c r="AH43" i="1"/>
  <c r="AG43" i="1"/>
  <c r="AF43" i="1"/>
  <c r="AE43" i="1"/>
  <c r="AD43" i="1"/>
  <c r="H43" i="1" s="1"/>
  <c r="AC43" i="1"/>
  <c r="G43" i="1" s="1"/>
  <c r="AO42" i="1"/>
  <c r="S42" i="1" s="1"/>
  <c r="AN42" i="1"/>
  <c r="AM42" i="1"/>
  <c r="AL42" i="1"/>
  <c r="AK42" i="1"/>
  <c r="AJ42" i="1"/>
  <c r="N42" i="1" s="1"/>
  <c r="AI42" i="1"/>
  <c r="AH42" i="1"/>
  <c r="AG42" i="1"/>
  <c r="AF42" i="1"/>
  <c r="AE42" i="1"/>
  <c r="AD42" i="1"/>
  <c r="H42" i="1" s="1"/>
  <c r="AC42" i="1"/>
  <c r="G42" i="1" s="1"/>
  <c r="AO41" i="1"/>
  <c r="S41" i="1" s="1"/>
  <c r="AN41" i="1"/>
  <c r="AM41" i="1"/>
  <c r="AL41" i="1"/>
  <c r="AK41" i="1"/>
  <c r="AJ41" i="1"/>
  <c r="N41" i="1" s="1"/>
  <c r="BB41" i="1" s="1"/>
  <c r="AI41" i="1"/>
  <c r="AH41" i="1"/>
  <c r="AG41" i="1"/>
  <c r="AF41" i="1"/>
  <c r="AE41" i="1"/>
  <c r="AD41" i="1"/>
  <c r="H41" i="1" s="1"/>
  <c r="AC41" i="1"/>
  <c r="G41" i="1" s="1"/>
  <c r="AO40" i="1"/>
  <c r="S40" i="1" s="1"/>
  <c r="AN40" i="1"/>
  <c r="AM40" i="1"/>
  <c r="AL40" i="1"/>
  <c r="AK40" i="1"/>
  <c r="AJ40" i="1"/>
  <c r="N40" i="1" s="1"/>
  <c r="AI40" i="1"/>
  <c r="AH40" i="1"/>
  <c r="AG40" i="1"/>
  <c r="AF40" i="1"/>
  <c r="AE40" i="1"/>
  <c r="AD40" i="1"/>
  <c r="H40" i="1" s="1"/>
  <c r="AC40" i="1"/>
  <c r="G40" i="1" s="1"/>
  <c r="AO39" i="1"/>
  <c r="S39" i="1" s="1"/>
  <c r="AN39" i="1"/>
  <c r="AM39" i="1"/>
  <c r="AL39" i="1"/>
  <c r="AK39" i="1"/>
  <c r="AJ39" i="1"/>
  <c r="N39" i="1" s="1"/>
  <c r="BA39" i="1" s="1"/>
  <c r="AI39" i="1"/>
  <c r="AH39" i="1"/>
  <c r="AG39" i="1"/>
  <c r="AF39" i="1"/>
  <c r="AE39" i="1"/>
  <c r="AD39" i="1"/>
  <c r="H39" i="1" s="1"/>
  <c r="AC39" i="1"/>
  <c r="G39" i="1" s="1"/>
  <c r="AO38" i="1"/>
  <c r="S38" i="1" s="1"/>
  <c r="AN38" i="1"/>
  <c r="AM38" i="1"/>
  <c r="AL38" i="1"/>
  <c r="AK38" i="1"/>
  <c r="AJ38" i="1"/>
  <c r="N38" i="1" s="1"/>
  <c r="BB38" i="1" s="1"/>
  <c r="AI38" i="1"/>
  <c r="AH38" i="1"/>
  <c r="AG38" i="1"/>
  <c r="AF38" i="1"/>
  <c r="AE38" i="1"/>
  <c r="AD38" i="1"/>
  <c r="H38" i="1" s="1"/>
  <c r="AC38" i="1"/>
  <c r="G38" i="1" s="1"/>
  <c r="AO37" i="1"/>
  <c r="S37" i="1" s="1"/>
  <c r="AN37" i="1"/>
  <c r="AM37" i="1"/>
  <c r="AL37" i="1"/>
  <c r="AK37" i="1"/>
  <c r="AJ37" i="1"/>
  <c r="N37" i="1" s="1"/>
  <c r="BA37" i="1" s="1"/>
  <c r="AI37" i="1"/>
  <c r="AH37" i="1"/>
  <c r="AG37" i="1"/>
  <c r="AF37" i="1"/>
  <c r="AE37" i="1"/>
  <c r="AD37" i="1"/>
  <c r="H37" i="1" s="1"/>
  <c r="AC37" i="1"/>
  <c r="G37" i="1" s="1"/>
  <c r="AO36" i="1"/>
  <c r="S36" i="1" s="1"/>
  <c r="AN36" i="1"/>
  <c r="AM36" i="1"/>
  <c r="AL36" i="1"/>
  <c r="AK36" i="1"/>
  <c r="AJ36" i="1"/>
  <c r="N36" i="1" s="1"/>
  <c r="AI36" i="1"/>
  <c r="AH36" i="1"/>
  <c r="AG36" i="1"/>
  <c r="AF36" i="1"/>
  <c r="AE36" i="1"/>
  <c r="AD36" i="1"/>
  <c r="H36" i="1" s="1"/>
  <c r="AC36" i="1"/>
  <c r="G36" i="1" s="1"/>
  <c r="AO35" i="1"/>
  <c r="S35" i="1" s="1"/>
  <c r="AN35" i="1"/>
  <c r="AM35" i="1"/>
  <c r="AL35" i="1"/>
  <c r="AK35" i="1"/>
  <c r="AJ35" i="1"/>
  <c r="N35" i="1" s="1"/>
  <c r="BA35" i="1" s="1"/>
  <c r="AI35" i="1"/>
  <c r="AH35" i="1"/>
  <c r="AG35" i="1"/>
  <c r="AF35" i="1"/>
  <c r="AE35" i="1"/>
  <c r="AD35" i="1"/>
  <c r="H35" i="1" s="1"/>
  <c r="AC35" i="1"/>
  <c r="G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AD34" i="1"/>
  <c r="H34" i="1" s="1"/>
  <c r="AC34" i="1"/>
  <c r="G34" i="1" s="1"/>
  <c r="AO33" i="1"/>
  <c r="S33" i="1" s="1"/>
  <c r="AN33" i="1"/>
  <c r="AM33" i="1"/>
  <c r="AL33" i="1"/>
  <c r="AK33" i="1"/>
  <c r="AJ33" i="1"/>
  <c r="N33" i="1" s="1"/>
  <c r="BA33" i="1" s="1"/>
  <c r="AI33" i="1"/>
  <c r="AH33" i="1"/>
  <c r="AG33" i="1"/>
  <c r="AF33" i="1"/>
  <c r="AE33" i="1"/>
  <c r="AD33" i="1"/>
  <c r="H33" i="1" s="1"/>
  <c r="AC33" i="1"/>
  <c r="G33" i="1" s="1"/>
  <c r="AO32" i="1"/>
  <c r="S32" i="1" s="1"/>
  <c r="AN32" i="1"/>
  <c r="AM32" i="1"/>
  <c r="AL32" i="1"/>
  <c r="AK32" i="1"/>
  <c r="AJ32" i="1"/>
  <c r="N32" i="1" s="1"/>
  <c r="AI32" i="1"/>
  <c r="AH32" i="1"/>
  <c r="AG32" i="1"/>
  <c r="AF32" i="1"/>
  <c r="AE32" i="1"/>
  <c r="AD32" i="1"/>
  <c r="H32" i="1" s="1"/>
  <c r="AC32" i="1"/>
  <c r="G32" i="1" s="1"/>
  <c r="AO31" i="1"/>
  <c r="S31" i="1" s="1"/>
  <c r="AN31" i="1"/>
  <c r="AM31" i="1"/>
  <c r="AL31" i="1"/>
  <c r="AK31" i="1"/>
  <c r="AJ31" i="1"/>
  <c r="N31" i="1" s="1"/>
  <c r="BB31" i="1" s="1"/>
  <c r="AI31" i="1"/>
  <c r="AH31" i="1"/>
  <c r="AG31" i="1"/>
  <c r="AF31" i="1"/>
  <c r="AE31" i="1"/>
  <c r="AD31" i="1"/>
  <c r="H31" i="1" s="1"/>
  <c r="AC31" i="1"/>
  <c r="G31" i="1" s="1"/>
  <c r="AO30" i="1"/>
  <c r="S30" i="1" s="1"/>
  <c r="AN30" i="1"/>
  <c r="AM30" i="1"/>
  <c r="AL30" i="1"/>
  <c r="AK30" i="1"/>
  <c r="AJ30" i="1"/>
  <c r="N30" i="1" s="1"/>
  <c r="AI30" i="1"/>
  <c r="AH30" i="1"/>
  <c r="AG30" i="1"/>
  <c r="AF30" i="1"/>
  <c r="AE30" i="1"/>
  <c r="AD30" i="1"/>
  <c r="H30" i="1" s="1"/>
  <c r="AC30" i="1"/>
  <c r="G30" i="1" s="1"/>
  <c r="AO29" i="1"/>
  <c r="S29" i="1" s="1"/>
  <c r="AN29" i="1"/>
  <c r="AM29" i="1"/>
  <c r="AL29" i="1"/>
  <c r="AK29" i="1"/>
  <c r="AJ29" i="1"/>
  <c r="N29" i="1" s="1"/>
  <c r="AI29" i="1"/>
  <c r="AH29" i="1"/>
  <c r="AG29" i="1"/>
  <c r="AF29" i="1"/>
  <c r="AE29" i="1"/>
  <c r="AD29" i="1"/>
  <c r="H29" i="1" s="1"/>
  <c r="AC29" i="1"/>
  <c r="G29" i="1" s="1"/>
  <c r="AO28" i="1"/>
  <c r="S28" i="1" s="1"/>
  <c r="AN28" i="1"/>
  <c r="AM28" i="1"/>
  <c r="AL28" i="1"/>
  <c r="AK28" i="1"/>
  <c r="AJ28" i="1"/>
  <c r="N28" i="1" s="1"/>
  <c r="BB28" i="1" s="1"/>
  <c r="AI28" i="1"/>
  <c r="AH28" i="1"/>
  <c r="AG28" i="1"/>
  <c r="AF28" i="1"/>
  <c r="AE28" i="1"/>
  <c r="AD28" i="1"/>
  <c r="H28" i="1" s="1"/>
  <c r="AC28" i="1"/>
  <c r="G28" i="1" s="1"/>
  <c r="AO27" i="1"/>
  <c r="S27" i="1" s="1"/>
  <c r="AN27" i="1"/>
  <c r="AM27" i="1"/>
  <c r="AL27" i="1"/>
  <c r="AK27" i="1"/>
  <c r="AJ27" i="1"/>
  <c r="N27" i="1" s="1"/>
  <c r="BA27" i="1" s="1"/>
  <c r="AI27" i="1"/>
  <c r="AH27" i="1"/>
  <c r="AG27" i="1"/>
  <c r="AF27" i="1"/>
  <c r="AE27" i="1"/>
  <c r="I27" i="1" s="1"/>
  <c r="AD27" i="1"/>
  <c r="H27" i="1" s="1"/>
  <c r="AC27" i="1"/>
  <c r="G27" i="1" s="1"/>
  <c r="AO26" i="1"/>
  <c r="S26" i="1" s="1"/>
  <c r="AN26" i="1"/>
  <c r="AM26" i="1"/>
  <c r="AL26" i="1"/>
  <c r="AK26" i="1"/>
  <c r="AJ26" i="1"/>
  <c r="N26" i="1" s="1"/>
  <c r="AI26" i="1"/>
  <c r="AH26" i="1"/>
  <c r="AG26" i="1"/>
  <c r="AF26" i="1"/>
  <c r="AE26" i="1"/>
  <c r="AD26" i="1"/>
  <c r="H26" i="1" s="1"/>
  <c r="AC26" i="1"/>
  <c r="G26" i="1" s="1"/>
  <c r="AO25" i="1"/>
  <c r="S25" i="1" s="1"/>
  <c r="AN25" i="1"/>
  <c r="AM25" i="1"/>
  <c r="AL25" i="1"/>
  <c r="AK25" i="1"/>
  <c r="AJ25" i="1"/>
  <c r="N25" i="1" s="1"/>
  <c r="BB25" i="1" s="1"/>
  <c r="AI25" i="1"/>
  <c r="AH25" i="1"/>
  <c r="AG25" i="1"/>
  <c r="AF25" i="1"/>
  <c r="AE25" i="1"/>
  <c r="AD25" i="1"/>
  <c r="H25" i="1" s="1"/>
  <c r="AC25" i="1"/>
  <c r="G25" i="1" s="1"/>
  <c r="AO24" i="1"/>
  <c r="S24" i="1" s="1"/>
  <c r="AN24" i="1"/>
  <c r="AM24" i="1"/>
  <c r="AL24" i="1"/>
  <c r="AK24" i="1"/>
  <c r="AJ24" i="1"/>
  <c r="N24" i="1" s="1"/>
  <c r="AI24" i="1"/>
  <c r="AH24" i="1"/>
  <c r="AG24" i="1"/>
  <c r="AF24" i="1"/>
  <c r="AE24" i="1"/>
  <c r="AD24" i="1"/>
  <c r="H24" i="1" s="1"/>
  <c r="AC24" i="1"/>
  <c r="G24" i="1" s="1"/>
  <c r="AO23" i="1"/>
  <c r="S23" i="1" s="1"/>
  <c r="AN23" i="1"/>
  <c r="AM23" i="1"/>
  <c r="AL23" i="1"/>
  <c r="AK23" i="1"/>
  <c r="AJ23" i="1"/>
  <c r="N23" i="1" s="1"/>
  <c r="BA23" i="1" s="1"/>
  <c r="AI23" i="1"/>
  <c r="AH23" i="1"/>
  <c r="AG23" i="1"/>
  <c r="AF23" i="1"/>
  <c r="AE23" i="1"/>
  <c r="AD23" i="1"/>
  <c r="H23" i="1" s="1"/>
  <c r="AC23" i="1"/>
  <c r="G23" i="1" s="1"/>
  <c r="AO22" i="1"/>
  <c r="S22" i="1" s="1"/>
  <c r="AN22" i="1"/>
  <c r="AM22" i="1"/>
  <c r="AL22" i="1"/>
  <c r="AK22" i="1"/>
  <c r="AJ22" i="1"/>
  <c r="N22" i="1" s="1"/>
  <c r="BA22" i="1" s="1"/>
  <c r="AI22" i="1"/>
  <c r="AH22" i="1"/>
  <c r="AG22" i="1"/>
  <c r="AF22" i="1"/>
  <c r="AE22" i="1"/>
  <c r="AD22" i="1"/>
  <c r="H22" i="1" s="1"/>
  <c r="AC22" i="1"/>
  <c r="G22" i="1" s="1"/>
  <c r="AO21" i="1"/>
  <c r="S21" i="1" s="1"/>
  <c r="AN21" i="1"/>
  <c r="AM21" i="1"/>
  <c r="AL21" i="1"/>
  <c r="AK21" i="1"/>
  <c r="AJ21" i="1"/>
  <c r="N21" i="1" s="1"/>
  <c r="BB21" i="1" s="1"/>
  <c r="AI21" i="1"/>
  <c r="AH21" i="1"/>
  <c r="AG21" i="1"/>
  <c r="AF21" i="1"/>
  <c r="AE21" i="1"/>
  <c r="AD21" i="1"/>
  <c r="H21" i="1" s="1"/>
  <c r="AC21" i="1"/>
  <c r="G21" i="1" s="1"/>
  <c r="AO20" i="1"/>
  <c r="S20" i="1" s="1"/>
  <c r="AN20" i="1"/>
  <c r="AM20" i="1"/>
  <c r="AL20" i="1"/>
  <c r="AK20" i="1"/>
  <c r="AJ20" i="1"/>
  <c r="N20" i="1" s="1"/>
  <c r="AI20" i="1"/>
  <c r="AH20" i="1"/>
  <c r="AG20" i="1"/>
  <c r="AF20" i="1"/>
  <c r="AE20" i="1"/>
  <c r="AD20" i="1"/>
  <c r="H20" i="1" s="1"/>
  <c r="AC20" i="1"/>
  <c r="G20" i="1" s="1"/>
  <c r="AO19" i="1"/>
  <c r="S19" i="1" s="1"/>
  <c r="AN19" i="1"/>
  <c r="AM19" i="1"/>
  <c r="AL19" i="1"/>
  <c r="AK19" i="1"/>
  <c r="AJ19" i="1"/>
  <c r="N19" i="1" s="1"/>
  <c r="BA19" i="1" s="1"/>
  <c r="AI19" i="1"/>
  <c r="AH19" i="1"/>
  <c r="AG19" i="1"/>
  <c r="AF19" i="1"/>
  <c r="AE19" i="1"/>
  <c r="AD19" i="1"/>
  <c r="H19" i="1" s="1"/>
  <c r="AC19" i="1"/>
  <c r="G19" i="1" s="1"/>
  <c r="AO18" i="1"/>
  <c r="S18" i="1" s="1"/>
  <c r="AN18" i="1"/>
  <c r="AM18" i="1"/>
  <c r="AL18" i="1"/>
  <c r="AK18" i="1"/>
  <c r="AJ18" i="1"/>
  <c r="N18" i="1" s="1"/>
  <c r="AI18" i="1"/>
  <c r="AH18" i="1"/>
  <c r="AG18" i="1"/>
  <c r="AF18" i="1"/>
  <c r="AE18" i="1"/>
  <c r="AD18" i="1"/>
  <c r="AC18" i="1"/>
  <c r="AO17" i="1"/>
  <c r="S17" i="1" s="1"/>
  <c r="AN17" i="1"/>
  <c r="AM17" i="1"/>
  <c r="AL17" i="1"/>
  <c r="AK17" i="1"/>
  <c r="AJ17" i="1"/>
  <c r="N17" i="1" s="1"/>
  <c r="BA17" i="1" s="1"/>
  <c r="AI17" i="1"/>
  <c r="AH17" i="1"/>
  <c r="AG17" i="1"/>
  <c r="AF17" i="1"/>
  <c r="AE17" i="1"/>
  <c r="I17" i="1" s="1"/>
  <c r="AD17" i="1"/>
  <c r="AC17" i="1"/>
  <c r="AB17" i="1"/>
  <c r="Z18" i="1"/>
  <c r="Z19" i="1"/>
  <c r="B19" i="1" s="1"/>
  <c r="Z20" i="1"/>
  <c r="B20" i="1" s="1"/>
  <c r="Z21" i="1"/>
  <c r="B21" i="1" s="1"/>
  <c r="Z22" i="1"/>
  <c r="B22" i="1" s="1"/>
  <c r="Z23" i="1"/>
  <c r="B23" i="1" s="1"/>
  <c r="Z24" i="1"/>
  <c r="B24" i="1" s="1"/>
  <c r="Z25" i="1"/>
  <c r="B25" i="1" s="1"/>
  <c r="Z26" i="1"/>
  <c r="B26" i="1" s="1"/>
  <c r="Z27" i="1"/>
  <c r="B27" i="1" s="1"/>
  <c r="Z28" i="1"/>
  <c r="B28" i="1" s="1"/>
  <c r="Z29" i="1"/>
  <c r="B29" i="1" s="1"/>
  <c r="Z30" i="1"/>
  <c r="B30" i="1" s="1"/>
  <c r="Z31" i="1"/>
  <c r="B31" i="1" s="1"/>
  <c r="Z32" i="1"/>
  <c r="B32" i="1" s="1"/>
  <c r="Z33" i="1"/>
  <c r="B33" i="1" s="1"/>
  <c r="Z34" i="1"/>
  <c r="B34" i="1" s="1"/>
  <c r="Z35" i="1"/>
  <c r="B35" i="1" s="1"/>
  <c r="Z36" i="1"/>
  <c r="B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Z49" i="1"/>
  <c r="B49" i="1" s="1"/>
  <c r="Z50" i="1"/>
  <c r="B50" i="1" s="1"/>
  <c r="Z51" i="1"/>
  <c r="B51" i="1" s="1"/>
  <c r="Z52" i="1"/>
  <c r="B52" i="1" s="1"/>
  <c r="Z53" i="1"/>
  <c r="B53" i="1" s="1"/>
  <c r="Z54" i="1"/>
  <c r="B54" i="1" s="1"/>
  <c r="Z55" i="1"/>
  <c r="B55" i="1" s="1"/>
  <c r="Z56" i="1"/>
  <c r="B56" i="1" s="1"/>
  <c r="Z57" i="1"/>
  <c r="B57" i="1" s="1"/>
  <c r="Z58" i="1"/>
  <c r="B58" i="1" s="1"/>
  <c r="Z59" i="1"/>
  <c r="B59" i="1" s="1"/>
  <c r="Z60" i="1"/>
  <c r="B60" i="1" s="1"/>
  <c r="Z61" i="1"/>
  <c r="B61" i="1" s="1"/>
  <c r="Z62" i="1"/>
  <c r="B62" i="1" s="1"/>
  <c r="Z63" i="1"/>
  <c r="B63" i="1" s="1"/>
  <c r="Z64" i="1"/>
  <c r="B64" i="1" s="1"/>
  <c r="Z65" i="1"/>
  <c r="B65" i="1" s="1"/>
  <c r="Z66" i="1"/>
  <c r="B66" i="1" s="1"/>
  <c r="Z67" i="1"/>
  <c r="B67" i="1" s="1"/>
  <c r="Z68" i="1"/>
  <c r="B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Z75" i="1"/>
  <c r="B75" i="1" s="1"/>
  <c r="Z76" i="1"/>
  <c r="B76" i="1" s="1"/>
  <c r="Z77" i="1"/>
  <c r="B77" i="1" s="1"/>
  <c r="Z78" i="1"/>
  <c r="B78" i="1" s="1"/>
  <c r="Z79" i="1"/>
  <c r="B79" i="1" s="1"/>
  <c r="Z80" i="1"/>
  <c r="B80" i="1" s="1"/>
  <c r="Z81" i="1"/>
  <c r="B81" i="1" s="1"/>
  <c r="Z82" i="1"/>
  <c r="B82" i="1" s="1"/>
  <c r="Z83" i="1"/>
  <c r="B83" i="1" s="1"/>
  <c r="Z84" i="1"/>
  <c r="B84" i="1" s="1"/>
  <c r="Z85" i="1"/>
  <c r="B85" i="1" s="1"/>
  <c r="Z86" i="1"/>
  <c r="B86" i="1" s="1"/>
  <c r="Z87" i="1"/>
  <c r="B87" i="1" s="1"/>
  <c r="Z88" i="1"/>
  <c r="B88" i="1" s="1"/>
  <c r="Z89" i="1"/>
  <c r="B89" i="1" s="1"/>
  <c r="Z90" i="1"/>
  <c r="B90" i="1" s="1"/>
  <c r="Z91" i="1"/>
  <c r="B91" i="1" s="1"/>
  <c r="Z92" i="1"/>
  <c r="B92" i="1" s="1"/>
  <c r="Z93" i="1"/>
  <c r="B93" i="1" s="1"/>
  <c r="Z94" i="1"/>
  <c r="B94" i="1" s="1"/>
  <c r="Z95" i="1"/>
  <c r="B95" i="1" s="1"/>
  <c r="Z96" i="1"/>
  <c r="B96" i="1" s="1"/>
  <c r="Z97" i="1"/>
  <c r="B97" i="1" s="1"/>
  <c r="Z98" i="1"/>
  <c r="B98" i="1" s="1"/>
  <c r="Z99" i="1"/>
  <c r="B99" i="1" s="1"/>
  <c r="Z100" i="1"/>
  <c r="B100" i="1" s="1"/>
  <c r="Z101" i="1"/>
  <c r="B101" i="1" s="1"/>
  <c r="Z102" i="1"/>
  <c r="B102" i="1" s="1"/>
  <c r="Z103" i="1"/>
  <c r="B103" i="1" s="1"/>
  <c r="Z104" i="1"/>
  <c r="B104" i="1" s="1"/>
  <c r="Z105" i="1"/>
  <c r="B105" i="1" s="1"/>
  <c r="Z106" i="1"/>
  <c r="B106" i="1" s="1"/>
  <c r="Z107" i="1"/>
  <c r="B107" i="1" s="1"/>
  <c r="Z108" i="1"/>
  <c r="B108" i="1" s="1"/>
  <c r="Z109" i="1"/>
  <c r="B109" i="1" s="1"/>
  <c r="Z110" i="1"/>
  <c r="B110" i="1" s="1"/>
  <c r="Z111" i="1"/>
  <c r="B111" i="1" s="1"/>
  <c r="Z112" i="1"/>
  <c r="B112" i="1" s="1"/>
  <c r="Z113" i="1"/>
  <c r="B113" i="1" s="1"/>
  <c r="Z114" i="1"/>
  <c r="B114" i="1" s="1"/>
  <c r="Z115" i="1"/>
  <c r="B115" i="1" s="1"/>
  <c r="Z116" i="1"/>
  <c r="B116" i="1" s="1"/>
  <c r="Z117" i="1"/>
  <c r="B117" i="1" s="1"/>
  <c r="Z17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AT14" i="1"/>
  <c r="A7" i="5"/>
  <c r="A6" i="5"/>
  <c r="AH16" i="1"/>
  <c r="AN16" i="1"/>
  <c r="AI16" i="1"/>
  <c r="AF16" i="1"/>
  <c r="AG16" i="1"/>
  <c r="S5" i="4"/>
  <c r="S4" i="4"/>
  <c r="AO16" i="1"/>
  <c r="AM16" i="1"/>
  <c r="AL16" i="1"/>
  <c r="AK16" i="1"/>
  <c r="AJ16" i="1"/>
  <c r="AE16" i="1"/>
  <c r="AD16" i="1"/>
  <c r="AC16" i="1"/>
  <c r="AB16" i="1"/>
  <c r="Z16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7" i="1"/>
  <c r="M7" i="4"/>
  <c r="M4" i="4"/>
  <c r="M3" i="4"/>
  <c r="F71" i="1"/>
  <c r="F107" i="1"/>
  <c r="AQ107" i="1" s="1" a="1"/>
  <c r="AQ107" i="1" s="1"/>
  <c r="F95" i="1"/>
  <c r="AQ95" i="1" s="1" a="1"/>
  <c r="AQ95" i="1" s="1"/>
  <c r="F59" i="1"/>
  <c r="AQ59" i="1" s="1" a="1"/>
  <c r="AQ59" i="1" s="1"/>
  <c r="B6" i="5"/>
  <c r="B7" i="5"/>
  <c r="F96" i="1"/>
  <c r="J17" i="1" l="1"/>
  <c r="AA17" i="1" a="1"/>
  <c r="AA17" i="1" s="1"/>
  <c r="A11" i="5" a="1"/>
  <c r="A11" i="5" s="1"/>
  <c r="BA79" i="1"/>
  <c r="O113" i="1"/>
  <c r="K99" i="1"/>
  <c r="AT99" i="1" s="1"/>
  <c r="BB103" i="1"/>
  <c r="L98" i="1"/>
  <c r="AZ98" i="1" s="1"/>
  <c r="M116" i="1"/>
  <c r="AX116" i="1" s="1"/>
  <c r="M68" i="1"/>
  <c r="AX68" i="1" s="1"/>
  <c r="BA115" i="1"/>
  <c r="O101" i="1"/>
  <c r="J69" i="1"/>
  <c r="AU69" i="1" s="1"/>
  <c r="O53" i="1"/>
  <c r="M115" i="1"/>
  <c r="AX115" i="1" s="1"/>
  <c r="L91" i="1"/>
  <c r="AZ91" i="1" s="1"/>
  <c r="L95" i="1"/>
  <c r="AZ95" i="1" s="1"/>
  <c r="L59" i="1"/>
  <c r="AZ59" i="1" s="1"/>
  <c r="L107" i="1"/>
  <c r="AZ107" i="1" s="1"/>
  <c r="M79" i="1"/>
  <c r="AX79" i="1" s="1"/>
  <c r="O81" i="1"/>
  <c r="O21" i="1"/>
  <c r="BA55" i="1"/>
  <c r="BB96" i="1"/>
  <c r="K86" i="1"/>
  <c r="AT86" i="1" s="1"/>
  <c r="BA92" i="1"/>
  <c r="I18" i="1"/>
  <c r="AV18" i="1" s="1"/>
  <c r="I24" i="1"/>
  <c r="AV24" i="1" s="1"/>
  <c r="I30" i="1"/>
  <c r="AV30" i="1" s="1"/>
  <c r="I36" i="1"/>
  <c r="AV36" i="1" s="1"/>
  <c r="I42" i="1"/>
  <c r="AV42" i="1" s="1"/>
  <c r="I48" i="1"/>
  <c r="AV48" i="1" s="1"/>
  <c r="I54" i="1"/>
  <c r="AV54" i="1" s="1"/>
  <c r="I60" i="1"/>
  <c r="I66" i="1"/>
  <c r="AV66" i="1" s="1"/>
  <c r="I72" i="1"/>
  <c r="AV72" i="1" s="1"/>
  <c r="I78" i="1"/>
  <c r="AV78" i="1" s="1"/>
  <c r="I84" i="1"/>
  <c r="AV84" i="1" s="1"/>
  <c r="I90" i="1"/>
  <c r="AV90" i="1" s="1"/>
  <c r="I96" i="1"/>
  <c r="AV96" i="1" s="1"/>
  <c r="I102" i="1"/>
  <c r="AV102" i="1" s="1"/>
  <c r="I108" i="1"/>
  <c r="AV108" i="1" s="1"/>
  <c r="I114" i="1"/>
  <c r="AV114" i="1" s="1"/>
  <c r="I19" i="1"/>
  <c r="AV19" i="1" s="1"/>
  <c r="I25" i="1"/>
  <c r="AV25" i="1" s="1"/>
  <c r="I31" i="1"/>
  <c r="AV31" i="1" s="1"/>
  <c r="I37" i="1"/>
  <c r="AV37" i="1" s="1"/>
  <c r="I43" i="1"/>
  <c r="AV43" i="1" s="1"/>
  <c r="I49" i="1"/>
  <c r="AV49" i="1" s="1"/>
  <c r="I55" i="1"/>
  <c r="AV55" i="1" s="1"/>
  <c r="I61" i="1"/>
  <c r="AV61" i="1" s="1"/>
  <c r="I67" i="1"/>
  <c r="AV67" i="1" s="1"/>
  <c r="I73" i="1"/>
  <c r="AV73" i="1" s="1"/>
  <c r="I79" i="1"/>
  <c r="AV79" i="1" s="1"/>
  <c r="I85" i="1"/>
  <c r="AV85" i="1" s="1"/>
  <c r="I91" i="1"/>
  <c r="AV91" i="1" s="1"/>
  <c r="I97" i="1"/>
  <c r="AV97" i="1" s="1"/>
  <c r="I103" i="1"/>
  <c r="AV103" i="1" s="1"/>
  <c r="I109" i="1"/>
  <c r="AV109" i="1" s="1"/>
  <c r="I115" i="1"/>
  <c r="AV115" i="1" s="1"/>
  <c r="I20" i="1"/>
  <c r="AV20" i="1" s="1"/>
  <c r="I26" i="1"/>
  <c r="AV26" i="1" s="1"/>
  <c r="I32" i="1"/>
  <c r="AV32" i="1" s="1"/>
  <c r="I38" i="1"/>
  <c r="AV38" i="1" s="1"/>
  <c r="I44" i="1"/>
  <c r="AV44" i="1" s="1"/>
  <c r="I50" i="1"/>
  <c r="AV50" i="1" s="1"/>
  <c r="I56" i="1"/>
  <c r="AV56" i="1" s="1"/>
  <c r="I62" i="1"/>
  <c r="AV62" i="1" s="1"/>
  <c r="I68" i="1"/>
  <c r="AV68" i="1" s="1"/>
  <c r="I74" i="1"/>
  <c r="AV74" i="1" s="1"/>
  <c r="I80" i="1"/>
  <c r="AV80" i="1" s="1"/>
  <c r="I86" i="1"/>
  <c r="AV86" i="1" s="1"/>
  <c r="I92" i="1"/>
  <c r="AV92" i="1" s="1"/>
  <c r="I98" i="1"/>
  <c r="AV98" i="1" s="1"/>
  <c r="I104" i="1"/>
  <c r="AV104" i="1" s="1"/>
  <c r="I110" i="1"/>
  <c r="AV110" i="1" s="1"/>
  <c r="I116" i="1"/>
  <c r="AV116" i="1" s="1"/>
  <c r="I21" i="1"/>
  <c r="AV21" i="1" s="1"/>
  <c r="AV27" i="1"/>
  <c r="I33" i="1"/>
  <c r="AV33" i="1" s="1"/>
  <c r="I39" i="1"/>
  <c r="AV39" i="1" s="1"/>
  <c r="I45" i="1"/>
  <c r="AV45" i="1" s="1"/>
  <c r="I51" i="1"/>
  <c r="AV51" i="1" s="1"/>
  <c r="I57" i="1"/>
  <c r="AV57" i="1" s="1"/>
  <c r="I63" i="1"/>
  <c r="AV63" i="1" s="1"/>
  <c r="I69" i="1"/>
  <c r="AV69" i="1" s="1"/>
  <c r="I75" i="1"/>
  <c r="AV75" i="1" s="1"/>
  <c r="I87" i="1"/>
  <c r="AV87" i="1" s="1"/>
  <c r="I93" i="1"/>
  <c r="AV93" i="1" s="1"/>
  <c r="I99" i="1"/>
  <c r="AV99" i="1" s="1"/>
  <c r="I105" i="1"/>
  <c r="AV105" i="1" s="1"/>
  <c r="I111" i="1"/>
  <c r="AV111" i="1" s="1"/>
  <c r="I22" i="1"/>
  <c r="AV22" i="1" s="1"/>
  <c r="I28" i="1"/>
  <c r="AV28" i="1" s="1"/>
  <c r="I34" i="1"/>
  <c r="AV34" i="1" s="1"/>
  <c r="I40" i="1"/>
  <c r="AV40" i="1" s="1"/>
  <c r="I46" i="1"/>
  <c r="AV46" i="1" s="1"/>
  <c r="I52" i="1"/>
  <c r="AV52" i="1" s="1"/>
  <c r="I58" i="1"/>
  <c r="AV58" i="1" s="1"/>
  <c r="I64" i="1"/>
  <c r="AV64" i="1" s="1"/>
  <c r="I70" i="1"/>
  <c r="AV70" i="1" s="1"/>
  <c r="I76" i="1"/>
  <c r="AV76" i="1" s="1"/>
  <c r="I82" i="1"/>
  <c r="AV82" i="1" s="1"/>
  <c r="I88" i="1"/>
  <c r="AV88" i="1" s="1"/>
  <c r="I94" i="1"/>
  <c r="AV94" i="1" s="1"/>
  <c r="I100" i="1"/>
  <c r="AV100" i="1" s="1"/>
  <c r="I106" i="1"/>
  <c r="AV106" i="1" s="1"/>
  <c r="I112" i="1"/>
  <c r="AV112" i="1" s="1"/>
  <c r="I23" i="1"/>
  <c r="AV23" i="1" s="1"/>
  <c r="I29" i="1"/>
  <c r="AV29" i="1" s="1"/>
  <c r="I35" i="1"/>
  <c r="AV35" i="1" s="1"/>
  <c r="I41" i="1"/>
  <c r="AV41" i="1" s="1"/>
  <c r="I47" i="1"/>
  <c r="AV47" i="1" s="1"/>
  <c r="I53" i="1"/>
  <c r="AV53" i="1" s="1"/>
  <c r="I59" i="1"/>
  <c r="AV59" i="1" s="1"/>
  <c r="I65" i="1"/>
  <c r="AV65" i="1" s="1"/>
  <c r="I71" i="1"/>
  <c r="AV71" i="1" s="1"/>
  <c r="I77" i="1"/>
  <c r="AV77" i="1" s="1"/>
  <c r="I83" i="1"/>
  <c r="AV83" i="1" s="1"/>
  <c r="I89" i="1"/>
  <c r="AV89" i="1" s="1"/>
  <c r="I95" i="1"/>
  <c r="AV95" i="1" s="1"/>
  <c r="I101" i="1"/>
  <c r="AV101" i="1" s="1"/>
  <c r="I107" i="1"/>
  <c r="AV107" i="1" s="1"/>
  <c r="I113" i="1"/>
  <c r="AV113" i="1" s="1"/>
  <c r="AV17" i="1"/>
  <c r="F88" i="1"/>
  <c r="AQ88" i="1" s="1" a="1"/>
  <c r="AQ88" i="1" s="1"/>
  <c r="AS88" i="1" s="1"/>
  <c r="F113" i="1"/>
  <c r="AQ113" i="1" s="1" a="1"/>
  <c r="AQ113" i="1" s="1"/>
  <c r="AS113" i="1" s="1"/>
  <c r="F108" i="1"/>
  <c r="AQ108" i="1" s="1" a="1"/>
  <c r="AQ108" i="1" s="1"/>
  <c r="AS108" i="1" s="1"/>
  <c r="F47" i="1"/>
  <c r="AQ47" i="1" s="1" a="1"/>
  <c r="AQ47" i="1" s="1"/>
  <c r="AS47" i="1" s="1"/>
  <c r="F72" i="1"/>
  <c r="AQ72" i="1" s="1" a="1"/>
  <c r="AQ72" i="1" s="1"/>
  <c r="AS72" i="1" s="1"/>
  <c r="BA56" i="1"/>
  <c r="F53" i="1"/>
  <c r="F101" i="1"/>
  <c r="AQ101" i="1" s="1" a="1"/>
  <c r="AQ101" i="1" s="1"/>
  <c r="AS101" i="1" s="1"/>
  <c r="J87" i="1"/>
  <c r="AU87" i="1" s="1"/>
  <c r="BB85" i="1"/>
  <c r="O42" i="1"/>
  <c r="J70" i="1"/>
  <c r="AU70" i="1" s="1"/>
  <c r="L117" i="1"/>
  <c r="AZ117" i="1" s="1"/>
  <c r="M73" i="1"/>
  <c r="AX73" i="1" s="1"/>
  <c r="BA98" i="1"/>
  <c r="BA50" i="1"/>
  <c r="F42" i="1"/>
  <c r="AQ42" i="1" s="1" a="1"/>
  <c r="AQ42" i="1" s="1"/>
  <c r="AS42" i="1" s="1"/>
  <c r="BA110" i="1"/>
  <c r="F114" i="1"/>
  <c r="AQ114" i="1" s="1" a="1"/>
  <c r="AQ114" i="1" s="1"/>
  <c r="AS114" i="1" s="1"/>
  <c r="F66" i="1"/>
  <c r="AQ66" i="1" s="1" a="1"/>
  <c r="AQ66" i="1" s="1"/>
  <c r="AS66" i="1" s="1"/>
  <c r="F102" i="1"/>
  <c r="L57" i="1"/>
  <c r="AZ57" i="1" s="1"/>
  <c r="BB74" i="1"/>
  <c r="F54" i="1"/>
  <c r="AQ54" i="1" s="1" a="1"/>
  <c r="AQ54" i="1" s="1"/>
  <c r="AS54" i="1" s="1"/>
  <c r="F94" i="1"/>
  <c r="K17" i="1"/>
  <c r="AT17" i="1" s="1"/>
  <c r="F64" i="1"/>
  <c r="AQ64" i="1" s="1" a="1"/>
  <c r="AQ64" i="1" s="1"/>
  <c r="AS64" i="1" s="1"/>
  <c r="F76" i="1"/>
  <c r="J92" i="1"/>
  <c r="F82" i="1"/>
  <c r="AQ82" i="1" s="1" a="1"/>
  <c r="AQ82" i="1" s="1"/>
  <c r="AS82" i="1" s="1"/>
  <c r="F112" i="1"/>
  <c r="F46" i="1"/>
  <c r="BA72" i="1"/>
  <c r="J74" i="1"/>
  <c r="AU74" i="1" s="1"/>
  <c r="L61" i="1"/>
  <c r="AZ61" i="1" s="1"/>
  <c r="K56" i="1"/>
  <c r="AT56" i="1" s="1"/>
  <c r="BB48" i="1"/>
  <c r="F34" i="1"/>
  <c r="M25" i="1"/>
  <c r="AX25" i="1" s="1"/>
  <c r="K36" i="1"/>
  <c r="AT36" i="1" s="1"/>
  <c r="O47" i="1"/>
  <c r="J45" i="1"/>
  <c r="AU45" i="1" s="1"/>
  <c r="BB37" i="1"/>
  <c r="F116" i="1"/>
  <c r="AQ116" i="1" s="1" a="1"/>
  <c r="AQ116" i="1" s="1"/>
  <c r="AS116" i="1" s="1"/>
  <c r="M48" i="1"/>
  <c r="AX48" i="1" s="1"/>
  <c r="F104" i="1"/>
  <c r="K49" i="1"/>
  <c r="AT49" i="1" s="1"/>
  <c r="O104" i="1"/>
  <c r="F98" i="1"/>
  <c r="AQ98" i="1" s="1" a="1"/>
  <c r="AQ98" i="1" s="1"/>
  <c r="AS98" i="1" s="1"/>
  <c r="J96" i="1"/>
  <c r="P96" i="1" s="1"/>
  <c r="Q96" i="1" s="1"/>
  <c r="BA106" i="1"/>
  <c r="BA112" i="1"/>
  <c r="M60" i="1"/>
  <c r="AX60" i="1" s="1"/>
  <c r="F93" i="1"/>
  <c r="K103" i="1"/>
  <c r="AT103" i="1" s="1"/>
  <c r="F105" i="1"/>
  <c r="AQ105" i="1" s="1" a="1"/>
  <c r="AQ105" i="1" s="1"/>
  <c r="AS105" i="1" s="1"/>
  <c r="L78" i="1"/>
  <c r="AZ78" i="1" s="1"/>
  <c r="M66" i="1"/>
  <c r="AX66" i="1" s="1"/>
  <c r="BB107" i="1"/>
  <c r="BA101" i="1"/>
  <c r="BA77" i="1"/>
  <c r="BA113" i="1"/>
  <c r="F99" i="1"/>
  <c r="O75" i="1"/>
  <c r="O51" i="1"/>
  <c r="F117" i="1"/>
  <c r="BB53" i="1"/>
  <c r="J30" i="1"/>
  <c r="AU30" i="1" s="1"/>
  <c r="K19" i="1"/>
  <c r="AT19" i="1" s="1"/>
  <c r="L48" i="1"/>
  <c r="AZ48" i="1" s="1"/>
  <c r="L38" i="1"/>
  <c r="AZ38" i="1" s="1"/>
  <c r="J91" i="1"/>
  <c r="F29" i="1"/>
  <c r="F23" i="1"/>
  <c r="O36" i="1"/>
  <c r="L41" i="1"/>
  <c r="AZ41" i="1" s="1"/>
  <c r="F31" i="1"/>
  <c r="J32" i="1"/>
  <c r="F19" i="1"/>
  <c r="F36" i="1"/>
  <c r="AQ36" i="1" s="1" a="1"/>
  <c r="AQ36" i="1" s="1"/>
  <c r="AS36" i="1" s="1"/>
  <c r="L115" i="1"/>
  <c r="AZ115" i="1" s="1"/>
  <c r="BB44" i="1"/>
  <c r="J40" i="1"/>
  <c r="AU40" i="1" s="1"/>
  <c r="J65" i="1"/>
  <c r="AU65" i="1" s="1"/>
  <c r="O67" i="1"/>
  <c r="F56" i="1"/>
  <c r="F40" i="1"/>
  <c r="J44" i="1"/>
  <c r="AU44" i="1" s="1"/>
  <c r="F92" i="1"/>
  <c r="BB88" i="1"/>
  <c r="M100" i="1"/>
  <c r="AX100" i="1" s="1"/>
  <c r="K52" i="1"/>
  <c r="AT52" i="1" s="1"/>
  <c r="F37" i="1"/>
  <c r="F73" i="1"/>
  <c r="O74" i="1"/>
  <c r="BA63" i="1"/>
  <c r="F61" i="1"/>
  <c r="BA21" i="1"/>
  <c r="K40" i="1"/>
  <c r="AT40" i="1" s="1"/>
  <c r="BB39" i="1"/>
  <c r="BA69" i="1"/>
  <c r="BB33" i="1"/>
  <c r="BB27" i="1"/>
  <c r="F67" i="1"/>
  <c r="M50" i="1"/>
  <c r="AX50" i="1" s="1"/>
  <c r="F68" i="1"/>
  <c r="BB70" i="1"/>
  <c r="F80" i="1"/>
  <c r="M44" i="1"/>
  <c r="AX44" i="1" s="1"/>
  <c r="BB17" i="1"/>
  <c r="J72" i="1"/>
  <c r="AU72" i="1" s="1"/>
  <c r="K65" i="1"/>
  <c r="AT65" i="1" s="1"/>
  <c r="K95" i="1"/>
  <c r="AT95" i="1" s="1"/>
  <c r="L53" i="1"/>
  <c r="AZ53" i="1" s="1"/>
  <c r="O62" i="1"/>
  <c r="M105" i="1"/>
  <c r="AX105" i="1" s="1"/>
  <c r="O59" i="1"/>
  <c r="F91" i="1"/>
  <c r="AQ91" i="1" s="1" a="1"/>
  <c r="AQ91" i="1" s="1"/>
  <c r="AS91" i="1" s="1"/>
  <c r="O32" i="1"/>
  <c r="BB34" i="1"/>
  <c r="K32" i="1"/>
  <c r="AT32" i="1" s="1"/>
  <c r="M101" i="1"/>
  <c r="AX101" i="1" s="1"/>
  <c r="F28" i="1"/>
  <c r="K47" i="1"/>
  <c r="AT47" i="1" s="1"/>
  <c r="K112" i="1"/>
  <c r="AT112" i="1" s="1"/>
  <c r="F32" i="1"/>
  <c r="AQ32" i="1" s="1" a="1"/>
  <c r="AQ32" i="1" s="1"/>
  <c r="AS32" i="1" s="1"/>
  <c r="M107" i="1"/>
  <c r="AX107" i="1" s="1"/>
  <c r="F38" i="1"/>
  <c r="F50" i="1"/>
  <c r="M111" i="1"/>
  <c r="AX111" i="1" s="1"/>
  <c r="AR59" i="1"/>
  <c r="M36" i="1"/>
  <c r="AX36" i="1" s="1"/>
  <c r="M59" i="1"/>
  <c r="AX59" i="1" s="1"/>
  <c r="L20" i="1"/>
  <c r="AZ20" i="1" s="1"/>
  <c r="K41" i="1"/>
  <c r="AT41" i="1" s="1"/>
  <c r="BA47" i="1"/>
  <c r="M91" i="1"/>
  <c r="AX91" i="1" s="1"/>
  <c r="F21" i="1"/>
  <c r="L106" i="1"/>
  <c r="AZ106" i="1" s="1"/>
  <c r="M94" i="1"/>
  <c r="AX94" i="1" s="1"/>
  <c r="O34" i="1"/>
  <c r="K21" i="1"/>
  <c r="AT21" i="1" s="1"/>
  <c r="L68" i="1"/>
  <c r="AZ68" i="1" s="1"/>
  <c r="O66" i="1"/>
  <c r="O54" i="1"/>
  <c r="F45" i="1"/>
  <c r="AQ45" i="1" s="1" a="1"/>
  <c r="AQ45" i="1" s="1"/>
  <c r="AS45" i="1" s="1"/>
  <c r="O115" i="1"/>
  <c r="F109" i="1"/>
  <c r="K89" i="1"/>
  <c r="AT89" i="1" s="1"/>
  <c r="M65" i="1"/>
  <c r="AX65" i="1" s="1"/>
  <c r="F97" i="1"/>
  <c r="M39" i="1"/>
  <c r="AX39" i="1" s="1"/>
  <c r="M27" i="1"/>
  <c r="AX27" i="1" s="1"/>
  <c r="L21" i="1"/>
  <c r="AZ21" i="1" s="1"/>
  <c r="F83" i="1"/>
  <c r="AQ83" i="1" s="1" a="1"/>
  <c r="AQ83" i="1" s="1"/>
  <c r="AS83" i="1" s="1"/>
  <c r="F115" i="1"/>
  <c r="BB111" i="1"/>
  <c r="M87" i="1"/>
  <c r="AX87" i="1" s="1"/>
  <c r="BB51" i="1"/>
  <c r="O45" i="1"/>
  <c r="J95" i="1"/>
  <c r="AU95" i="1" s="1"/>
  <c r="J71" i="1"/>
  <c r="AU71" i="1" s="1"/>
  <c r="O87" i="1"/>
  <c r="J27" i="1"/>
  <c r="AU27" i="1" s="1"/>
  <c r="K51" i="1"/>
  <c r="AT51" i="1" s="1"/>
  <c r="O99" i="1"/>
  <c r="L51" i="1"/>
  <c r="AZ51" i="1" s="1"/>
  <c r="J99" i="1"/>
  <c r="AU99" i="1" s="1"/>
  <c r="O64" i="1"/>
  <c r="M64" i="1"/>
  <c r="AX64" i="1" s="1"/>
  <c r="K64" i="1"/>
  <c r="AT64" i="1" s="1"/>
  <c r="L64" i="1"/>
  <c r="AZ64" i="1" s="1"/>
  <c r="M51" i="1"/>
  <c r="AX51" i="1" s="1"/>
  <c r="L74" i="1"/>
  <c r="AZ74" i="1" s="1"/>
  <c r="J51" i="1"/>
  <c r="AU51" i="1" s="1"/>
  <c r="K44" i="1"/>
  <c r="AT44" i="1" s="1"/>
  <c r="L116" i="1"/>
  <c r="AZ116" i="1" s="1"/>
  <c r="K20" i="1"/>
  <c r="AT20" i="1" s="1"/>
  <c r="J28" i="1"/>
  <c r="AU28" i="1" s="1"/>
  <c r="J21" i="1"/>
  <c r="O26" i="1"/>
  <c r="BB22" i="1"/>
  <c r="F20" i="1"/>
  <c r="M92" i="1"/>
  <c r="AX92" i="1" s="1"/>
  <c r="J67" i="1"/>
  <c r="AU67" i="1" s="1"/>
  <c r="BA73" i="1"/>
  <c r="BB73" i="1"/>
  <c r="BA30" i="1"/>
  <c r="BB30" i="1"/>
  <c r="F106" i="1"/>
  <c r="M26" i="1"/>
  <c r="AX26" i="1" s="1"/>
  <c r="BA102" i="1"/>
  <c r="F85" i="1"/>
  <c r="AQ85" i="1" s="1" a="1"/>
  <c r="AQ85" i="1" s="1"/>
  <c r="AS85" i="1" s="1"/>
  <c r="O63" i="1"/>
  <c r="L65" i="1"/>
  <c r="AZ65" i="1" s="1"/>
  <c r="F24" i="1"/>
  <c r="L27" i="1"/>
  <c r="AZ27" i="1" s="1"/>
  <c r="F89" i="1"/>
  <c r="O116" i="1"/>
  <c r="M21" i="1"/>
  <c r="AX21" i="1" s="1"/>
  <c r="O30" i="1"/>
  <c r="AS95" i="1"/>
  <c r="O70" i="1"/>
  <c r="F100" i="1"/>
  <c r="AQ100" i="1" s="1" a="1"/>
  <c r="AQ100" i="1" s="1"/>
  <c r="AS100" i="1" s="1"/>
  <c r="O105" i="1"/>
  <c r="K70" i="1"/>
  <c r="AT70" i="1" s="1"/>
  <c r="L55" i="1"/>
  <c r="AZ55" i="1" s="1"/>
  <c r="L47" i="1"/>
  <c r="AZ47" i="1" s="1"/>
  <c r="L105" i="1"/>
  <c r="AZ105" i="1" s="1"/>
  <c r="K26" i="1"/>
  <c r="AT26" i="1" s="1"/>
  <c r="K34" i="1"/>
  <c r="AT34" i="1" s="1"/>
  <c r="F63" i="1"/>
  <c r="BA71" i="1"/>
  <c r="BB82" i="1"/>
  <c r="J37" i="1"/>
  <c r="J26" i="1"/>
  <c r="AU26" i="1" s="1"/>
  <c r="O18" i="1"/>
  <c r="M19" i="1"/>
  <c r="AX19" i="1" s="1"/>
  <c r="J20" i="1"/>
  <c r="AU20" i="1" s="1"/>
  <c r="M75" i="1"/>
  <c r="AX75" i="1" s="1"/>
  <c r="BA81" i="1"/>
  <c r="BB81" i="1"/>
  <c r="BB43" i="1"/>
  <c r="BA43" i="1"/>
  <c r="J90" i="1"/>
  <c r="K90" i="1"/>
  <c r="AT90" i="1" s="1"/>
  <c r="BA78" i="1"/>
  <c r="BB78" i="1"/>
  <c r="BB83" i="1"/>
  <c r="BA83" i="1"/>
  <c r="AS107" i="1"/>
  <c r="O73" i="1"/>
  <c r="K93" i="1"/>
  <c r="AT93" i="1" s="1"/>
  <c r="M106" i="1"/>
  <c r="AX106" i="1" s="1"/>
  <c r="K106" i="1"/>
  <c r="AT106" i="1" s="1"/>
  <c r="F39" i="1"/>
  <c r="BB19" i="1"/>
  <c r="L37" i="1"/>
  <c r="AZ37" i="1" s="1"/>
  <c r="F78" i="1"/>
  <c r="AQ78" i="1" s="1" a="1"/>
  <c r="AQ78" i="1" s="1"/>
  <c r="AS78" i="1" s="1"/>
  <c r="O106" i="1"/>
  <c r="K78" i="1"/>
  <c r="AT78" i="1" s="1"/>
  <c r="BB35" i="1"/>
  <c r="F33" i="1"/>
  <c r="M37" i="1"/>
  <c r="AX37" i="1" s="1"/>
  <c r="M80" i="1"/>
  <c r="AX80" i="1" s="1"/>
  <c r="M72" i="1"/>
  <c r="AX72" i="1" s="1"/>
  <c r="O68" i="1"/>
  <c r="M32" i="1"/>
  <c r="AX32" i="1" s="1"/>
  <c r="K33" i="1"/>
  <c r="AT33" i="1" s="1"/>
  <c r="O33" i="1"/>
  <c r="K101" i="1"/>
  <c r="AT101" i="1" s="1"/>
  <c r="J107" i="1"/>
  <c r="AU107" i="1" s="1"/>
  <c r="J59" i="1"/>
  <c r="P59" i="1" s="1"/>
  <c r="Q59" i="1" s="1"/>
  <c r="K63" i="1"/>
  <c r="AT63" i="1" s="1"/>
  <c r="M95" i="1"/>
  <c r="AX95" i="1" s="1"/>
  <c r="BA64" i="1"/>
  <c r="J78" i="1"/>
  <c r="AU78" i="1" s="1"/>
  <c r="J73" i="1"/>
  <c r="AU73" i="1" s="1"/>
  <c r="O95" i="1"/>
  <c r="K59" i="1"/>
  <c r="AT59" i="1" s="1"/>
  <c r="J94" i="1"/>
  <c r="AU94" i="1" s="1"/>
  <c r="BB97" i="1"/>
  <c r="K45" i="1"/>
  <c r="AT45" i="1" s="1"/>
  <c r="M33" i="1"/>
  <c r="AX33" i="1" s="1"/>
  <c r="F62" i="1"/>
  <c r="L92" i="1"/>
  <c r="AZ92" i="1" s="1"/>
  <c r="O85" i="1"/>
  <c r="J85" i="1"/>
  <c r="AU85" i="1" s="1"/>
  <c r="M85" i="1"/>
  <c r="AX85" i="1" s="1"/>
  <c r="O29" i="1"/>
  <c r="J29" i="1"/>
  <c r="M29" i="1"/>
  <c r="AX29" i="1" s="1"/>
  <c r="L29" i="1"/>
  <c r="AZ29" i="1" s="1"/>
  <c r="K29" i="1"/>
  <c r="AT29" i="1" s="1"/>
  <c r="BA40" i="1"/>
  <c r="BB40" i="1"/>
  <c r="K83" i="1"/>
  <c r="AT83" i="1" s="1"/>
  <c r="J83" i="1"/>
  <c r="L83" i="1"/>
  <c r="AZ83" i="1" s="1"/>
  <c r="BA65" i="1"/>
  <c r="BB65" i="1"/>
  <c r="BB93" i="1"/>
  <c r="BA93" i="1"/>
  <c r="L58" i="1"/>
  <c r="AZ58" i="1" s="1"/>
  <c r="J58" i="1"/>
  <c r="AU58" i="1" s="1"/>
  <c r="BA26" i="1"/>
  <c r="BB26" i="1"/>
  <c r="BB24" i="1"/>
  <c r="BA24" i="1"/>
  <c r="BA86" i="1"/>
  <c r="BB86" i="1"/>
  <c r="M84" i="1"/>
  <c r="AX84" i="1" s="1"/>
  <c r="O84" i="1"/>
  <c r="L18" i="1"/>
  <c r="AZ18" i="1" s="1"/>
  <c r="J50" i="1"/>
  <c r="BB91" i="1"/>
  <c r="AR107" i="1"/>
  <c r="L94" i="1"/>
  <c r="AZ94" i="1" s="1"/>
  <c r="M78" i="1"/>
  <c r="AX78" i="1" s="1"/>
  <c r="K66" i="1"/>
  <c r="AT66" i="1" s="1"/>
  <c r="M45" i="1"/>
  <c r="AX45" i="1" s="1"/>
  <c r="L99" i="1"/>
  <c r="AZ99" i="1" s="1"/>
  <c r="F79" i="1"/>
  <c r="L101" i="1"/>
  <c r="AZ101" i="1" s="1"/>
  <c r="K37" i="1"/>
  <c r="AT37" i="1" s="1"/>
  <c r="K42" i="1"/>
  <c r="AT42" i="1" s="1"/>
  <c r="F44" i="1"/>
  <c r="L72" i="1"/>
  <c r="AZ72" i="1" s="1"/>
  <c r="F111" i="1"/>
  <c r="K18" i="1"/>
  <c r="AT18" i="1" s="1"/>
  <c r="BA87" i="1"/>
  <c r="BB54" i="1"/>
  <c r="L66" i="1"/>
  <c r="AZ66" i="1" s="1"/>
  <c r="L26" i="1"/>
  <c r="AZ26" i="1" s="1"/>
  <c r="BA109" i="1"/>
  <c r="AS59" i="1"/>
  <c r="O79" i="1"/>
  <c r="O37" i="1"/>
  <c r="J34" i="1"/>
  <c r="AU34" i="1" s="1"/>
  <c r="O61" i="1"/>
  <c r="M96" i="1"/>
  <c r="AX96" i="1" s="1"/>
  <c r="J115" i="1"/>
  <c r="AU115" i="1" s="1"/>
  <c r="M28" i="1"/>
  <c r="AX28" i="1" s="1"/>
  <c r="M18" i="1"/>
  <c r="AX18" i="1" s="1"/>
  <c r="BB58" i="1"/>
  <c r="F65" i="1"/>
  <c r="BB80" i="1"/>
  <c r="F22" i="1"/>
  <c r="F35" i="1"/>
  <c r="O78" i="1"/>
  <c r="J48" i="1"/>
  <c r="AU48" i="1" s="1"/>
  <c r="K85" i="1"/>
  <c r="AT85" i="1" s="1"/>
  <c r="K115" i="1"/>
  <c r="AT115" i="1" s="1"/>
  <c r="L70" i="1"/>
  <c r="AZ70" i="1" s="1"/>
  <c r="F49" i="1"/>
  <c r="O108" i="1"/>
  <c r="M47" i="1"/>
  <c r="AX47" i="1" s="1"/>
  <c r="O27" i="1"/>
  <c r="L85" i="1"/>
  <c r="AZ85" i="1" s="1"/>
  <c r="L100" i="1"/>
  <c r="AZ100" i="1" s="1"/>
  <c r="K81" i="1"/>
  <c r="AT81" i="1" s="1"/>
  <c r="F86" i="1"/>
  <c r="L17" i="1"/>
  <c r="AZ17" i="1" s="1"/>
  <c r="O111" i="1"/>
  <c r="BB76" i="1"/>
  <c r="J57" i="1"/>
  <c r="AU57" i="1" s="1"/>
  <c r="K50" i="1"/>
  <c r="AT50" i="1" s="1"/>
  <c r="L45" i="1"/>
  <c r="AZ45" i="1" s="1"/>
  <c r="J66" i="1"/>
  <c r="M61" i="1"/>
  <c r="AX61" i="1" s="1"/>
  <c r="L28" i="1"/>
  <c r="AZ28" i="1" s="1"/>
  <c r="F70" i="1"/>
  <c r="AQ70" i="1" s="1" a="1"/>
  <c r="AQ70" i="1" s="1"/>
  <c r="AS70" i="1" s="1"/>
  <c r="K111" i="1"/>
  <c r="AT111" i="1" s="1"/>
  <c r="F30" i="1"/>
  <c r="O50" i="1"/>
  <c r="J23" i="1"/>
  <c r="AU23" i="1" s="1"/>
  <c r="L111" i="1"/>
  <c r="AZ111" i="1" s="1"/>
  <c r="J61" i="1"/>
  <c r="AU61" i="1" s="1"/>
  <c r="K61" i="1"/>
  <c r="AT61" i="1" s="1"/>
  <c r="F90" i="1"/>
  <c r="AQ90" i="1" s="1" a="1"/>
  <c r="AQ90" i="1" s="1"/>
  <c r="AS90" i="1" s="1"/>
  <c r="BB100" i="1"/>
  <c r="K43" i="1"/>
  <c r="AT43" i="1" s="1"/>
  <c r="AQ96" i="1" a="1"/>
  <c r="AQ96" i="1" s="1"/>
  <c r="AS96" i="1" s="1"/>
  <c r="K28" i="1"/>
  <c r="AT28" i="1" s="1"/>
  <c r="F52" i="1"/>
  <c r="L42" i="1"/>
  <c r="AZ42" i="1" s="1"/>
  <c r="O48" i="1"/>
  <c r="BB23" i="1"/>
  <c r="F75" i="1"/>
  <c r="J106" i="1"/>
  <c r="AU106" i="1" s="1"/>
  <c r="O82" i="1"/>
  <c r="L82" i="1"/>
  <c r="AZ82" i="1" s="1"/>
  <c r="K82" i="1"/>
  <c r="AT82" i="1" s="1"/>
  <c r="O71" i="1"/>
  <c r="L71" i="1"/>
  <c r="AZ71" i="1" s="1"/>
  <c r="BB99" i="1"/>
  <c r="BA99" i="1"/>
  <c r="BA46" i="1"/>
  <c r="BB46" i="1"/>
  <c r="BA95" i="1"/>
  <c r="BB95" i="1"/>
  <c r="K110" i="1"/>
  <c r="AT110" i="1" s="1"/>
  <c r="M110" i="1"/>
  <c r="AX110" i="1" s="1"/>
  <c r="J110" i="1"/>
  <c r="AU110" i="1" s="1"/>
  <c r="O110" i="1"/>
  <c r="O88" i="1"/>
  <c r="L88" i="1"/>
  <c r="AZ88" i="1" s="1"/>
  <c r="M88" i="1"/>
  <c r="AX88" i="1" s="1"/>
  <c r="J88" i="1"/>
  <c r="AU88" i="1" s="1"/>
  <c r="K88" i="1"/>
  <c r="AT88" i="1" s="1"/>
  <c r="BA42" i="1"/>
  <c r="BB42" i="1"/>
  <c r="BA62" i="1"/>
  <c r="BB62" i="1"/>
  <c r="BB67" i="1"/>
  <c r="BA67" i="1"/>
  <c r="O100" i="1"/>
  <c r="J100" i="1"/>
  <c r="AU100" i="1" s="1"/>
  <c r="BA66" i="1"/>
  <c r="BB66" i="1"/>
  <c r="L109" i="1"/>
  <c r="AZ109" i="1" s="1"/>
  <c r="O109" i="1"/>
  <c r="M69" i="1"/>
  <c r="AX69" i="1" s="1"/>
  <c r="F27" i="1"/>
  <c r="BB59" i="1"/>
  <c r="BA59" i="1"/>
  <c r="BA114" i="1"/>
  <c r="BB114" i="1"/>
  <c r="L77" i="1"/>
  <c r="AZ77" i="1" s="1"/>
  <c r="O77" i="1"/>
  <c r="K77" i="1"/>
  <c r="AT77" i="1" s="1"/>
  <c r="M77" i="1"/>
  <c r="AX77" i="1" s="1"/>
  <c r="J77" i="1"/>
  <c r="AU77" i="1" s="1"/>
  <c r="L25" i="1"/>
  <c r="AZ25" i="1" s="1"/>
  <c r="J25" i="1"/>
  <c r="AU25" i="1" s="1"/>
  <c r="K25" i="1"/>
  <c r="AT25" i="1" s="1"/>
  <c r="O25" i="1"/>
  <c r="BA20" i="1"/>
  <c r="BB20" i="1"/>
  <c r="F58" i="1"/>
  <c r="K76" i="1"/>
  <c r="AT76" i="1" s="1"/>
  <c r="O76" i="1"/>
  <c r="J76" i="1"/>
  <c r="AU76" i="1" s="1"/>
  <c r="M76" i="1"/>
  <c r="AX76" i="1" s="1"/>
  <c r="F55" i="1"/>
  <c r="BA60" i="1"/>
  <c r="BB60" i="1"/>
  <c r="F110" i="1"/>
  <c r="K31" i="1"/>
  <c r="AT31" i="1" s="1"/>
  <c r="J31" i="1"/>
  <c r="L31" i="1"/>
  <c r="AZ31" i="1" s="1"/>
  <c r="O31" i="1"/>
  <c r="M31" i="1"/>
  <c r="AX31" i="1" s="1"/>
  <c r="F48" i="1"/>
  <c r="F77" i="1"/>
  <c r="BA108" i="1"/>
  <c r="BB108" i="1"/>
  <c r="BB36" i="1"/>
  <c r="BA36" i="1"/>
  <c r="BA117" i="1"/>
  <c r="BA75" i="1"/>
  <c r="BB75" i="1"/>
  <c r="BB18" i="1"/>
  <c r="BA18" i="1"/>
  <c r="M102" i="1"/>
  <c r="AX102" i="1" s="1"/>
  <c r="J102" i="1"/>
  <c r="AU102" i="1" s="1"/>
  <c r="BA45" i="1"/>
  <c r="BB45" i="1"/>
  <c r="F69" i="1"/>
  <c r="F74" i="1"/>
  <c r="BB104" i="1"/>
  <c r="BA104" i="1"/>
  <c r="K108" i="1"/>
  <c r="AT108" i="1" s="1"/>
  <c r="BA25" i="1"/>
  <c r="M83" i="1"/>
  <c r="AX83" i="1" s="1"/>
  <c r="O44" i="1"/>
  <c r="J108" i="1"/>
  <c r="AU108" i="1" s="1"/>
  <c r="M38" i="1"/>
  <c r="AX38" i="1" s="1"/>
  <c r="K91" i="1"/>
  <c r="AT91" i="1" s="1"/>
  <c r="L79" i="1"/>
  <c r="AZ79" i="1" s="1"/>
  <c r="O57" i="1"/>
  <c r="F43" i="1"/>
  <c r="L32" i="1"/>
  <c r="AZ32" i="1" s="1"/>
  <c r="L97" i="1"/>
  <c r="AZ97" i="1" s="1"/>
  <c r="O93" i="1"/>
  <c r="K73" i="1"/>
  <c r="AT73" i="1" s="1"/>
  <c r="L87" i="1"/>
  <c r="AZ87" i="1" s="1"/>
  <c r="M113" i="1"/>
  <c r="AX113" i="1" s="1"/>
  <c r="J22" i="1"/>
  <c r="AU22" i="1" s="1"/>
  <c r="L89" i="1"/>
  <c r="AZ89" i="1" s="1"/>
  <c r="K38" i="1"/>
  <c r="AT38" i="1" s="1"/>
  <c r="M93" i="1"/>
  <c r="AX93" i="1" s="1"/>
  <c r="L73" i="1"/>
  <c r="AZ73" i="1" s="1"/>
  <c r="J111" i="1"/>
  <c r="M42" i="1"/>
  <c r="AX42" i="1" s="1"/>
  <c r="J64" i="1"/>
  <c r="AU64" i="1" s="1"/>
  <c r="F84" i="1"/>
  <c r="M97" i="1"/>
  <c r="AX97" i="1" s="1"/>
  <c r="J18" i="1"/>
  <c r="AU18" i="1" s="1"/>
  <c r="O97" i="1"/>
  <c r="L22" i="1"/>
  <c r="AZ22" i="1" s="1"/>
  <c r="BA31" i="1"/>
  <c r="L84" i="1"/>
  <c r="AZ84" i="1" s="1"/>
  <c r="J47" i="1"/>
  <c r="L108" i="1"/>
  <c r="AZ108" i="1" s="1"/>
  <c r="K27" i="1"/>
  <c r="AT27" i="1" s="1"/>
  <c r="F87" i="1"/>
  <c r="M89" i="1"/>
  <c r="AX89" i="1" s="1"/>
  <c r="F41" i="1"/>
  <c r="K105" i="1"/>
  <c r="AT105" i="1" s="1"/>
  <c r="K62" i="1"/>
  <c r="AT62" i="1" s="1"/>
  <c r="J97" i="1"/>
  <c r="AU97" i="1" s="1"/>
  <c r="J62" i="1"/>
  <c r="K97" i="1"/>
  <c r="AT97" i="1" s="1"/>
  <c r="K22" i="1"/>
  <c r="AT22" i="1" s="1"/>
  <c r="K79" i="1"/>
  <c r="AT79" i="1" s="1"/>
  <c r="J33" i="1"/>
  <c r="L52" i="1"/>
  <c r="AZ52" i="1" s="1"/>
  <c r="F81" i="1"/>
  <c r="J79" i="1"/>
  <c r="AU79" i="1" s="1"/>
  <c r="F51" i="1"/>
  <c r="M52" i="1"/>
  <c r="AX52" i="1" s="1"/>
  <c r="M22" i="1"/>
  <c r="AX22" i="1" s="1"/>
  <c r="L44" i="1"/>
  <c r="AZ44" i="1" s="1"/>
  <c r="M117" i="1"/>
  <c r="AX117" i="1" s="1"/>
  <c r="J49" i="1"/>
  <c r="AR95" i="1"/>
  <c r="J84" i="1"/>
  <c r="AU84" i="1" s="1"/>
  <c r="F103" i="1"/>
  <c r="M58" i="1"/>
  <c r="AX58" i="1" s="1"/>
  <c r="BA28" i="1"/>
  <c r="O22" i="1"/>
  <c r="O91" i="1"/>
  <c r="O83" i="1"/>
  <c r="K87" i="1"/>
  <c r="AT87" i="1" s="1"/>
  <c r="J101" i="1"/>
  <c r="F25" i="1"/>
  <c r="BA41" i="1"/>
  <c r="BA49" i="1"/>
  <c r="L33" i="1"/>
  <c r="AZ33" i="1" s="1"/>
  <c r="O102" i="1"/>
  <c r="L102" i="1"/>
  <c r="AZ102" i="1" s="1"/>
  <c r="M99" i="1"/>
  <c r="AX99" i="1" s="1"/>
  <c r="O72" i="1"/>
  <c r="K72" i="1"/>
  <c r="AT72" i="1" s="1"/>
  <c r="O52" i="1"/>
  <c r="J52" i="1"/>
  <c r="AQ71" i="1" a="1"/>
  <c r="AQ71" i="1" s="1"/>
  <c r="AS71" i="1" s="1"/>
  <c r="J116" i="1"/>
  <c r="K116" i="1"/>
  <c r="AT116" i="1" s="1"/>
  <c r="K107" i="1"/>
  <c r="AT107" i="1" s="1"/>
  <c r="O107" i="1"/>
  <c r="L96" i="1"/>
  <c r="AZ96" i="1" s="1"/>
  <c r="K96" i="1"/>
  <c r="AT96" i="1" s="1"/>
  <c r="O96" i="1"/>
  <c r="M41" i="1"/>
  <c r="AX41" i="1" s="1"/>
  <c r="O41" i="1"/>
  <c r="J41" i="1"/>
  <c r="L60" i="1"/>
  <c r="AZ60" i="1" s="1"/>
  <c r="K60" i="1"/>
  <c r="AT60" i="1" s="1"/>
  <c r="O60" i="1"/>
  <c r="J60" i="1"/>
  <c r="AU60" i="1" s="1"/>
  <c r="O40" i="1"/>
  <c r="L40" i="1"/>
  <c r="AZ40" i="1" s="1"/>
  <c r="M40" i="1"/>
  <c r="AX40" i="1" s="1"/>
  <c r="M20" i="1"/>
  <c r="AX20" i="1" s="1"/>
  <c r="O20" i="1"/>
  <c r="M23" i="1"/>
  <c r="AX23" i="1" s="1"/>
  <c r="O23" i="1"/>
  <c r="K98" i="1"/>
  <c r="AT98" i="1" s="1"/>
  <c r="K94" i="1"/>
  <c r="AT94" i="1" s="1"/>
  <c r="O94" i="1"/>
  <c r="O39" i="1"/>
  <c r="J39" i="1"/>
  <c r="L39" i="1"/>
  <c r="AZ39" i="1" s="1"/>
  <c r="K39" i="1"/>
  <c r="AT39" i="1" s="1"/>
  <c r="O19" i="1"/>
  <c r="L19" i="1"/>
  <c r="AZ19" i="1" s="1"/>
  <c r="O17" i="1"/>
  <c r="M17" i="1"/>
  <c r="AX17" i="1" s="1"/>
  <c r="J113" i="1"/>
  <c r="L113" i="1"/>
  <c r="AZ113" i="1" s="1"/>
  <c r="K113" i="1"/>
  <c r="AT113" i="1" s="1"/>
  <c r="J104" i="1"/>
  <c r="M104" i="1"/>
  <c r="AX104" i="1" s="1"/>
  <c r="K104" i="1"/>
  <c r="AT104" i="1" s="1"/>
  <c r="L104" i="1"/>
  <c r="AZ104" i="1" s="1"/>
  <c r="L93" i="1"/>
  <c r="AZ93" i="1" s="1"/>
  <c r="J93" i="1"/>
  <c r="J38" i="1"/>
  <c r="O38" i="1"/>
  <c r="BB57" i="1"/>
  <c r="BA57" i="1"/>
  <c r="BB89" i="1"/>
  <c r="BA89" i="1"/>
  <c r="K80" i="1"/>
  <c r="AT80" i="1" s="1"/>
  <c r="O80" i="1"/>
  <c r="J80" i="1"/>
  <c r="AU80" i="1" s="1"/>
  <c r="L80" i="1"/>
  <c r="AZ80" i="1" s="1"/>
  <c r="M103" i="1"/>
  <c r="AX103" i="1" s="1"/>
  <c r="O103" i="1"/>
  <c r="K92" i="1"/>
  <c r="AT92" i="1" s="1"/>
  <c r="O92" i="1"/>
  <c r="K68" i="1"/>
  <c r="AT68" i="1" s="1"/>
  <c r="J68" i="1"/>
  <c r="AU68" i="1" s="1"/>
  <c r="BB68" i="1"/>
  <c r="BA68" i="1"/>
  <c r="BA32" i="1"/>
  <c r="BB32" i="1"/>
  <c r="J103" i="1"/>
  <c r="K23" i="1"/>
  <c r="AT23" i="1" s="1"/>
  <c r="M67" i="1"/>
  <c r="AX67" i="1" s="1"/>
  <c r="K67" i="1"/>
  <c r="AT67" i="1" s="1"/>
  <c r="M57" i="1"/>
  <c r="AX57" i="1" s="1"/>
  <c r="K57" i="1"/>
  <c r="AT57" i="1" s="1"/>
  <c r="J36" i="1"/>
  <c r="AU36" i="1" s="1"/>
  <c r="L36" i="1"/>
  <c r="AZ36" i="1" s="1"/>
  <c r="BA116" i="1"/>
  <c r="BB116" i="1"/>
  <c r="O98" i="1"/>
  <c r="J98" i="1"/>
  <c r="AU98" i="1" s="1"/>
  <c r="L23" i="1"/>
  <c r="AZ23" i="1" s="1"/>
  <c r="BA61" i="1"/>
  <c r="BB61" i="1"/>
  <c r="M34" i="1"/>
  <c r="AX34" i="1" s="1"/>
  <c r="L34" i="1"/>
  <c r="AZ34" i="1" s="1"/>
  <c r="BA94" i="1"/>
  <c r="BB94" i="1"/>
  <c r="M98" i="1"/>
  <c r="AX98" i="1" s="1"/>
  <c r="AU17" i="1"/>
  <c r="K48" i="1"/>
  <c r="AT48" i="1" s="1"/>
  <c r="BA38" i="1"/>
  <c r="BB84" i="1"/>
  <c r="BA84" i="1"/>
  <c r="L110" i="1"/>
  <c r="AZ110" i="1" s="1"/>
  <c r="O28" i="1"/>
  <c r="L76" i="1"/>
  <c r="AZ76" i="1" s="1"/>
  <c r="J82" i="1"/>
  <c r="K54" i="1"/>
  <c r="AT54" i="1" s="1"/>
  <c r="M71" i="1"/>
  <c r="AX71" i="1" s="1"/>
  <c r="M90" i="1"/>
  <c r="AX90" i="1" s="1"/>
  <c r="O90" i="1"/>
  <c r="K58" i="1"/>
  <c r="AT58" i="1" s="1"/>
  <c r="M70" i="1"/>
  <c r="AX70" i="1" s="1"/>
  <c r="J105" i="1"/>
  <c r="O58" i="1"/>
  <c r="J54" i="1"/>
  <c r="L67" i="1"/>
  <c r="AZ67" i="1" s="1"/>
  <c r="M54" i="1"/>
  <c r="AX54" i="1" s="1"/>
  <c r="M109" i="1"/>
  <c r="AX109" i="1" s="1"/>
  <c r="L90" i="1"/>
  <c r="AZ90" i="1" s="1"/>
  <c r="J89" i="1"/>
  <c r="K84" i="1"/>
  <c r="AT84" i="1" s="1"/>
  <c r="M108" i="1"/>
  <c r="AX108" i="1" s="1"/>
  <c r="M82" i="1"/>
  <c r="AX82" i="1" s="1"/>
  <c r="K109" i="1"/>
  <c r="AT109" i="1" s="1"/>
  <c r="K71" i="1"/>
  <c r="AT71" i="1" s="1"/>
  <c r="J19" i="1"/>
  <c r="L54" i="1"/>
  <c r="AZ54" i="1" s="1"/>
  <c r="J109" i="1"/>
  <c r="AU109" i="1" s="1"/>
  <c r="J53" i="1"/>
  <c r="J42" i="1"/>
  <c r="L103" i="1"/>
  <c r="AZ103" i="1" s="1"/>
  <c r="K46" i="1"/>
  <c r="AT46" i="1" s="1"/>
  <c r="O46" i="1"/>
  <c r="J46" i="1"/>
  <c r="AU46" i="1" s="1"/>
  <c r="M46" i="1"/>
  <c r="AX46" i="1" s="1"/>
  <c r="BB29" i="1"/>
  <c r="BA29" i="1"/>
  <c r="M81" i="1"/>
  <c r="AX81" i="1" s="1"/>
  <c r="J81" i="1"/>
  <c r="L81" i="1"/>
  <c r="AZ81" i="1" s="1"/>
  <c r="J75" i="1"/>
  <c r="AU75" i="1" s="1"/>
  <c r="K75" i="1"/>
  <c r="AT75" i="1" s="1"/>
  <c r="L75" i="1"/>
  <c r="AZ75" i="1" s="1"/>
  <c r="L30" i="1"/>
  <c r="AZ30" i="1" s="1"/>
  <c r="M30" i="1"/>
  <c r="AX30" i="1" s="1"/>
  <c r="K30" i="1"/>
  <c r="AT30" i="1" s="1"/>
  <c r="M74" i="1"/>
  <c r="AX74" i="1" s="1"/>
  <c r="K74" i="1"/>
  <c r="AT74" i="1" s="1"/>
  <c r="O114" i="1"/>
  <c r="K114" i="1"/>
  <c r="AT114" i="1" s="1"/>
  <c r="M114" i="1"/>
  <c r="AX114" i="1" s="1"/>
  <c r="J114" i="1"/>
  <c r="AU114" i="1" s="1"/>
  <c r="L114" i="1"/>
  <c r="AZ114" i="1" s="1"/>
  <c r="O86" i="1"/>
  <c r="L86" i="1"/>
  <c r="AZ86" i="1" s="1"/>
  <c r="M86" i="1"/>
  <c r="AX86" i="1" s="1"/>
  <c r="J86" i="1"/>
  <c r="L43" i="1"/>
  <c r="AZ43" i="1" s="1"/>
  <c r="M43" i="1"/>
  <c r="AX43" i="1" s="1"/>
  <c r="O43" i="1"/>
  <c r="J43" i="1"/>
  <c r="K35" i="1"/>
  <c r="AT35" i="1" s="1"/>
  <c r="L35" i="1"/>
  <c r="AZ35" i="1" s="1"/>
  <c r="M35" i="1"/>
  <c r="AX35" i="1" s="1"/>
  <c r="O35" i="1"/>
  <c r="J35" i="1"/>
  <c r="AU35" i="1" s="1"/>
  <c r="M112" i="1"/>
  <c r="AX112" i="1" s="1"/>
  <c r="O112" i="1"/>
  <c r="J112" i="1"/>
  <c r="L112" i="1"/>
  <c r="AZ112" i="1" s="1"/>
  <c r="M49" i="1"/>
  <c r="AX49" i="1" s="1"/>
  <c r="L49" i="1"/>
  <c r="AZ49" i="1" s="1"/>
  <c r="O49" i="1"/>
  <c r="L46" i="1"/>
  <c r="AZ46" i="1" s="1"/>
  <c r="BA52" i="1"/>
  <c r="BB52" i="1"/>
  <c r="BA105" i="1"/>
  <c r="BB105" i="1"/>
  <c r="O117" i="1"/>
  <c r="K117" i="1"/>
  <c r="AT117" i="1" s="1"/>
  <c r="J117" i="1"/>
  <c r="AU117" i="1" s="1"/>
  <c r="O56" i="1"/>
  <c r="L56" i="1"/>
  <c r="AZ56" i="1" s="1"/>
  <c r="M56" i="1"/>
  <c r="AX56" i="1" s="1"/>
  <c r="J56" i="1"/>
  <c r="BA90" i="1"/>
  <c r="BB90" i="1"/>
  <c r="L63" i="1"/>
  <c r="AZ63" i="1" s="1"/>
  <c r="M63" i="1"/>
  <c r="AX63" i="1" s="1"/>
  <c r="J63" i="1"/>
  <c r="O55" i="1"/>
  <c r="K55" i="1"/>
  <c r="AT55" i="1" s="1"/>
  <c r="M55" i="1"/>
  <c r="AX55" i="1" s="1"/>
  <c r="J55" i="1"/>
  <c r="L62" i="1"/>
  <c r="AZ62" i="1" s="1"/>
  <c r="M62" i="1"/>
  <c r="AX62" i="1" s="1"/>
  <c r="F60" i="1"/>
  <c r="K69" i="1"/>
  <c r="AT69" i="1" s="1"/>
  <c r="O69" i="1"/>
  <c r="L69" i="1"/>
  <c r="AZ69" i="1" s="1"/>
  <c r="O24" i="1"/>
  <c r="M24" i="1"/>
  <c r="AX24" i="1" s="1"/>
  <c r="G13" i="1"/>
  <c r="J24" i="1"/>
  <c r="AU24" i="1" s="1"/>
  <c r="L24" i="1"/>
  <c r="AZ24" i="1" s="1"/>
  <c r="K24" i="1"/>
  <c r="AT24" i="1" s="1"/>
  <c r="F57" i="1"/>
  <c r="K53" i="1"/>
  <c r="AT53" i="1" s="1"/>
  <c r="K102" i="1"/>
  <c r="AT102" i="1" s="1"/>
  <c r="M53" i="1"/>
  <c r="AX53" i="1" s="1"/>
  <c r="O89" i="1"/>
  <c r="O65" i="1"/>
  <c r="K100" i="1"/>
  <c r="AT100" i="1" s="1"/>
  <c r="L50" i="1"/>
  <c r="AZ50" i="1" s="1"/>
  <c r="F26" i="1"/>
  <c r="B11" i="5" l="1"/>
  <c r="C11" i="5"/>
  <c r="P11" i="5" s="1" a="1"/>
  <c r="P11" i="5" s="1"/>
  <c r="A12" i="5" a="1"/>
  <c r="A12" i="5" s="1"/>
  <c r="D12" i="5" s="1"/>
  <c r="P69" i="1"/>
  <c r="Q69" i="1" s="1"/>
  <c r="AR47" i="1"/>
  <c r="P47" i="1"/>
  <c r="Q47" i="1" s="1"/>
  <c r="G12" i="1"/>
  <c r="AV60" i="1"/>
  <c r="P101" i="1"/>
  <c r="Q101" i="1" s="1"/>
  <c r="P87" i="1"/>
  <c r="Q87" i="1" s="1"/>
  <c r="AR113" i="1"/>
  <c r="AQ104" i="1" a="1"/>
  <c r="AQ104" i="1" s="1"/>
  <c r="AS104" i="1" s="1"/>
  <c r="AQ102" i="1" a="1"/>
  <c r="AQ102" i="1" s="1"/>
  <c r="AS102" i="1" s="1"/>
  <c r="AQ89" i="1" a="1"/>
  <c r="AQ89" i="1" s="1"/>
  <c r="AS89" i="1" s="1"/>
  <c r="AQ103" i="1" a="1"/>
  <c r="AQ103" i="1" s="1"/>
  <c r="AS103" i="1" s="1"/>
  <c r="AQ79" i="1" a="1"/>
  <c r="AQ79" i="1" s="1"/>
  <c r="AS79" i="1" s="1"/>
  <c r="AQ97" i="1" a="1"/>
  <c r="AQ97" i="1" s="1"/>
  <c r="AS97" i="1" s="1"/>
  <c r="AQ112" i="1" a="1"/>
  <c r="AQ112" i="1" s="1"/>
  <c r="AS112" i="1" s="1"/>
  <c r="AQ117" i="1" a="1"/>
  <c r="AQ117" i="1" s="1"/>
  <c r="AS117" i="1" s="1"/>
  <c r="AQ93" i="1" a="1"/>
  <c r="AQ93" i="1" s="1"/>
  <c r="AS93" i="1" s="1"/>
  <c r="AQ92" i="1" a="1"/>
  <c r="AQ92" i="1" s="1"/>
  <c r="AS92" i="1" s="1"/>
  <c r="AQ109" i="1" a="1"/>
  <c r="AQ109" i="1" s="1"/>
  <c r="AS109" i="1" s="1"/>
  <c r="AQ99" i="1" a="1"/>
  <c r="AQ99" i="1" s="1"/>
  <c r="AS99" i="1" s="1"/>
  <c r="AQ115" i="1" a="1"/>
  <c r="AQ115" i="1" s="1"/>
  <c r="AS115" i="1" s="1"/>
  <c r="AR101" i="1"/>
  <c r="P92" i="1"/>
  <c r="Q92" i="1" s="1"/>
  <c r="AR88" i="1"/>
  <c r="AR108" i="1"/>
  <c r="AR82" i="1"/>
  <c r="AR90" i="1"/>
  <c r="P93" i="1"/>
  <c r="Q93" i="1" s="1"/>
  <c r="P90" i="1"/>
  <c r="Q90" i="1" s="1"/>
  <c r="AR96" i="1"/>
  <c r="AQ52" i="1" a="1"/>
  <c r="AQ52" i="1" s="1"/>
  <c r="AS52" i="1" s="1"/>
  <c r="AQ68" i="1" a="1"/>
  <c r="AQ68" i="1" s="1"/>
  <c r="AS68" i="1" s="1"/>
  <c r="AQ73" i="1" a="1"/>
  <c r="AQ73" i="1" s="1"/>
  <c r="AS73" i="1" s="1"/>
  <c r="AQ50" i="1" a="1"/>
  <c r="AQ50" i="1" s="1"/>
  <c r="AS50" i="1" s="1"/>
  <c r="AQ67" i="1" a="1"/>
  <c r="AQ67" i="1" s="1"/>
  <c r="AS67" i="1" s="1"/>
  <c r="AQ75" i="1" a="1"/>
  <c r="AQ75" i="1" s="1"/>
  <c r="AS75" i="1" s="1"/>
  <c r="AQ46" i="1" a="1"/>
  <c r="AQ46" i="1" s="1"/>
  <c r="AS46" i="1" s="1"/>
  <c r="AQ53" i="1" a="1"/>
  <c r="AQ53" i="1" s="1"/>
  <c r="AS53" i="1" s="1"/>
  <c r="AQ63" i="1" a="1"/>
  <c r="AQ63" i="1" s="1"/>
  <c r="AS63" i="1" s="1"/>
  <c r="AQ62" i="1" a="1"/>
  <c r="AQ62" i="1" s="1"/>
  <c r="AS62" i="1" s="1"/>
  <c r="AQ76" i="1" a="1"/>
  <c r="AQ76" i="1" s="1"/>
  <c r="AS76" i="1" s="1"/>
  <c r="P50" i="1"/>
  <c r="Q50" i="1" s="1"/>
  <c r="AR71" i="1"/>
  <c r="AR72" i="1"/>
  <c r="AQ61" i="1" a="1"/>
  <c r="AQ61" i="1" s="1"/>
  <c r="AS61" i="1" s="1"/>
  <c r="AQ23" i="1" a="1"/>
  <c r="AQ23" i="1" s="1"/>
  <c r="AS23" i="1" s="1"/>
  <c r="AQ22" i="1" a="1"/>
  <c r="AQ22" i="1" s="1"/>
  <c r="AS22" i="1" s="1"/>
  <c r="AQ19" i="1" a="1"/>
  <c r="AQ19" i="1" s="1"/>
  <c r="AS19" i="1" s="1"/>
  <c r="AQ31" i="1" a="1"/>
  <c r="AQ31" i="1" s="1"/>
  <c r="AS31" i="1" s="1"/>
  <c r="AQ35" i="1" a="1"/>
  <c r="AQ35" i="1" s="1"/>
  <c r="AS35" i="1" s="1"/>
  <c r="AQ41" i="1" a="1"/>
  <c r="AQ41" i="1" s="1"/>
  <c r="AS41" i="1" s="1"/>
  <c r="AQ40" i="1" a="1"/>
  <c r="AQ40" i="1" s="1"/>
  <c r="AS40" i="1" s="1"/>
  <c r="AQ24" i="1" a="1"/>
  <c r="AQ24" i="1" s="1"/>
  <c r="AS24" i="1" s="1"/>
  <c r="AQ29" i="1" a="1"/>
  <c r="AQ29" i="1" s="1"/>
  <c r="AS29" i="1" s="1"/>
  <c r="AQ38" i="1" a="1"/>
  <c r="AQ38" i="1" s="1"/>
  <c r="AS38" i="1" s="1"/>
  <c r="AQ34" i="1" a="1"/>
  <c r="AQ34" i="1" s="1"/>
  <c r="AS34" i="1" s="1"/>
  <c r="AQ25" i="1" a="1"/>
  <c r="AQ25" i="1" s="1"/>
  <c r="AS25" i="1" s="1"/>
  <c r="AQ21" i="1" a="1"/>
  <c r="AQ21" i="1" s="1"/>
  <c r="AS21" i="1" s="1"/>
  <c r="P31" i="1"/>
  <c r="Q31" i="1" s="1"/>
  <c r="P29" i="1"/>
  <c r="Q29" i="1" s="1"/>
  <c r="P21" i="1"/>
  <c r="Q21" i="1" s="1"/>
  <c r="AR42" i="1"/>
  <c r="AR36" i="1"/>
  <c r="P38" i="1"/>
  <c r="Q38" i="1" s="1"/>
  <c r="AQ94" i="1" a="1"/>
  <c r="AQ94" i="1" s="1"/>
  <c r="AS94" i="1" s="1"/>
  <c r="AR114" i="1"/>
  <c r="AR64" i="1"/>
  <c r="AR66" i="1"/>
  <c r="AR54" i="1"/>
  <c r="AU92" i="1"/>
  <c r="AR85" i="1"/>
  <c r="AR116" i="1"/>
  <c r="P72" i="1"/>
  <c r="Q72" i="1" s="1"/>
  <c r="P30" i="1"/>
  <c r="Q30" i="1" s="1"/>
  <c r="AQ17" i="1" a="1"/>
  <c r="AQ17" i="1" s="1"/>
  <c r="AS17" i="1" s="1"/>
  <c r="AU96" i="1"/>
  <c r="AR98" i="1"/>
  <c r="AQ56" i="1" a="1"/>
  <c r="AQ56" i="1" s="1"/>
  <c r="AS56" i="1" s="1"/>
  <c r="P99" i="1"/>
  <c r="Q99" i="1" s="1"/>
  <c r="AQ18" i="1" a="1"/>
  <c r="AQ18" i="1" s="1"/>
  <c r="AS18" i="1" s="1"/>
  <c r="P91" i="1"/>
  <c r="Q91" i="1" s="1"/>
  <c r="AR105" i="1"/>
  <c r="P94" i="1"/>
  <c r="Q94" i="1" s="1"/>
  <c r="P40" i="1"/>
  <c r="Q40" i="1" s="1"/>
  <c r="P107" i="1"/>
  <c r="Q107" i="1" s="1"/>
  <c r="P32" i="1"/>
  <c r="Q32" i="1" s="1"/>
  <c r="AU90" i="1"/>
  <c r="P44" i="1"/>
  <c r="Q44" i="1" s="1"/>
  <c r="AU29" i="1"/>
  <c r="AU91" i="1"/>
  <c r="AU32" i="1"/>
  <c r="P115" i="1"/>
  <c r="Q115" i="1" s="1"/>
  <c r="AQ80" i="1" a="1"/>
  <c r="AQ80" i="1" s="1"/>
  <c r="AS80" i="1" s="1"/>
  <c r="AR91" i="1"/>
  <c r="Q11" i="5" a="1"/>
  <c r="Q11" i="5" s="1"/>
  <c r="D11" i="5" s="1"/>
  <c r="E11" i="5" a="1"/>
  <c r="E11" i="5" s="1"/>
  <c r="AU21" i="1"/>
  <c r="L11" i="5" a="1"/>
  <c r="L11" i="5" s="1"/>
  <c r="M11" i="5" a="1"/>
  <c r="M11" i="5" s="1"/>
  <c r="P28" i="1"/>
  <c r="Q28" i="1" s="1"/>
  <c r="P65" i="1"/>
  <c r="Q65" i="1" s="1"/>
  <c r="P67" i="1"/>
  <c r="Q67" i="1" s="1"/>
  <c r="AR83" i="1"/>
  <c r="P83" i="1"/>
  <c r="Q83" i="1" s="1"/>
  <c r="P39" i="1"/>
  <c r="Q39" i="1" s="1"/>
  <c r="AR78" i="1"/>
  <c r="P73" i="1"/>
  <c r="Q73" i="1" s="1"/>
  <c r="AR100" i="1"/>
  <c r="P100" i="1"/>
  <c r="Q100" i="1" s="1"/>
  <c r="AQ37" i="1" a="1"/>
  <c r="AQ37" i="1" s="1"/>
  <c r="AS37" i="1" s="1"/>
  <c r="P71" i="1"/>
  <c r="Q71" i="1" s="1"/>
  <c r="P37" i="1"/>
  <c r="Q37" i="1" s="1"/>
  <c r="P45" i="1"/>
  <c r="Q45" i="1" s="1"/>
  <c r="AQ28" i="1" a="1"/>
  <c r="AQ28" i="1" s="1"/>
  <c r="AS28" i="1" s="1"/>
  <c r="AU83" i="1"/>
  <c r="AR32" i="1"/>
  <c r="P78" i="1"/>
  <c r="Q78" i="1" s="1"/>
  <c r="P95" i="1"/>
  <c r="Q95" i="1" s="1"/>
  <c r="AQ39" i="1" a="1"/>
  <c r="AQ39" i="1" s="1"/>
  <c r="AS39" i="1" s="1"/>
  <c r="P36" i="1"/>
  <c r="Q36" i="1" s="1"/>
  <c r="AU50" i="1"/>
  <c r="AR45" i="1"/>
  <c r="AU31" i="1"/>
  <c r="P110" i="1"/>
  <c r="Q110" i="1" s="1"/>
  <c r="P34" i="1"/>
  <c r="Q34" i="1" s="1"/>
  <c r="P20" i="1"/>
  <c r="Q20" i="1" s="1"/>
  <c r="AQ106" i="1" a="1"/>
  <c r="AQ106" i="1" s="1"/>
  <c r="AS106" i="1" s="1"/>
  <c r="AU37" i="1"/>
  <c r="P70" i="1"/>
  <c r="Q70" i="1" s="1"/>
  <c r="AR70" i="1"/>
  <c r="AU47" i="1"/>
  <c r="P102" i="1"/>
  <c r="Q102" i="1" s="1"/>
  <c r="AQ20" i="1" a="1"/>
  <c r="AQ20" i="1" s="1"/>
  <c r="AS20" i="1" s="1"/>
  <c r="AU59" i="1"/>
  <c r="P23" i="1"/>
  <c r="Q23" i="1" s="1"/>
  <c r="P106" i="1"/>
  <c r="Q106" i="1" s="1"/>
  <c r="AQ30" i="1" a="1"/>
  <c r="AQ30" i="1" s="1"/>
  <c r="AS30" i="1" s="1"/>
  <c r="P85" i="1"/>
  <c r="Q85" i="1" s="1"/>
  <c r="AU39" i="1"/>
  <c r="AQ33" i="1" a="1"/>
  <c r="AQ33" i="1" s="1"/>
  <c r="AS33" i="1" s="1"/>
  <c r="AU38" i="1"/>
  <c r="AQ65" i="1" a="1"/>
  <c r="AQ65" i="1" s="1"/>
  <c r="AS65" i="1" s="1"/>
  <c r="P61" i="1"/>
  <c r="Q61" i="1" s="1"/>
  <c r="P66" i="1"/>
  <c r="Q66" i="1" s="1"/>
  <c r="AU66" i="1"/>
  <c r="P117" i="1"/>
  <c r="Q117" i="1" s="1"/>
  <c r="P84" i="1"/>
  <c r="Q84" i="1" s="1"/>
  <c r="AQ111" i="1" a="1"/>
  <c r="AQ111" i="1" s="1"/>
  <c r="AS111" i="1" s="1"/>
  <c r="P58" i="1"/>
  <c r="Q58" i="1" s="1"/>
  <c r="AQ84" i="1" a="1"/>
  <c r="AQ84" i="1" s="1"/>
  <c r="AS84" i="1" s="1"/>
  <c r="AQ44" i="1" a="1"/>
  <c r="AQ44" i="1" s="1"/>
  <c r="AS44" i="1" s="1"/>
  <c r="AU101" i="1"/>
  <c r="AQ86" i="1" a="1"/>
  <c r="AQ86" i="1" s="1"/>
  <c r="AS86" i="1" s="1"/>
  <c r="AQ49" i="1" a="1"/>
  <c r="AQ49" i="1" s="1"/>
  <c r="AS49" i="1" s="1"/>
  <c r="AQ43" i="1" a="1"/>
  <c r="AQ43" i="1" s="1"/>
  <c r="AS43" i="1" s="1"/>
  <c r="P24" i="1"/>
  <c r="Q24" i="1" s="1"/>
  <c r="AQ81" i="1" a="1"/>
  <c r="AQ81" i="1" s="1"/>
  <c r="AS81" i="1" s="1"/>
  <c r="AQ77" i="1" a="1"/>
  <c r="AQ77" i="1" s="1"/>
  <c r="AS77" i="1" s="1"/>
  <c r="P25" i="1"/>
  <c r="Q25" i="1" s="1"/>
  <c r="P88" i="1"/>
  <c r="Q88" i="1" s="1"/>
  <c r="AU33" i="1"/>
  <c r="P33" i="1"/>
  <c r="Q33" i="1" s="1"/>
  <c r="AU111" i="1"/>
  <c r="P111" i="1"/>
  <c r="Q111" i="1" s="1"/>
  <c r="P48" i="1"/>
  <c r="Q48" i="1" s="1"/>
  <c r="AQ48" i="1" a="1"/>
  <c r="AQ48" i="1" s="1"/>
  <c r="AS48" i="1" s="1"/>
  <c r="P22" i="1"/>
  <c r="Q22" i="1" s="1"/>
  <c r="AQ55" i="1" a="1"/>
  <c r="AQ55" i="1" s="1"/>
  <c r="AS55" i="1" s="1"/>
  <c r="AQ87" i="1" a="1"/>
  <c r="AQ87" i="1" s="1"/>
  <c r="AS87" i="1" s="1"/>
  <c r="P97" i="1"/>
  <c r="Q97" i="1" s="1"/>
  <c r="AU62" i="1"/>
  <c r="P62" i="1"/>
  <c r="Q62" i="1" s="1"/>
  <c r="P74" i="1"/>
  <c r="Q74" i="1" s="1"/>
  <c r="AQ74" i="1" a="1"/>
  <c r="AQ74" i="1" s="1"/>
  <c r="AS74" i="1" s="1"/>
  <c r="AQ27" i="1" a="1"/>
  <c r="AQ27" i="1" s="1"/>
  <c r="AS27" i="1" s="1"/>
  <c r="P27" i="1"/>
  <c r="Q27" i="1" s="1"/>
  <c r="P51" i="1"/>
  <c r="Q51" i="1" s="1"/>
  <c r="AQ51" i="1" a="1"/>
  <c r="AQ51" i="1" s="1"/>
  <c r="AS51" i="1" s="1"/>
  <c r="AQ69" i="1" a="1"/>
  <c r="AQ69" i="1" s="1"/>
  <c r="AS69" i="1" s="1"/>
  <c r="AQ58" i="1" a="1"/>
  <c r="AQ58" i="1" s="1"/>
  <c r="AS58" i="1" s="1"/>
  <c r="AU93" i="1"/>
  <c r="P77" i="1"/>
  <c r="Q77" i="1" s="1"/>
  <c r="N11" i="5" a="1"/>
  <c r="N11" i="5" s="1"/>
  <c r="O11" i="5" a="1"/>
  <c r="O11" i="5" s="1"/>
  <c r="J11" i="5" a="1"/>
  <c r="J11" i="5" s="1"/>
  <c r="F11" i="5" a="1"/>
  <c r="F11" i="5" s="1"/>
  <c r="I11" i="5" a="1"/>
  <c r="I11" i="5" s="1"/>
  <c r="H11" i="5" a="1"/>
  <c r="H11" i="5" s="1"/>
  <c r="K11" i="5" a="1"/>
  <c r="K11" i="5" s="1"/>
  <c r="R11" i="5" a="1"/>
  <c r="R11" i="5" s="1"/>
  <c r="G11" i="5" a="1"/>
  <c r="G11" i="5" s="1"/>
  <c r="P80" i="1"/>
  <c r="Q80" i="1" s="1"/>
  <c r="P79" i="1"/>
  <c r="Q79" i="1" s="1"/>
  <c r="P76" i="1"/>
  <c r="Q76" i="1" s="1"/>
  <c r="P64" i="1"/>
  <c r="Q64" i="1" s="1"/>
  <c r="AU49" i="1"/>
  <c r="P49" i="1"/>
  <c r="Q49" i="1" s="1"/>
  <c r="AQ110" i="1" a="1"/>
  <c r="AQ110" i="1" s="1"/>
  <c r="AS110" i="1" s="1"/>
  <c r="P108" i="1"/>
  <c r="Q108" i="1" s="1"/>
  <c r="P82" i="1"/>
  <c r="Q82" i="1" s="1"/>
  <c r="AU82" i="1"/>
  <c r="P52" i="1"/>
  <c r="Q52" i="1" s="1"/>
  <c r="AU52" i="1"/>
  <c r="P46" i="1"/>
  <c r="Q46" i="1" s="1"/>
  <c r="P19" i="1"/>
  <c r="Q19" i="1" s="1"/>
  <c r="AU19" i="1"/>
  <c r="P109" i="1"/>
  <c r="Q109" i="1" s="1"/>
  <c r="P54" i="1"/>
  <c r="Q54" i="1" s="1"/>
  <c r="AU54" i="1"/>
  <c r="AU104" i="1"/>
  <c r="P104" i="1"/>
  <c r="Q104" i="1" s="1"/>
  <c r="AU103" i="1"/>
  <c r="P103" i="1"/>
  <c r="Q103" i="1" s="1"/>
  <c r="P75" i="1"/>
  <c r="Q75" i="1" s="1"/>
  <c r="AU105" i="1"/>
  <c r="P105" i="1"/>
  <c r="Q105" i="1" s="1"/>
  <c r="P113" i="1"/>
  <c r="Q113" i="1" s="1"/>
  <c r="AU113" i="1"/>
  <c r="P116" i="1"/>
  <c r="Q116" i="1" s="1"/>
  <c r="AU116" i="1"/>
  <c r="P42" i="1"/>
  <c r="Q42" i="1" s="1"/>
  <c r="AU42" i="1"/>
  <c r="AU89" i="1"/>
  <c r="P89" i="1"/>
  <c r="Q89" i="1" s="1"/>
  <c r="P98" i="1"/>
  <c r="Q98" i="1" s="1"/>
  <c r="P68" i="1"/>
  <c r="Q68" i="1" s="1"/>
  <c r="P53" i="1"/>
  <c r="Q53" i="1" s="1"/>
  <c r="AU53" i="1"/>
  <c r="P41" i="1"/>
  <c r="Q41" i="1" s="1"/>
  <c r="AU41" i="1"/>
  <c r="P114" i="1"/>
  <c r="Q114" i="1" s="1"/>
  <c r="AU112" i="1"/>
  <c r="P112" i="1"/>
  <c r="Q112" i="1" s="1"/>
  <c r="AQ57" i="1" a="1"/>
  <c r="AQ57" i="1" s="1"/>
  <c r="AS57" i="1" s="1"/>
  <c r="P57" i="1"/>
  <c r="Q57" i="1" s="1"/>
  <c r="P60" i="1"/>
  <c r="Q60" i="1" s="1"/>
  <c r="AQ60" i="1" a="1"/>
  <c r="AQ60" i="1" s="1"/>
  <c r="AS60" i="1" s="1"/>
  <c r="AU43" i="1"/>
  <c r="P43" i="1"/>
  <c r="Q43" i="1" s="1"/>
  <c r="AQ26" i="1" a="1"/>
  <c r="AQ26" i="1" s="1"/>
  <c r="AS26" i="1" s="1"/>
  <c r="P26" i="1"/>
  <c r="Q26" i="1" s="1"/>
  <c r="AU56" i="1"/>
  <c r="P56" i="1"/>
  <c r="Q56" i="1" s="1"/>
  <c r="P63" i="1"/>
  <c r="Q63" i="1" s="1"/>
  <c r="AU63" i="1"/>
  <c r="AU86" i="1"/>
  <c r="P86" i="1"/>
  <c r="Q86" i="1" s="1"/>
  <c r="P35" i="1"/>
  <c r="Q35" i="1" s="1"/>
  <c r="AU55" i="1"/>
  <c r="P55" i="1"/>
  <c r="Q55" i="1" s="1"/>
  <c r="AU81" i="1"/>
  <c r="P81" i="1"/>
  <c r="Q81" i="1" s="1"/>
  <c r="B12" i="5" l="1"/>
  <c r="A13" i="5" a="1"/>
  <c r="A13" i="5" s="1"/>
  <c r="B13" i="5" s="1"/>
  <c r="C12" i="5"/>
  <c r="G12" i="5" s="1" a="1"/>
  <c r="G12" i="5" s="1"/>
  <c r="AR103" i="1"/>
  <c r="AR76" i="1"/>
  <c r="AR46" i="1"/>
  <c r="AR92" i="1"/>
  <c r="AR79" i="1"/>
  <c r="AR75" i="1"/>
  <c r="AR67" i="1"/>
  <c r="AR97" i="1"/>
  <c r="AR81" i="1"/>
  <c r="AR61" i="1"/>
  <c r="AR115" i="1"/>
  <c r="AR65" i="1"/>
  <c r="AR99" i="1"/>
  <c r="AR74" i="1"/>
  <c r="AR21" i="1"/>
  <c r="AR104" i="1"/>
  <c r="AR33" i="1"/>
  <c r="AR110" i="1"/>
  <c r="AR28" i="1"/>
  <c r="AR84" i="1"/>
  <c r="AR109" i="1"/>
  <c r="AR94" i="1"/>
  <c r="AR49" i="1"/>
  <c r="AR86" i="1"/>
  <c r="AR58" i="1"/>
  <c r="AR63" i="1"/>
  <c r="AR52" i="1"/>
  <c r="AR80" i="1"/>
  <c r="AR93" i="1"/>
  <c r="AR89" i="1"/>
  <c r="AR69" i="1"/>
  <c r="AR87" i="1"/>
  <c r="AR77" i="1"/>
  <c r="AR117" i="1"/>
  <c r="AR102" i="1"/>
  <c r="AR106" i="1"/>
  <c r="AR112" i="1"/>
  <c r="AR111" i="1"/>
  <c r="AR60" i="1"/>
  <c r="AR57" i="1"/>
  <c r="AR51" i="1"/>
  <c r="AR62" i="1"/>
  <c r="AR50" i="1"/>
  <c r="AR55" i="1"/>
  <c r="AR73" i="1"/>
  <c r="AR27" i="1"/>
  <c r="AR53" i="1"/>
  <c r="AR68" i="1"/>
  <c r="AR48" i="1"/>
  <c r="AR56" i="1"/>
  <c r="AR40" i="1"/>
  <c r="AR44" i="1"/>
  <c r="AR41" i="1"/>
  <c r="AR26" i="1"/>
  <c r="AR31" i="1"/>
  <c r="AR19" i="1"/>
  <c r="AR38" i="1"/>
  <c r="AR23" i="1"/>
  <c r="AR43" i="1"/>
  <c r="AR30" i="1"/>
  <c r="AR39" i="1"/>
  <c r="AR25" i="1"/>
  <c r="AR35" i="1"/>
  <c r="AR20" i="1"/>
  <c r="AR34" i="1"/>
  <c r="AR18" i="1"/>
  <c r="P18" i="1" s="1"/>
  <c r="Q18" i="1" s="1"/>
  <c r="AR37" i="1"/>
  <c r="AR29" i="1"/>
  <c r="AR24" i="1"/>
  <c r="AR22" i="1"/>
  <c r="AR17" i="1"/>
  <c r="P17" i="1" s="1"/>
  <c r="Q17" i="1" s="1"/>
  <c r="I1" i="2" l="1"/>
  <c r="L12" i="5" a="1"/>
  <c r="L12" i="5" s="1"/>
  <c r="M12" i="5" a="1"/>
  <c r="M12" i="5" s="1"/>
  <c r="N12" i="5" a="1"/>
  <c r="N12" i="5" s="1"/>
  <c r="I12" i="5" a="1"/>
  <c r="I12" i="5" s="1"/>
  <c r="J12" i="5" a="1"/>
  <c r="J12" i="5" s="1"/>
  <c r="E12" i="5" a="1"/>
  <c r="E12" i="5" s="1"/>
  <c r="O12" i="5" a="1"/>
  <c r="O12" i="5" s="1"/>
  <c r="Q12" i="5" a="1"/>
  <c r="Q12" i="5" s="1"/>
  <c r="R12" i="5" a="1"/>
  <c r="R12" i="5" s="1"/>
  <c r="H12" i="5" a="1"/>
  <c r="H12" i="5" s="1"/>
  <c r="K12" i="5" a="1"/>
  <c r="K12" i="5" s="1"/>
  <c r="A14" i="5" a="1"/>
  <c r="A14" i="5" s="1"/>
  <c r="C14" i="5" s="1"/>
  <c r="P12" i="5" a="1"/>
  <c r="P12" i="5" s="1"/>
  <c r="C13" i="5"/>
  <c r="R13" i="5" s="1" a="1"/>
  <c r="R13" i="5" s="1"/>
  <c r="F12" i="5" a="1"/>
  <c r="F12" i="5" s="1"/>
  <c r="D13" i="5"/>
  <c r="G14" i="1"/>
  <c r="L13" i="5" l="1" a="1"/>
  <c r="L13" i="5" s="1"/>
  <c r="G13" i="5" a="1"/>
  <c r="G13" i="5" s="1"/>
  <c r="F13" i="5" a="1"/>
  <c r="F13" i="5" s="1"/>
  <c r="J13" i="5" a="1"/>
  <c r="J13" i="5" s="1"/>
  <c r="I13" i="5" a="1"/>
  <c r="I13" i="5" s="1"/>
  <c r="H13" i="5" a="1"/>
  <c r="H13" i="5" s="1"/>
  <c r="K13" i="5" a="1"/>
  <c r="K13" i="5" s="1"/>
  <c r="N13" i="5" a="1"/>
  <c r="N13" i="5" s="1"/>
  <c r="O13" i="5" a="1"/>
  <c r="O13" i="5" s="1"/>
  <c r="A15" i="5" a="1"/>
  <c r="A15" i="5" s="1"/>
  <c r="A16" i="5" s="1" a="1"/>
  <c r="A16" i="5" s="1"/>
  <c r="P13" i="5" a="1"/>
  <c r="P13" i="5" s="1"/>
  <c r="Q13" i="5" a="1"/>
  <c r="Q13" i="5" s="1"/>
  <c r="E13" i="5" a="1"/>
  <c r="E13" i="5" s="1"/>
  <c r="B14" i="5"/>
  <c r="M13" i="5" a="1"/>
  <c r="M13" i="5" s="1"/>
  <c r="D14" i="5"/>
  <c r="H14" i="5" a="1"/>
  <c r="H14" i="5" s="1"/>
  <c r="F14" i="5" a="1"/>
  <c r="F14" i="5" s="1"/>
  <c r="I14" i="5" a="1"/>
  <c r="I14" i="5" s="1"/>
  <c r="K14" i="5" a="1"/>
  <c r="K14" i="5" s="1"/>
  <c r="N14" i="5" a="1"/>
  <c r="N14" i="5" s="1"/>
  <c r="R14" i="5" a="1"/>
  <c r="R14" i="5" s="1"/>
  <c r="P14" i="5" a="1"/>
  <c r="P14" i="5" s="1"/>
  <c r="M14" i="5" a="1"/>
  <c r="M14" i="5" s="1"/>
  <c r="G14" i="5" a="1"/>
  <c r="G14" i="5" s="1"/>
  <c r="J14" i="5" a="1"/>
  <c r="J14" i="5" s="1"/>
  <c r="L14" i="5" a="1"/>
  <c r="L14" i="5" s="1"/>
  <c r="O14" i="5" a="1"/>
  <c r="O14" i="5" s="1"/>
  <c r="E14" i="5" a="1"/>
  <c r="E14" i="5" s="1"/>
  <c r="Q14" i="5" a="1"/>
  <c r="Q14" i="5" s="1"/>
  <c r="D15" i="5" l="1"/>
  <c r="B15" i="5"/>
  <c r="C15" i="5"/>
  <c r="J15" i="5" s="1" a="1"/>
  <c r="J15" i="5" s="1"/>
  <c r="C16" i="5"/>
  <c r="D16" i="5"/>
  <c r="B16" i="5"/>
  <c r="A17" i="5" a="1"/>
  <c r="A17" i="5" s="1"/>
  <c r="I15" i="5" l="1" a="1"/>
  <c r="I15" i="5" s="1"/>
  <c r="O15" i="5" a="1"/>
  <c r="O15" i="5" s="1"/>
  <c r="L15" i="5" a="1"/>
  <c r="L15" i="5" s="1"/>
  <c r="F15" i="5" a="1"/>
  <c r="F15" i="5" s="1"/>
  <c r="R15" i="5" a="1"/>
  <c r="R15" i="5" s="1"/>
  <c r="H15" i="5" a="1"/>
  <c r="H15" i="5" s="1"/>
  <c r="E15" i="5" a="1"/>
  <c r="E15" i="5" s="1"/>
  <c r="N15" i="5" a="1"/>
  <c r="N15" i="5" s="1"/>
  <c r="P15" i="5" a="1"/>
  <c r="P15" i="5" s="1"/>
  <c r="K15" i="5" a="1"/>
  <c r="K15" i="5" s="1"/>
  <c r="M15" i="5" a="1"/>
  <c r="M15" i="5" s="1"/>
  <c r="Q15" i="5" a="1"/>
  <c r="Q15" i="5" s="1"/>
  <c r="G15" i="5" a="1"/>
  <c r="G15" i="5" s="1"/>
  <c r="B17" i="5"/>
  <c r="D17" i="5"/>
  <c r="C17" i="5"/>
  <c r="A18" i="5" a="1"/>
  <c r="A18" i="5" s="1"/>
  <c r="I16" i="5" a="1"/>
  <c r="I16" i="5" s="1"/>
  <c r="F16" i="5" a="1"/>
  <c r="F16" i="5" s="1"/>
  <c r="R16" i="5" a="1"/>
  <c r="R16" i="5" s="1"/>
  <c r="H16" i="5" a="1"/>
  <c r="H16" i="5" s="1"/>
  <c r="E16" i="5" a="1"/>
  <c r="E16" i="5" s="1"/>
  <c r="M16" i="5" a="1"/>
  <c r="M16" i="5" s="1"/>
  <c r="Q16" i="5" a="1"/>
  <c r="Q16" i="5" s="1"/>
  <c r="O16" i="5" a="1"/>
  <c r="O16" i="5" s="1"/>
  <c r="P16" i="5" a="1"/>
  <c r="P16" i="5" s="1"/>
  <c r="N16" i="5" a="1"/>
  <c r="N16" i="5" s="1"/>
  <c r="G16" i="5" a="1"/>
  <c r="G16" i="5" s="1"/>
  <c r="J16" i="5" a="1"/>
  <c r="J16" i="5" s="1"/>
  <c r="L16" i="5" a="1"/>
  <c r="L16" i="5" s="1"/>
  <c r="K16" i="5" a="1"/>
  <c r="K16" i="5" s="1"/>
  <c r="Q17" i="5" l="1" a="1"/>
  <c r="Q17" i="5" s="1"/>
  <c r="P17" i="5" a="1"/>
  <c r="P17" i="5" s="1"/>
  <c r="F17" i="5" a="1"/>
  <c r="F17" i="5" s="1"/>
  <c r="L17" i="5" a="1"/>
  <c r="L17" i="5" s="1"/>
  <c r="J17" i="5" a="1"/>
  <c r="J17" i="5" s="1"/>
  <c r="H17" i="5" a="1"/>
  <c r="H17" i="5" s="1"/>
  <c r="O17" i="5" a="1"/>
  <c r="O17" i="5" s="1"/>
  <c r="I17" i="5" a="1"/>
  <c r="I17" i="5" s="1"/>
  <c r="N17" i="5" a="1"/>
  <c r="N17" i="5" s="1"/>
  <c r="M17" i="5" a="1"/>
  <c r="M17" i="5" s="1"/>
  <c r="E17" i="5" a="1"/>
  <c r="E17" i="5" s="1"/>
  <c r="K17" i="5" a="1"/>
  <c r="K17" i="5" s="1"/>
  <c r="G17" i="5" a="1"/>
  <c r="G17" i="5" s="1"/>
  <c r="R17" i="5" a="1"/>
  <c r="R17" i="5" s="1"/>
  <c r="C18" i="5"/>
  <c r="B18" i="5"/>
  <c r="D18" i="5"/>
  <c r="A19" i="5" a="1"/>
  <c r="A19" i="5" s="1"/>
  <c r="C19" i="5" l="1"/>
  <c r="D19" i="5"/>
  <c r="B19" i="5"/>
  <c r="A20" i="5" a="1"/>
  <c r="A20" i="5" s="1"/>
  <c r="L18" i="5" a="1"/>
  <c r="L18" i="5" s="1"/>
  <c r="H18" i="5" a="1"/>
  <c r="H18" i="5" s="1"/>
  <c r="Q18" i="5" a="1"/>
  <c r="Q18" i="5" s="1"/>
  <c r="E18" i="5" a="1"/>
  <c r="E18" i="5" s="1"/>
  <c r="K18" i="5" a="1"/>
  <c r="K18" i="5" s="1"/>
  <c r="P18" i="5" a="1"/>
  <c r="P18" i="5" s="1"/>
  <c r="I18" i="5" a="1"/>
  <c r="I18" i="5" s="1"/>
  <c r="R18" i="5" a="1"/>
  <c r="R18" i="5" s="1"/>
  <c r="J18" i="5" a="1"/>
  <c r="J18" i="5" s="1"/>
  <c r="O18" i="5" a="1"/>
  <c r="O18" i="5" s="1"/>
  <c r="M18" i="5" a="1"/>
  <c r="M18" i="5" s="1"/>
  <c r="G18" i="5" a="1"/>
  <c r="G18" i="5" s="1"/>
  <c r="N18" i="5" a="1"/>
  <c r="N18" i="5" s="1"/>
  <c r="F18" i="5" a="1"/>
  <c r="F18" i="5" s="1"/>
  <c r="B20" i="5" l="1"/>
  <c r="C20" i="5"/>
  <c r="D20" i="5"/>
  <c r="A21" i="5" a="1"/>
  <c r="A21" i="5" s="1"/>
  <c r="P19" i="5" a="1"/>
  <c r="P19" i="5" s="1"/>
  <c r="M19" i="5" a="1"/>
  <c r="M19" i="5" s="1"/>
  <c r="R19" i="5" a="1"/>
  <c r="R19" i="5" s="1"/>
  <c r="O19" i="5" a="1"/>
  <c r="O19" i="5" s="1"/>
  <c r="F19" i="5" a="1"/>
  <c r="F19" i="5" s="1"/>
  <c r="H19" i="5" a="1"/>
  <c r="H19" i="5" s="1"/>
  <c r="K19" i="5" a="1"/>
  <c r="K19" i="5" s="1"/>
  <c r="Q19" i="5" a="1"/>
  <c r="Q19" i="5" s="1"/>
  <c r="L19" i="5" a="1"/>
  <c r="L19" i="5" s="1"/>
  <c r="E19" i="5" a="1"/>
  <c r="E19" i="5" s="1"/>
  <c r="I19" i="5" a="1"/>
  <c r="I19" i="5" s="1"/>
  <c r="J19" i="5" a="1"/>
  <c r="J19" i="5" s="1"/>
  <c r="N19" i="5" a="1"/>
  <c r="N19" i="5" s="1"/>
  <c r="G19" i="5" a="1"/>
  <c r="G19" i="5" s="1"/>
  <c r="I20" i="5" l="1" a="1"/>
  <c r="I20" i="5" s="1"/>
  <c r="M20" i="5" a="1"/>
  <c r="M20" i="5" s="1"/>
  <c r="L20" i="5" a="1"/>
  <c r="L20" i="5" s="1"/>
  <c r="H20" i="5" a="1"/>
  <c r="H20" i="5" s="1"/>
  <c r="F20" i="5" a="1"/>
  <c r="F20" i="5" s="1"/>
  <c r="N20" i="5" a="1"/>
  <c r="N20" i="5" s="1"/>
  <c r="J20" i="5" a="1"/>
  <c r="J20" i="5" s="1"/>
  <c r="Q20" i="5" a="1"/>
  <c r="Q20" i="5" s="1"/>
  <c r="R20" i="5" a="1"/>
  <c r="R20" i="5" s="1"/>
  <c r="E20" i="5" a="1"/>
  <c r="E20" i="5" s="1"/>
  <c r="P20" i="5" a="1"/>
  <c r="P20" i="5" s="1"/>
  <c r="O20" i="5" a="1"/>
  <c r="O20" i="5" s="1"/>
  <c r="K20" i="5" a="1"/>
  <c r="K20" i="5" s="1"/>
  <c r="G20" i="5" a="1"/>
  <c r="G20" i="5" s="1"/>
  <c r="D21" i="5"/>
  <c r="C21" i="5"/>
  <c r="B21" i="5"/>
  <c r="A22" i="5" a="1"/>
  <c r="A22" i="5" s="1"/>
  <c r="C22" i="5" l="1"/>
  <c r="D22" i="5"/>
  <c r="B22" i="5"/>
  <c r="A23" i="5" a="1"/>
  <c r="A23" i="5" s="1"/>
  <c r="Q21" i="5" a="1"/>
  <c r="Q21" i="5" s="1"/>
  <c r="P21" i="5" a="1"/>
  <c r="P21" i="5" s="1"/>
  <c r="M21" i="5" a="1"/>
  <c r="M21" i="5" s="1"/>
  <c r="L21" i="5" a="1"/>
  <c r="L21" i="5" s="1"/>
  <c r="H21" i="5" a="1"/>
  <c r="H21" i="5" s="1"/>
  <c r="F21" i="5" a="1"/>
  <c r="F21" i="5" s="1"/>
  <c r="J21" i="5" a="1"/>
  <c r="J21" i="5" s="1"/>
  <c r="O21" i="5" a="1"/>
  <c r="O21" i="5" s="1"/>
  <c r="K21" i="5" a="1"/>
  <c r="K21" i="5" s="1"/>
  <c r="E21" i="5" a="1"/>
  <c r="E21" i="5" s="1"/>
  <c r="R21" i="5" a="1"/>
  <c r="R21" i="5" s="1"/>
  <c r="G21" i="5" a="1"/>
  <c r="G21" i="5" s="1"/>
  <c r="I21" i="5" a="1"/>
  <c r="I21" i="5" s="1"/>
  <c r="N21" i="5" a="1"/>
  <c r="N21" i="5" s="1"/>
  <c r="C23" i="5" l="1"/>
  <c r="D23" i="5"/>
  <c r="B23" i="5"/>
  <c r="A24" i="5" a="1"/>
  <c r="A24" i="5" s="1"/>
  <c r="O22" i="5" a="1"/>
  <c r="O22" i="5" s="1"/>
  <c r="F22" i="5" a="1"/>
  <c r="F22" i="5" s="1"/>
  <c r="H22" i="5" a="1"/>
  <c r="H22" i="5" s="1"/>
  <c r="I22" i="5" a="1"/>
  <c r="I22" i="5" s="1"/>
  <c r="M22" i="5" a="1"/>
  <c r="M22" i="5" s="1"/>
  <c r="Q22" i="5" a="1"/>
  <c r="Q22" i="5" s="1"/>
  <c r="L22" i="5" a="1"/>
  <c r="L22" i="5" s="1"/>
  <c r="P22" i="5" a="1"/>
  <c r="P22" i="5" s="1"/>
  <c r="K22" i="5" a="1"/>
  <c r="K22" i="5" s="1"/>
  <c r="J22" i="5" a="1"/>
  <c r="J22" i="5" s="1"/>
  <c r="R22" i="5" a="1"/>
  <c r="R22" i="5" s="1"/>
  <c r="E22" i="5" a="1"/>
  <c r="E22" i="5" s="1"/>
  <c r="N22" i="5" a="1"/>
  <c r="N22" i="5" s="1"/>
  <c r="G22" i="5" a="1"/>
  <c r="G22" i="5" s="1"/>
  <c r="C24" i="5" l="1"/>
  <c r="D24" i="5"/>
  <c r="B24" i="5"/>
  <c r="A25" i="5" a="1"/>
  <c r="A25" i="5" s="1"/>
  <c r="P23" i="5" a="1"/>
  <c r="P23" i="5" s="1"/>
  <c r="E23" i="5" a="1"/>
  <c r="E23" i="5" s="1"/>
  <c r="N23" i="5" a="1"/>
  <c r="N23" i="5" s="1"/>
  <c r="M23" i="5" a="1"/>
  <c r="M23" i="5" s="1"/>
  <c r="R23" i="5" a="1"/>
  <c r="R23" i="5" s="1"/>
  <c r="L23" i="5" a="1"/>
  <c r="L23" i="5" s="1"/>
  <c r="I23" i="5" a="1"/>
  <c r="I23" i="5" s="1"/>
  <c r="F23" i="5" a="1"/>
  <c r="F23" i="5" s="1"/>
  <c r="K23" i="5" a="1"/>
  <c r="K23" i="5" s="1"/>
  <c r="Q23" i="5" a="1"/>
  <c r="Q23" i="5" s="1"/>
  <c r="J23" i="5" a="1"/>
  <c r="J23" i="5" s="1"/>
  <c r="G23" i="5" a="1"/>
  <c r="G23" i="5" s="1"/>
  <c r="O23" i="5" a="1"/>
  <c r="O23" i="5" s="1"/>
  <c r="H23" i="5" a="1"/>
  <c r="H23" i="5" s="1"/>
  <c r="C25" i="5" l="1"/>
  <c r="D25" i="5"/>
  <c r="B25" i="5"/>
  <c r="A26" i="5" a="1"/>
  <c r="A26" i="5" s="1"/>
  <c r="L24" i="5" a="1"/>
  <c r="L24" i="5" s="1"/>
  <c r="K24" i="5" a="1"/>
  <c r="K24" i="5" s="1"/>
  <c r="H24" i="5" a="1"/>
  <c r="H24" i="5" s="1"/>
  <c r="I24" i="5" a="1"/>
  <c r="I24" i="5" s="1"/>
  <c r="N24" i="5" a="1"/>
  <c r="N24" i="5" s="1"/>
  <c r="E24" i="5" a="1"/>
  <c r="E24" i="5" s="1"/>
  <c r="R24" i="5" a="1"/>
  <c r="R24" i="5" s="1"/>
  <c r="P24" i="5" a="1"/>
  <c r="P24" i="5" s="1"/>
  <c r="J24" i="5" a="1"/>
  <c r="J24" i="5" s="1"/>
  <c r="G24" i="5" a="1"/>
  <c r="G24" i="5" s="1"/>
  <c r="Q24" i="5" a="1"/>
  <c r="Q24" i="5" s="1"/>
  <c r="M24" i="5" a="1"/>
  <c r="M24" i="5" s="1"/>
  <c r="O24" i="5" a="1"/>
  <c r="O24" i="5" s="1"/>
  <c r="F24" i="5" a="1"/>
  <c r="F24" i="5" s="1"/>
  <c r="Q25" i="5" l="1" a="1"/>
  <c r="Q25" i="5" s="1"/>
  <c r="P25" i="5" a="1"/>
  <c r="P25" i="5" s="1"/>
  <c r="R25" i="5" a="1"/>
  <c r="R25" i="5" s="1"/>
  <c r="L25" i="5" a="1"/>
  <c r="L25" i="5" s="1"/>
  <c r="I25" i="5" a="1"/>
  <c r="I25" i="5" s="1"/>
  <c r="J25" i="5" a="1"/>
  <c r="J25" i="5" s="1"/>
  <c r="O25" i="5" a="1"/>
  <c r="O25" i="5" s="1"/>
  <c r="G25" i="5" a="1"/>
  <c r="G25" i="5" s="1"/>
  <c r="K25" i="5" a="1"/>
  <c r="K25" i="5" s="1"/>
  <c r="H25" i="5" a="1"/>
  <c r="H25" i="5" s="1"/>
  <c r="M25" i="5" a="1"/>
  <c r="M25" i="5" s="1"/>
  <c r="F25" i="5" a="1"/>
  <c r="F25" i="5" s="1"/>
  <c r="E25" i="5" a="1"/>
  <c r="E25" i="5" s="1"/>
  <c r="N25" i="5" a="1"/>
  <c r="N25" i="5" s="1"/>
  <c r="C26" i="5"/>
  <c r="B26" i="5"/>
  <c r="D26" i="5"/>
  <c r="A27" i="5" a="1"/>
  <c r="A27" i="5" s="1"/>
  <c r="C27" i="5" l="1"/>
  <c r="B27" i="5"/>
  <c r="D27" i="5"/>
  <c r="A28" i="5" a="1"/>
  <c r="A28" i="5" s="1"/>
  <c r="M26" i="5" a="1"/>
  <c r="M26" i="5" s="1"/>
  <c r="R26" i="5" a="1"/>
  <c r="R26" i="5" s="1"/>
  <c r="F26" i="5" a="1"/>
  <c r="F26" i="5" s="1"/>
  <c r="N26" i="5" a="1"/>
  <c r="N26" i="5" s="1"/>
  <c r="K26" i="5" a="1"/>
  <c r="K26" i="5" s="1"/>
  <c r="I26" i="5" a="1"/>
  <c r="I26" i="5" s="1"/>
  <c r="J26" i="5" a="1"/>
  <c r="J26" i="5" s="1"/>
  <c r="Q26" i="5" a="1"/>
  <c r="Q26" i="5" s="1"/>
  <c r="G26" i="5" a="1"/>
  <c r="G26" i="5" s="1"/>
  <c r="O26" i="5" a="1"/>
  <c r="O26" i="5" s="1"/>
  <c r="H26" i="5" a="1"/>
  <c r="H26" i="5" s="1"/>
  <c r="L26" i="5" a="1"/>
  <c r="L26" i="5" s="1"/>
  <c r="P26" i="5" a="1"/>
  <c r="P26" i="5" s="1"/>
  <c r="E26" i="5" a="1"/>
  <c r="E26" i="5" s="1"/>
  <c r="P27" i="5" l="1" a="1"/>
  <c r="P27" i="5" s="1"/>
  <c r="L27" i="5" a="1"/>
  <c r="L27" i="5" s="1"/>
  <c r="F27" i="5" a="1"/>
  <c r="F27" i="5" s="1"/>
  <c r="K27" i="5" a="1"/>
  <c r="K27" i="5" s="1"/>
  <c r="J27" i="5" a="1"/>
  <c r="J27" i="5" s="1"/>
  <c r="R27" i="5" a="1"/>
  <c r="R27" i="5" s="1"/>
  <c r="H27" i="5" a="1"/>
  <c r="H27" i="5" s="1"/>
  <c r="N27" i="5" a="1"/>
  <c r="N27" i="5" s="1"/>
  <c r="E27" i="5" a="1"/>
  <c r="E27" i="5" s="1"/>
  <c r="I27" i="5" a="1"/>
  <c r="I27" i="5" s="1"/>
  <c r="O27" i="5" a="1"/>
  <c r="O27" i="5" s="1"/>
  <c r="Q27" i="5" a="1"/>
  <c r="Q27" i="5" s="1"/>
  <c r="G27" i="5" a="1"/>
  <c r="G27" i="5" s="1"/>
  <c r="M27" i="5" a="1"/>
  <c r="M27" i="5" s="1"/>
  <c r="B28" i="5"/>
  <c r="D28" i="5"/>
  <c r="C28" i="5"/>
  <c r="A29" i="5" a="1"/>
  <c r="A29" i="5" s="1"/>
  <c r="B29" i="5" l="1"/>
  <c r="C29" i="5"/>
  <c r="D29" i="5"/>
  <c r="A30" i="5" a="1"/>
  <c r="A30" i="5" s="1"/>
  <c r="J28" i="5" a="1"/>
  <c r="J28" i="5" s="1"/>
  <c r="R28" i="5" a="1"/>
  <c r="R28" i="5" s="1"/>
  <c r="L28" i="5" a="1"/>
  <c r="L28" i="5" s="1"/>
  <c r="I28" i="5" a="1"/>
  <c r="I28" i="5" s="1"/>
  <c r="F28" i="5" a="1"/>
  <c r="F28" i="5" s="1"/>
  <c r="H28" i="5" a="1"/>
  <c r="H28" i="5" s="1"/>
  <c r="E28" i="5" a="1"/>
  <c r="E28" i="5" s="1"/>
  <c r="O28" i="5" a="1"/>
  <c r="O28" i="5" s="1"/>
  <c r="K28" i="5" a="1"/>
  <c r="K28" i="5" s="1"/>
  <c r="G28" i="5" a="1"/>
  <c r="G28" i="5" s="1"/>
  <c r="Q28" i="5" a="1"/>
  <c r="Q28" i="5" s="1"/>
  <c r="N28" i="5" a="1"/>
  <c r="N28" i="5" s="1"/>
  <c r="M28" i="5" a="1"/>
  <c r="M28" i="5" s="1"/>
  <c r="P28" i="5" a="1"/>
  <c r="P28" i="5" s="1"/>
  <c r="D30" i="5" l="1"/>
  <c r="C30" i="5"/>
  <c r="B30" i="5"/>
  <c r="A31" i="5" a="1"/>
  <c r="A31" i="5" s="1"/>
  <c r="L29" i="5" a="1"/>
  <c r="L29" i="5" s="1"/>
  <c r="M29" i="5" a="1"/>
  <c r="M29" i="5" s="1"/>
  <c r="Q29" i="5" a="1"/>
  <c r="Q29" i="5" s="1"/>
  <c r="G29" i="5" a="1"/>
  <c r="G29" i="5" s="1"/>
  <c r="H29" i="5" a="1"/>
  <c r="H29" i="5" s="1"/>
  <c r="P29" i="5" a="1"/>
  <c r="P29" i="5" s="1"/>
  <c r="F29" i="5" a="1"/>
  <c r="F29" i="5" s="1"/>
  <c r="E29" i="5" a="1"/>
  <c r="E29" i="5" s="1"/>
  <c r="K29" i="5" a="1"/>
  <c r="K29" i="5" s="1"/>
  <c r="I29" i="5" a="1"/>
  <c r="I29" i="5" s="1"/>
  <c r="R29" i="5" a="1"/>
  <c r="R29" i="5" s="1"/>
  <c r="N29" i="5" a="1"/>
  <c r="N29" i="5" s="1"/>
  <c r="J29" i="5" a="1"/>
  <c r="J29" i="5" s="1"/>
  <c r="O29" i="5" a="1"/>
  <c r="O29" i="5" s="1"/>
  <c r="C31" i="5" l="1"/>
  <c r="D31" i="5"/>
  <c r="B31" i="5"/>
  <c r="J30" i="5" a="1"/>
  <c r="J30" i="5" s="1"/>
  <c r="G30" i="5" a="1"/>
  <c r="G30" i="5" s="1"/>
  <c r="I30" i="5" a="1"/>
  <c r="I30" i="5" s="1"/>
  <c r="H30" i="5" a="1"/>
  <c r="H30" i="5" s="1"/>
  <c r="R30" i="5" a="1"/>
  <c r="R30" i="5" s="1"/>
  <c r="M30" i="5" a="1"/>
  <c r="M30" i="5" s="1"/>
  <c r="P30" i="5" a="1"/>
  <c r="P30" i="5" s="1"/>
  <c r="O30" i="5" a="1"/>
  <c r="O30" i="5" s="1"/>
  <c r="K30" i="5" a="1"/>
  <c r="K30" i="5" s="1"/>
  <c r="F30" i="5" a="1"/>
  <c r="F30" i="5" s="1"/>
  <c r="L30" i="5" a="1"/>
  <c r="L30" i="5" s="1"/>
  <c r="E30" i="5" a="1"/>
  <c r="E30" i="5" s="1"/>
  <c r="N30" i="5" a="1"/>
  <c r="N30" i="5" s="1"/>
  <c r="Q30" i="5" a="1"/>
  <c r="Q30" i="5" s="1"/>
  <c r="L31" i="5" l="1" a="1"/>
  <c r="L31" i="5" s="1"/>
  <c r="N31" i="5" a="1"/>
  <c r="N31" i="5" s="1"/>
  <c r="E31" i="5" a="1"/>
  <c r="E31" i="5" s="1"/>
  <c r="J31" i="5" a="1"/>
  <c r="J31" i="5" s="1"/>
  <c r="R31" i="5" a="1"/>
  <c r="R31" i="5" s="1"/>
  <c r="M31" i="5" a="1"/>
  <c r="M31" i="5" s="1"/>
  <c r="P31" i="5" a="1"/>
  <c r="P31" i="5" s="1"/>
  <c r="I31" i="5" a="1"/>
  <c r="I31" i="5" s="1"/>
  <c r="F31" i="5" a="1"/>
  <c r="F31" i="5" s="1"/>
  <c r="H31" i="5" a="1"/>
  <c r="H31" i="5" s="1"/>
  <c r="O31" i="5" a="1"/>
  <c r="O31" i="5" s="1"/>
  <c r="G31" i="5" a="1"/>
  <c r="G31" i="5" s="1"/>
  <c r="K31" i="5" a="1"/>
  <c r="K31" i="5" s="1"/>
  <c r="Q31" i="5" a="1"/>
  <c r="Q3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 Londono</author>
    <author>Drawer Department</author>
    <author>Paul McDonald</author>
    <author>Hafele Drawer Department</author>
  </authors>
  <commentList>
    <comment ref="J3" authorId="0" shapeId="0" xr:uid="{043473F4-135E-4E01-85F2-6752700E3EC4}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 xr:uid="{B9DFF8B9-785E-44E2-A9B1-587391E2599B}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K4" authorId="1" shapeId="0" xr:uid="{324B0778-09A4-43EB-8692-28B775867D92}">
      <text>
        <r>
          <rPr>
            <sz val="9"/>
            <color indexed="81"/>
            <rFont val="Tahoma"/>
            <family val="2"/>
          </rPr>
          <t>Hafele customer's company name.</t>
        </r>
      </text>
    </comment>
    <comment ref="V4" authorId="1" shapeId="0" xr:uid="{A6A7304B-ACEE-4D14-B4A5-CEC31B9CED2D}">
      <text>
        <r>
          <rPr>
            <sz val="9"/>
            <color indexed="81"/>
            <rFont val="Tahoma"/>
            <family val="2"/>
          </rPr>
          <t>Hafele's Customer</t>
        </r>
      </text>
    </comment>
    <comment ref="G5" authorId="1" shapeId="0" xr:uid="{4E0B28AD-563A-41B8-AC12-B578E8C8F9A7}">
      <text>
        <r>
          <rPr>
            <sz val="9"/>
            <color indexed="81"/>
            <rFont val="Tahoma"/>
            <family val="2"/>
          </rPr>
          <t>Choose "Flat Pack" if customer wants boxes unassembled</t>
        </r>
      </text>
    </comment>
    <comment ref="K5" authorId="1" shapeId="0" xr:uid="{618CA82C-0D3C-49A7-A4A6-1501FF2E3A98}">
      <text>
        <r>
          <rPr>
            <sz val="9"/>
            <color indexed="81"/>
            <rFont val="Tahoma"/>
            <family val="2"/>
          </rPr>
          <t>Who should we contact for questions on order?</t>
        </r>
      </text>
    </comment>
    <comment ref="G6" authorId="1" shapeId="0" xr:uid="{BF4AC6C4-46D7-4D30-9613-8319CC32438E}">
      <text>
        <r>
          <rPr>
            <sz val="9"/>
            <color indexed="81"/>
            <rFont val="Tahoma"/>
            <family val="2"/>
          </rPr>
          <t>Notch info for undermount slides.</t>
        </r>
      </text>
    </comment>
    <comment ref="K6" authorId="1" shapeId="0" xr:uid="{82E14BCA-04A7-40F3-A4E2-0799F665BC31}">
      <text>
        <r>
          <rPr>
            <sz val="9"/>
            <color indexed="81"/>
            <rFont val="Tahoma"/>
            <family val="2"/>
          </rPr>
          <t>Hafele customer's account #.</t>
        </r>
      </text>
    </comment>
    <comment ref="G7" authorId="1" shapeId="0" xr:uid="{8BECA388-1A0E-47EB-9316-A026257F07DA}">
      <text>
        <r>
          <rPr>
            <sz val="9"/>
            <color indexed="81"/>
            <rFont val="Tahoma"/>
            <family val="2"/>
          </rPr>
          <t>If first time logo user, select "Yes-With Setup" to cover the graphic fee for making the logo.  If "Yes" is selected, all boxes will get logos, but you can turn that off on a line by line basis as needed.</t>
        </r>
      </text>
    </comment>
    <comment ref="J7" authorId="0" shapeId="0" xr:uid="{467766ED-A48A-4165-A3AC-EC11B24C1016}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K7" authorId="1" shapeId="0" xr:uid="{5B84D9E9-6CD1-490B-8787-3BB97B86B7B2}">
      <text>
        <r>
          <rPr>
            <sz val="9"/>
            <color indexed="81"/>
            <rFont val="Tahoma"/>
            <family val="2"/>
          </rPr>
          <t>Customer's PO number for the order.  Can be the same or different from "Job Name"</t>
        </r>
      </text>
    </comment>
    <comment ref="G8" authorId="0" shapeId="0" xr:uid="{18E24E0A-07D4-4A61-AC13-81D1B4C34638}">
      <text>
        <r>
          <rPr>
            <sz val="9"/>
            <color indexed="81"/>
            <rFont val="Tahoma"/>
            <family val="2"/>
          </rPr>
          <t>Select only if you want to add factory installed clips for U/M drawers with order. Double check availability.</t>
        </r>
      </text>
    </comment>
    <comment ref="J8" authorId="0" shapeId="0" xr:uid="{87216BAD-448E-4C2F-9FEF-7E968575D0A0}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K8" authorId="1" shapeId="0" xr:uid="{FEA1AA21-45F3-4293-A908-67A8DD7D02ED}">
      <text>
        <r>
          <rPr>
            <sz val="9"/>
            <color indexed="81"/>
            <rFont val="Tahoma"/>
            <family val="2"/>
          </rPr>
          <t>Job name will appear on drawer labels.  Name can be changed on a line by line basis in Column O.  Good for customers who consolidate several jobs into one order.</t>
        </r>
      </text>
    </comment>
    <comment ref="G9" authorId="1" shapeId="0" xr:uid="{E94D5C14-41F9-43B3-B04C-76DB22DB48F4}">
      <text>
        <r>
          <rPr>
            <sz val="9"/>
            <color indexed="81"/>
            <rFont val="Tahoma"/>
            <family val="2"/>
          </rPr>
          <t>Select to have drawer sides sanded and refinished after assembly.  Not needed for Walnut or White Oak drawers.</t>
        </r>
      </text>
    </comment>
    <comment ref="K9" authorId="1" shapeId="0" xr:uid="{BAC0711F-9A13-4736-B5FC-E44003E17C0E}">
      <text>
        <r>
          <rPr>
            <sz val="9"/>
            <color indexed="81"/>
            <rFont val="Tahoma"/>
            <family val="2"/>
          </rPr>
          <t>Chose 3-Day rush option at a 30% premium to regular lead times.</t>
        </r>
      </text>
    </comment>
    <comment ref="G10" authorId="1" shapeId="0" xr:uid="{E76A0F25-87E9-4FDD-97A0-D5D8964D0463}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1" authorId="1" shapeId="0" xr:uid="{F99CB65E-82EC-458B-84FC-528BB37A97C4}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0" shapeId="0" xr:uid="{24C54EF8-C3BB-48B0-ABE3-D9178B5385C0}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2" authorId="1" shapeId="0" xr:uid="{766426C7-E13B-4F6E-9C21-5A14C7A073F8}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2" authorId="1" shapeId="0" xr:uid="{39F05B00-2A8D-49B3-85E2-BCB00888403A}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V13" authorId="1" shapeId="0" xr:uid="{EA3F8B0F-52B9-4D24-8CF8-4CB85C00782F}">
      <text>
        <r>
          <rPr>
            <sz val="9"/>
            <color indexed="81"/>
            <rFont val="Tahoma"/>
            <family val="2"/>
          </rPr>
          <t>Toggle if customer requires liftgate delivery.  This adds $25 to the shipping amount.</t>
        </r>
      </text>
    </comment>
    <comment ref="G14" authorId="2" shapeId="0" xr:uid="{0D6442C8-99EA-4ECC-8995-BD9CEB5300F1}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K14" authorId="1" shapeId="0" xr:uid="{7673DC60-DF94-4951-877B-5AC39A21B041}">
      <text>
        <r>
          <rPr>
            <sz val="9"/>
            <color indexed="81"/>
            <rFont val="Tahoma"/>
            <family val="2"/>
          </rPr>
          <t>Order can be placed in fractional inches, decimal inches, or metric mm.  This selection will toggle the format of the sizes.</t>
        </r>
      </text>
    </comment>
    <comment ref="D15" authorId="3" shapeId="0" xr:uid="{5C455AEE-E3C2-4C0F-BCEE-351A40369227}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F16" authorId="1" shapeId="0" xr:uid="{E139BB5F-385B-4D61-86C4-9190227BA9E4}">
      <text>
        <r>
          <rPr>
            <sz val="9"/>
            <color indexed="81"/>
            <rFont val="Tahoma"/>
            <family val="2"/>
          </rPr>
          <t>How tall the drawer is</t>
        </r>
      </text>
    </comment>
    <comment ref="H16" authorId="1" shapeId="0" xr:uid="{D85AA3CD-63EB-4625-8ED7-0850BF68A335}">
      <text>
        <r>
          <rPr>
            <sz val="9"/>
            <color indexed="81"/>
            <rFont val="Tahoma"/>
            <family val="2"/>
          </rPr>
          <t>Size from front to back of the drawer</t>
        </r>
      </text>
    </comment>
    <comment ref="I16" authorId="0" shapeId="0" xr:uid="{F5F70A7F-4085-453D-A7CF-511359CC6C36}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6" authorId="0" shapeId="0" xr:uid="{5763B956-67CD-44F0-9AF5-40DC2E7FF7C6}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blank.  All boxes can be automatically set for logos by using the "Logos on All" selectino in theGlobal Specs.</t>
        </r>
      </text>
    </comment>
    <comment ref="O16" authorId="1" shapeId="0" xr:uid="{CC4A0F3E-4DF0-48A2-AE88-768099BDE3E8}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6" authorId="0" shapeId="0" xr:uid="{53D5C6A2-8DEA-4F7F-8626-8D06BED22AB2}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 Londono</author>
  </authors>
  <commentList>
    <comment ref="C1" authorId="0" shapeId="0" xr:uid="{5AC62935-1FA1-438F-B398-C7290C73F29A}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<sst xmlns="http://schemas.openxmlformats.org/spreadsheetml/2006/main" count="392" uniqueCount="240">
  <si>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</si>
  <si>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</si>
  <si>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</si>
  <si>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</si>
  <si>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</si>
  <si>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</si>
  <si>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</si>
  <si>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</si>
  <si>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</si>
  <si>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</si>
  <si>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</si>
  <si>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</si>
  <si>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</si>
  <si>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</si>
  <si>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</si>
  <si>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</si>
  <si>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</si>
  <si>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</si>
  <si>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</si>
  <si>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</si>
  <si>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</si>
  <si>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</si>
  <si>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</si>
  <si>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</si>
  <si>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</si>
  <si>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</si>
  <si>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</si>
  <si>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</si>
  <si>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</si>
  <si>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</si>
  <si>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</si>
  <si>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</si>
  <si>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</si>
  <si>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</si>
  <si>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</si>
  <si>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</si>
  <si>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</si>
  <si>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</si>
  <si>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</si>
  <si>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</si>
  <si>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</si>
  <si>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</si>
  <si>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</si>
  <si>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</si>
  <si>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</si>
  <si>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</si>
  <si>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</si>
  <si>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</si>
  <si>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</si>
  <si>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</si>
  <si>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</si>
  <si>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</si>
  <si>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</si>
  <si>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</si>
  <si>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</si>
  <si>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</si>
  <si>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</si>
  <si>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</si>
  <si>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</si>
  <si>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</si>
  <si>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</si>
  <si>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</si>
  <si>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</si>
  <si>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</si>
  <si>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</si>
  <si>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</si>
  <si>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</si>
  <si>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</si>
  <si>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</si>
  <si>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</si>
  <si>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</si>
  <si>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</si>
  <si>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</si>
  <si>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</si>
  <si>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</si>
  <si>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</si>
  <si>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</si>
  <si>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Note for Label</t>
  </si>
  <si>
    <t>Unit $</t>
  </si>
  <si>
    <t>Ext. $</t>
  </si>
  <si>
    <t>Standard Markup</t>
  </si>
  <si>
    <t>1/4" Black Melamine</t>
  </si>
  <si>
    <t>Standard - 1 Week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</si>
  <si>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</si>
  <si>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</si>
  <si>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</si>
  <si>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</si>
  <si>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</si>
  <si>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</si>
  <si>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</si>
  <si>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</si>
  <si>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</si>
  <si>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</si>
  <si>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</si>
  <si>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</si>
  <si>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</si>
  <si>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</si>
  <si>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</si>
  <si>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</si>
  <si>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</si>
  <si>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</si>
  <si>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</si>
  <si>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</si>
  <si>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</si>
  <si>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</si>
  <si>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</si>
  <si>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</si>
  <si>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</si>
  <si>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</si>
  <si>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</si>
  <si>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</si>
  <si>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</si>
  <si>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</si>
  <si>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</si>
  <si>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</si>
  <si>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</si>
  <si>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</si>
  <si>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</si>
  <si>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</si>
  <si>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</si>
  <si>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</si>
  <si>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</si>
  <si>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</si>
  <si>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</si>
  <si>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</si>
  <si>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</si>
  <si>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</si>
  <si>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</si>
  <si>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</si>
  <si>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</si>
  <si>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</si>
  <si>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</si>
  <si>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</si>
  <si>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</si>
  <si>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</si>
  <si>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</si>
  <si>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</si>
  <si>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</si>
  <si>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</si>
  <si>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</si>
  <si>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</si>
  <si>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</si>
  <si>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</si>
  <si>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</si>
  <si>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</si>
  <si>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</si>
  <si>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</si>
  <si>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</si>
  <si>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</si>
  <si>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</si>
  <si>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</si>
  <si>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</si>
  <si>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</si>
  <si>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</si>
  <si>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</si>
  <si>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</si>
  <si>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</si>
  <si>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</si>
  <si>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</si>
  <si>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</si>
  <si>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</si>
  <si>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</si>
  <si>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</si>
  <si>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</si>
  <si>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</si>
  <si>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</si>
  <si>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</si>
  <si>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</si>
  <si>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</si>
  <si>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</si>
  <si>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</si>
  <si>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</si>
  <si>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</si>
  <si>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</si>
  <si>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</si>
  <si>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</si>
  <si>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</si>
  <si>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</si>
  <si>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</si>
  <si>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</si>
  <si>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</si>
  <si>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</si>
  <si>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</si>
  <si>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</si>
  <si>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</si>
  <si>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</si>
  <si>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</si>
  <si>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</si>
  <si>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</si>
  <si>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</si>
  <si>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</si>
  <si>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</si>
  <si>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</si>
  <si>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</si>
  <si>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</si>
  <si>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</si>
  <si>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</si>
  <si>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</si>
  <si>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</si>
  <si>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</si>
  <si>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</si>
  <si>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</si>
  <si>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</si>
  <si>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</si>
  <si>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</si>
  <si>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</si>
  <si>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</si>
  <si>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</si>
  <si>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t>Opening Size - 1/2"</t>
  </si>
  <si>
    <t>Notch 828 Slide Front &amp; Back</t>
  </si>
  <si>
    <t>Suggested Depths B</t>
  </si>
  <si>
    <t>Suggested Depths</t>
  </si>
  <si>
    <t>Metric Depths</t>
  </si>
  <si>
    <t>Metric Depths B</t>
  </si>
  <si>
    <t>White Oak</t>
  </si>
  <si>
    <t>Walnut/Oak</t>
  </si>
  <si>
    <t>Salice - 6 Way</t>
  </si>
  <si>
    <t>Salice - 4 Way</t>
  </si>
  <si>
    <t>Hettich - 2d</t>
  </si>
  <si>
    <t>Email</t>
  </si>
  <si>
    <t>Delivery</t>
  </si>
  <si>
    <t>Delivery Option</t>
  </si>
  <si>
    <t>Liftgate required</t>
  </si>
  <si>
    <t>Not applicable</t>
  </si>
  <si>
    <t>Asssmbly</t>
  </si>
  <si>
    <t>Order Contact</t>
  </si>
  <si>
    <r>
      <t xml:space="preserve">Dovetail Drawer Box Configurator    </t>
    </r>
    <r>
      <rPr>
        <b/>
        <sz val="10"/>
        <color theme="2" tint="-0.499984740745262"/>
        <rFont val="Aharoni"/>
        <charset val="177"/>
      </rPr>
      <t>3.0.0</t>
    </r>
  </si>
  <si>
    <t>Hafele Assembly</t>
  </si>
  <si>
    <t>Bob Smith</t>
  </si>
  <si>
    <t>Company ABC</t>
  </si>
  <si>
    <t>123 Address Street</t>
  </si>
  <si>
    <t>Bound Brook</t>
  </si>
  <si>
    <t>908 999 9999</t>
  </si>
  <si>
    <t>abc@gmail.com</t>
  </si>
  <si>
    <t>ABC123</t>
  </si>
  <si>
    <t>DEF456</t>
  </si>
  <si>
    <t>Assembled</t>
  </si>
  <si>
    <t>Yes - With Setup</t>
  </si>
  <si>
    <t>Yes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</si>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</sst>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  <charset val="177"/>
    </font>
    <font>
      <b/>
      <sz val="14"/>
      <color theme="2" tint="-0.499984740745262"/>
      <name val="Aharoni"/>
      <charset val="177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9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9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1" xfId="0" applyFont="1" applyFill="1" applyBorder="1" applyProtection="1"/>
    <xf numFmtId="0" fontId="7" fillId="5" borderId="12" xfId="0" applyFont="1" applyFill="1" applyBorder="1" applyAlignment="1" applyProtection="1">
      <alignment horizontal="right" vertical="center" indent="1"/>
    </xf>
    <xf numFmtId="0" fontId="0" fillId="0" borderId="13" xfId="0" applyBorder="1" applyAlignment="1" applyProtection="1">
      <alignment horizontal="center"/>
    </xf>
    <xf numFmtId="0" fontId="4" fillId="5" borderId="14" xfId="0" applyFont="1" applyFill="1" applyBorder="1" applyProtection="1"/>
    <xf numFmtId="0" fontId="0" fillId="0" borderId="15" xfId="0" applyBorder="1" applyAlignment="1" applyProtection="1">
      <alignment horizontal="center"/>
    </xf>
    <xf numFmtId="0" fontId="4" fillId="5" borderId="16" xfId="0" applyFont="1" applyFill="1" applyBorder="1" applyProtection="1"/>
    <xf numFmtId="0" fontId="7" fillId="5" borderId="17" xfId="0" applyFont="1" applyFill="1" applyBorder="1" applyAlignment="1" applyProtection="1">
      <alignment horizontal="right" vertical="center" indent="1"/>
    </xf>
    <xf numFmtId="0" fontId="9" fillId="6" borderId="11" xfId="0" applyFont="1" applyFill="1" applyBorder="1" applyAlignment="1" applyProtection="1">
      <alignment vertical="center"/>
    </xf>
    <xf numFmtId="0" fontId="9" fillId="6" borderId="19" xfId="0" applyFont="1" applyFill="1" applyBorder="1" applyAlignment="1" applyProtection="1">
      <alignment horizontal="left" vertical="center" indent="2"/>
    </xf>
    <xf numFmtId="0" fontId="9" fillId="6" borderId="19" xfId="0" applyFont="1" applyFill="1" applyBorder="1" applyAlignment="1" applyProtection="1">
      <alignment horizontal="left" vertical="center"/>
    </xf>
    <xf numFmtId="0" fontId="9" fillId="6" borderId="20" xfId="0" applyFont="1" applyFill="1" applyBorder="1" applyAlignment="1" applyProtection="1">
      <alignment vertical="center"/>
    </xf>
    <xf numFmtId="0" fontId="3" fillId="6" borderId="14" xfId="0" applyFont="1" applyFill="1" applyBorder="1" applyProtection="1"/>
    <xf numFmtId="0" fontId="4" fillId="6" borderId="14" xfId="0" applyFont="1" applyFill="1" applyBorder="1" applyProtection="1"/>
    <xf numFmtId="0" fontId="4" fillId="6" borderId="16" xfId="0" applyFont="1" applyFill="1" applyBorder="1" applyProtection="1"/>
    <xf numFmtId="0" fontId="7" fillId="6" borderId="22" xfId="0" applyFont="1" applyFill="1" applyBorder="1" applyAlignment="1" applyProtection="1">
      <alignment horizontal="right" vertical="center" indent="1"/>
    </xf>
    <xf numFmtId="0" fontId="9" fillId="6" borderId="11" xfId="0" applyFont="1" applyFill="1" applyBorder="1" applyAlignment="1" applyProtection="1">
      <alignment horizontal="left" vertical="center" indent="10"/>
    </xf>
    <xf numFmtId="0" fontId="7" fillId="6" borderId="14" xfId="0" applyFont="1" applyFill="1" applyBorder="1" applyAlignment="1" applyProtection="1">
      <alignment horizontal="right" vertical="center" indent="1"/>
    </xf>
    <xf numFmtId="0" fontId="7" fillId="6" borderId="16" xfId="0" applyFont="1" applyFill="1" applyBorder="1" applyAlignment="1" applyProtection="1">
      <alignment horizontal="right" vertical="center" indent="1"/>
    </xf>
    <xf numFmtId="0" fontId="7" fillId="6" borderId="25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0" fillId="0" borderId="28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7" xfId="0" applyFont="1" applyFill="1" applyBorder="1" applyAlignment="1" applyProtection="1">
      <alignment horizontal="center" vertical="center"/>
    </xf>
    <xf numFmtId="0" fontId="7" fillId="6" borderId="29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6" fillId="6" borderId="28" xfId="0" applyFont="1" applyFill="1" applyBorder="1" applyAlignment="1" applyProtection="1">
      <alignment horizontal="center" vertical="center"/>
    </xf>
    <xf numFmtId="0" fontId="7" fillId="6" borderId="10" xfId="0" applyFont="1" applyFill="1" applyBorder="1" applyAlignment="1" applyProtection="1">
      <alignment horizontal="center" vertical="center"/>
    </xf>
    <xf numFmtId="0" fontId="8" fillId="6" borderId="1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8" fillId="6" borderId="20" xfId="0" applyFont="1" applyFill="1" applyBorder="1" applyAlignment="1" applyProtection="1">
      <alignment horizontal="center" vertical="center"/>
    </xf>
    <xf numFmtId="0" fontId="8" fillId="6" borderId="26" xfId="0" applyFont="1" applyFill="1" applyBorder="1" applyAlignment="1" applyProtection="1">
      <alignment horizontal="center" vertical="center"/>
    </xf>
    <xf numFmtId="0" fontId="8" fillId="6" borderId="30" xfId="0" applyFont="1" applyFill="1" applyBorder="1" applyAlignment="1" applyProtection="1">
      <alignment horizontal="center" vertical="center"/>
    </xf>
    <xf numFmtId="0" fontId="7" fillId="6" borderId="18" xfId="0" applyFont="1" applyFill="1" applyBorder="1" applyAlignment="1" applyProtection="1">
      <alignment horizontal="center" vertical="center"/>
    </xf>
    <xf numFmtId="0" fontId="7" fillId="6" borderId="14" xfId="0" applyFont="1" applyFill="1" applyBorder="1" applyAlignment="1" applyProtection="1">
      <alignment horizontal="right" vertical="center"/>
    </xf>
    <xf numFmtId="0" fontId="7" fillId="6" borderId="16" xfId="0" applyFont="1" applyFill="1" applyBorder="1" applyAlignment="1" applyProtection="1">
      <alignment horizontal="right" vertical="center"/>
    </xf>
    <xf numFmtId="0" fontId="18" fillId="6" borderId="19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8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19" xfId="0" applyFont="1" applyFill="1" applyBorder="1" applyAlignment="1" applyProtection="1">
      <alignment vertical="center"/>
    </xf>
    <xf numFmtId="0" fontId="3" fillId="6" borderId="9" xfId="0" applyFont="1" applyFill="1" applyBorder="1" applyProtection="1"/>
    <xf numFmtId="0" fontId="4" fillId="6" borderId="9" xfId="0" applyFont="1" applyFill="1" applyBorder="1" applyProtection="1"/>
    <xf numFmtId="0" fontId="4" fillId="6" borderId="22" xfId="0" applyFont="1" applyFill="1" applyBorder="1" applyProtection="1"/>
    <xf numFmtId="0" fontId="4" fillId="5" borderId="19" xfId="0" applyFont="1" applyFill="1" applyBorder="1" applyProtection="1"/>
    <xf numFmtId="0" fontId="4" fillId="5" borderId="9" xfId="0" applyFont="1" applyFill="1" applyBorder="1" applyProtection="1"/>
    <xf numFmtId="0" fontId="4" fillId="5" borderId="32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9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3" xfId="0" applyFill="1" applyBorder="1" applyAlignment="1" applyProtection="1">
      <alignment horizontal="left" indent="1"/>
      <protection locked="0"/>
    </xf>
    <xf numFmtId="0" fontId="0" fillId="9" borderId="18" xfId="0" applyFill="1" applyBorder="1" applyAlignment="1" applyProtection="1">
      <alignment horizontal="left" indent="1"/>
      <protection locked="0"/>
    </xf>
    <xf numFmtId="0" fontId="12" fillId="3" borderId="0" xfId="0" applyFont="1" applyFill="1" applyAlignment="1" applyProtection="1">
      <alignment horizontal="center"/>
    </xf>
    <xf numFmtId="0" fontId="20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1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2" fillId="0" borderId="0" xfId="0" applyNumberFormat="1" applyFont="1" applyProtection="1">
      <protection hidden="1"/>
    </xf>
    <xf numFmtId="0" fontId="23" fillId="0" borderId="0" xfId="0" applyFont="1" applyAlignment="1" applyProtection="1">
      <alignment horizontal="center"/>
      <protection locked="0"/>
    </xf>
    <xf numFmtId="169" fontId="21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19" xfId="0" applyFont="1" applyFill="1" applyBorder="1" applyAlignment="1" applyProtection="1">
      <alignment vertical="center"/>
    </xf>
    <xf numFmtId="0" fontId="3" fillId="5" borderId="9" xfId="0" applyFont="1" applyFill="1" applyBorder="1" applyProtection="1"/>
    <xf numFmtId="0" fontId="4" fillId="5" borderId="22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4" xfId="0" applyFont="1" applyFill="1" applyBorder="1" applyAlignment="1" applyProtection="1">
      <alignment horizontal="center" vertical="center"/>
    </xf>
    <xf numFmtId="0" fontId="7" fillId="6" borderId="16" xfId="0" applyFont="1" applyFill="1" applyBorder="1" applyAlignment="1" applyProtection="1">
      <alignment horizontal="center" vertical="center"/>
    </xf>
    <xf numFmtId="167" fontId="7" fillId="6" borderId="14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4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5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6" fillId="6" borderId="33" xfId="0" applyFont="1" applyFill="1" applyBorder="1" applyAlignment="1" applyProtection="1">
      <alignment horizontal="center" vertical="center"/>
    </xf>
    <xf numFmtId="0" fontId="19" fillId="10" borderId="3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1" fontId="0" fillId="0" borderId="1" xfId="0" applyNumberFormat="1" applyBorder="1" applyAlignment="1" applyProtection="1">
      <alignment horizontal="center"/>
    </xf>
    <xf numFmtId="170" fontId="0" fillId="0" borderId="0" xfId="0" applyNumberFormat="1" applyProtection="1"/>
    <xf numFmtId="0" fontId="0" fillId="2" borderId="1" xfId="0" applyFill="1" applyBorder="1" applyAlignment="1" applyProtection="1">
      <alignment horizontal="center"/>
    </xf>
    <xf numFmtId="0" fontId="27" fillId="0" borderId="0" xfId="0" applyFont="1" applyAlignment="1" applyProtection="1">
      <alignment horizontal="right"/>
    </xf>
    <xf numFmtId="0" fontId="4" fillId="0" borderId="9" xfId="0" applyFont="1" applyFill="1" applyBorder="1" applyAlignment="1" applyProtection="1">
      <alignment horizontal="left" indent="1"/>
      <protection locked="0" hidden="1"/>
    </xf>
    <xf numFmtId="0" fontId="4" fillId="0" borderId="21" xfId="0" applyFont="1" applyFill="1" applyBorder="1" applyAlignment="1" applyProtection="1">
      <alignment horizontal="left" indent="1"/>
      <protection locked="0" hidden="1"/>
    </xf>
    <xf numFmtId="0" fontId="3" fillId="8" borderId="14" xfId="0" applyFont="1" applyFill="1" applyBorder="1" applyAlignment="1" applyProtection="1">
      <alignment horizontal="left" vertical="center" wrapText="1" indent="1"/>
      <protection locked="0"/>
    </xf>
    <xf numFmtId="0" fontId="3" fillId="8" borderId="9" xfId="0" applyFont="1" applyFill="1" applyBorder="1" applyAlignment="1" applyProtection="1">
      <alignment horizontal="left" vertical="center" wrapText="1" indent="1"/>
      <protection locked="0"/>
    </xf>
    <xf numFmtId="0" fontId="3" fillId="8" borderId="21" xfId="0" applyFont="1" applyFill="1" applyBorder="1" applyAlignment="1" applyProtection="1">
      <alignment horizontal="left" vertical="center" wrapText="1" indent="1"/>
      <protection locked="0"/>
    </xf>
    <xf numFmtId="0" fontId="3" fillId="8" borderId="16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24" xfId="0" applyFont="1" applyFill="1" applyBorder="1" applyAlignment="1" applyProtection="1">
      <alignment horizontal="left" vertical="center" wrapText="1" indent="1"/>
      <protection locked="0"/>
    </xf>
    <xf numFmtId="0" fontId="7" fillId="6" borderId="1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168" fontId="4" fillId="0" borderId="9" xfId="0" applyNumberFormat="1" applyFont="1" applyFill="1" applyBorder="1" applyAlignment="1" applyProtection="1">
      <alignment horizontal="left" indent="1"/>
      <protection locked="0" hidden="1"/>
    </xf>
    <xf numFmtId="168" fontId="4" fillId="0" borderId="21" xfId="0" applyNumberFormat="1" applyFont="1" applyFill="1" applyBorder="1" applyAlignment="1" applyProtection="1">
      <alignment horizontal="left" indent="1"/>
      <protection locked="0" hidden="1"/>
    </xf>
    <xf numFmtId="167" fontId="4" fillId="0" borderId="9" xfId="0" applyNumberFormat="1" applyFont="1" applyFill="1" applyBorder="1" applyAlignment="1" applyProtection="1">
      <alignment horizontal="left" indent="1"/>
      <protection locked="0" hidden="1"/>
    </xf>
    <xf numFmtId="167" fontId="4" fillId="0" borderId="21" xfId="0" applyNumberFormat="1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center"/>
      <protection locked="0" hidden="1"/>
    </xf>
    <xf numFmtId="0" fontId="4" fillId="0" borderId="24" xfId="0" applyFont="1" applyFill="1" applyBorder="1" applyAlignment="1" applyProtection="1">
      <alignment horizontal="center"/>
      <protection locked="0" hidden="1"/>
    </xf>
    <xf numFmtId="14" fontId="0" fillId="0" borderId="9" xfId="0" applyNumberFormat="1" applyFont="1" applyFill="1" applyBorder="1" applyAlignment="1" applyProtection="1">
      <alignment horizontal="left" indent="1"/>
      <protection locked="0"/>
    </xf>
    <xf numFmtId="14" fontId="0" fillId="0" borderId="21" xfId="0" applyNumberFormat="1" applyFont="1" applyFill="1" applyBorder="1" applyAlignment="1" applyProtection="1">
      <alignment horizontal="left" indent="1"/>
      <protection locked="0"/>
    </xf>
    <xf numFmtId="0" fontId="0" fillId="0" borderId="23" xfId="0" applyFont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1" xfId="0" applyFont="1" applyBorder="1" applyAlignment="1" applyProtection="1">
      <alignment horizontal="left" indent="1"/>
      <protection locked="0"/>
    </xf>
    <xf numFmtId="0" fontId="1" fillId="10" borderId="31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1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1" xfId="0" applyBorder="1" applyAlignment="1" applyProtection="1">
      <alignment horizontal="left" indent="1"/>
      <protection locked="0"/>
    </xf>
    <xf numFmtId="0" fontId="0" fillId="0" borderId="23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9" xfId="0" applyFont="1" applyFill="1" applyBorder="1" applyAlignment="1" applyProtection="1">
      <alignment horizontal="left" indent="1"/>
      <protection locked="0"/>
    </xf>
    <xf numFmtId="0" fontId="0" fillId="0" borderId="21" xfId="0" applyFont="1" applyFill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0"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66"/>
      <color rgb="FFFFFF99"/>
      <color rgb="FFBF8383"/>
      <color rgb="FFD12F44"/>
      <color rgb="FFD84C5D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198119</xdr:colOff>
      <xdr:row>14</xdr:row>
      <xdr:rowOff>28575</xdr:rowOff>
    </xdr:from>
    <xdr:to>
      <xdr:col>57</xdr:col>
      <xdr:colOff>571664</xdr:colOff>
      <xdr:row>26</xdr:row>
      <xdr:rowOff>87654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2344" y="3086100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B405-21BF-40AE-8F31-254F01BCCC7D}">
  <sheetPr codeName="Sheet1">
    <tabColor rgb="FFD84C5D"/>
    <pageSetUpPr autoPageBreaks="0" fitToPage="1"/>
  </sheetPr>
  <dimension ref="A1:BD118"/>
  <sheetViews>
    <sheetView showGridLines="0" showZeros="0" tabSelected="1" topLeftCell="A2" zoomScaleNormal="100" workbookViewId="0">
      <selection activeCell="H21" sqref="H21"/>
    </sheetView>
  </sheetViews>
  <sheetFormatPr defaultColWidth="9.109375" defaultRowHeight="14.4" outlineLevelCol="1" x14ac:dyDescent="0.3"/>
  <cols>
    <col min="1" max="1" width="5" style="66" customWidth="1"/>
    <col min="2" max="2" width="6.5546875" style="66" customWidth="1"/>
    <col min="3" max="3" width="12.109375" style="66" hidden="1" customWidth="1"/>
    <col min="4" max="5" width="11.44140625" style="66" hidden="1" customWidth="1" outlineLevel="1"/>
    <col min="6" max="6" width="11.88671875" style="66" customWidth="1" collapsed="1"/>
    <col min="7" max="8" width="11.88671875" style="66" customWidth="1"/>
    <col min="9" max="9" width="11.44140625" style="67" customWidth="1"/>
    <col min="10" max="10" width="18.5546875" style="66" customWidth="1"/>
    <col min="11" max="11" width="20.6640625" style="66" customWidth="1"/>
    <col min="12" max="12" width="6.109375" style="66" customWidth="1"/>
    <col min="13" max="13" width="8.5546875" style="66" customWidth="1"/>
    <col min="14" max="14" width="20.109375" style="66" customWidth="1"/>
    <col min="15" max="15" width="15.88671875" style="66" customWidth="1"/>
    <col min="16" max="17" width="9" style="66" customWidth="1"/>
    <col min="18" max="18" width="2" style="2" customWidth="1"/>
    <col min="19" max="19" width="15.109375" style="66" bestFit="1" customWidth="1"/>
    <col min="20" max="20" width="2" style="2" customWidth="1"/>
    <col min="21" max="23" width="11.88671875" style="66" customWidth="1"/>
    <col min="24" max="24" width="9.109375" style="66" customWidth="1"/>
    <col min="25" max="25" width="9.109375" style="3" customWidth="1"/>
    <col min="26" max="55" width="9.109375" style="3" hidden="1" customWidth="1"/>
    <col min="56" max="56" width="9.109375" style="3" customWidth="1"/>
    <col min="57" max="57" width="9.109375" style="66" customWidth="1"/>
    <col min="58" max="16384" width="9.109375" style="66"/>
  </cols>
  <sheetData>
    <row r="1" spans="1:56" ht="19.5" customHeight="1" thickBot="1" x14ac:dyDescent="0.35">
      <c r="K1" s="68"/>
      <c r="N1" s="69"/>
      <c r="S1" s="132"/>
    </row>
    <row r="2" spans="1:56" ht="23.25" customHeight="1" x14ac:dyDescent="0.3">
      <c r="B2" s="36"/>
      <c r="C2" s="87"/>
      <c r="D2" s="159"/>
      <c r="E2" s="159"/>
      <c r="F2" s="37" t="s">
        <v>73</v>
      </c>
      <c r="G2" s="65"/>
      <c r="H2" s="39"/>
      <c r="J2" s="44" t="s">
        <v>17</v>
      </c>
      <c r="K2" s="38"/>
      <c r="L2" s="39"/>
      <c r="M2" s="71"/>
      <c r="Q2" s="2"/>
      <c r="S2" s="2"/>
      <c r="U2" s="196" t="s">
        <v>122</v>
      </c>
      <c r="V2" s="197"/>
      <c r="W2" s="198"/>
    </row>
    <row r="3" spans="1:56" ht="16.5" customHeight="1" x14ac:dyDescent="0.3">
      <c r="B3" s="40"/>
      <c r="C3" s="88"/>
      <c r="D3" s="160"/>
      <c r="E3" s="160"/>
      <c r="F3" s="12" t="s">
        <v>8</v>
      </c>
      <c r="G3" s="209" t="s">
        <v>38</v>
      </c>
      <c r="H3" s="210"/>
      <c r="J3" s="45" t="s">
        <v>12</v>
      </c>
      <c r="K3" s="205">
        <f ca="1">TODAY()</f>
        <v>44546</v>
      </c>
      <c r="L3" s="206"/>
      <c r="M3" s="71"/>
      <c r="Q3" s="2"/>
      <c r="S3" s="2"/>
      <c r="U3" s="63" t="s">
        <v>128</v>
      </c>
      <c r="V3" s="188" t="s">
        <v>228</v>
      </c>
      <c r="W3" s="189"/>
    </row>
    <row r="4" spans="1:56" ht="16.5" customHeight="1" x14ac:dyDescent="0.3">
      <c r="B4" s="41"/>
      <c r="C4" s="89"/>
      <c r="D4" s="92"/>
      <c r="E4" s="92"/>
      <c r="F4" s="12" t="s">
        <v>41</v>
      </c>
      <c r="G4" s="209" t="s">
        <v>31</v>
      </c>
      <c r="H4" s="210"/>
      <c r="J4" s="45" t="s">
        <v>13</v>
      </c>
      <c r="K4" s="218" t="str">
        <f>V4</f>
        <v>Company ABC</v>
      </c>
      <c r="L4" s="219"/>
      <c r="M4" s="71"/>
      <c r="Q4" s="2"/>
      <c r="S4" s="2"/>
      <c r="U4" s="63" t="s">
        <v>13</v>
      </c>
      <c r="V4" s="188" t="s">
        <v>229</v>
      </c>
      <c r="W4" s="189"/>
    </row>
    <row r="5" spans="1:56" ht="16.5" customHeight="1" x14ac:dyDescent="0.3">
      <c r="B5" s="41"/>
      <c r="C5" s="89"/>
      <c r="D5" s="92"/>
      <c r="E5" s="92"/>
      <c r="F5" s="12" t="s">
        <v>224</v>
      </c>
      <c r="G5" s="209" t="s">
        <v>236</v>
      </c>
      <c r="H5" s="210"/>
      <c r="J5" s="45" t="s">
        <v>225</v>
      </c>
      <c r="K5" s="214" t="str">
        <f>V3</f>
        <v>Bob Smith</v>
      </c>
      <c r="L5" s="215"/>
      <c r="M5" s="71"/>
      <c r="Q5" s="2"/>
      <c r="S5" s="2"/>
      <c r="U5" s="63" t="s">
        <v>74</v>
      </c>
      <c r="V5" s="188">
        <v>12345</v>
      </c>
      <c r="W5" s="189"/>
    </row>
    <row r="6" spans="1:56" ht="16.5" customHeight="1" x14ac:dyDescent="0.35">
      <c r="B6" s="41"/>
      <c r="C6" s="89"/>
      <c r="D6" s="92"/>
      <c r="E6" s="92"/>
      <c r="F6" s="12" t="s">
        <v>192</v>
      </c>
      <c r="G6" s="212" t="s">
        <v>86</v>
      </c>
      <c r="H6" s="213"/>
      <c r="J6" s="45" t="s">
        <v>74</v>
      </c>
      <c r="K6" s="218">
        <f>V5</f>
        <v>12345</v>
      </c>
      <c r="L6" s="219"/>
      <c r="M6" s="71"/>
      <c r="O6" s="122"/>
      <c r="Q6" s="187" t="s">
        <v>226</v>
      </c>
      <c r="S6" s="2"/>
      <c r="U6" s="63" t="s">
        <v>124</v>
      </c>
      <c r="V6" s="188" t="s">
        <v>230</v>
      </c>
      <c r="W6" s="189"/>
    </row>
    <row r="7" spans="1:56" ht="16.5" customHeight="1" x14ac:dyDescent="0.3">
      <c r="B7" s="41"/>
      <c r="C7" s="89"/>
      <c r="D7" s="92"/>
      <c r="E7" s="92"/>
      <c r="F7" s="12" t="s">
        <v>72</v>
      </c>
      <c r="G7" s="214" t="s">
        <v>237</v>
      </c>
      <c r="H7" s="215"/>
      <c r="J7" s="45" t="s">
        <v>69</v>
      </c>
      <c r="K7" s="218" t="s">
        <v>234</v>
      </c>
      <c r="L7" s="219"/>
      <c r="M7" s="71"/>
      <c r="O7" s="128" t="s">
        <v>120</v>
      </c>
      <c r="Q7" s="2"/>
      <c r="S7" s="2"/>
      <c r="U7" s="63" t="s">
        <v>121</v>
      </c>
      <c r="V7" s="188" t="str">
        <f>IFERROR(IF(VLOOKUP(V4,CustomerMatrix, 4,FALSE)="","",VLOOKUP(V4,CustomerMatrix, 4,FALSE)),"")</f>
        <v/>
      </c>
      <c r="W7" s="189"/>
    </row>
    <row r="8" spans="1:56" ht="16.5" customHeight="1" x14ac:dyDescent="0.3">
      <c r="B8" s="41"/>
      <c r="C8" s="89"/>
      <c r="D8" s="92"/>
      <c r="E8" s="92"/>
      <c r="F8" s="12" t="s">
        <v>11</v>
      </c>
      <c r="G8" s="209" t="s">
        <v>87</v>
      </c>
      <c r="H8" s="210"/>
      <c r="J8" s="45" t="s">
        <v>14</v>
      </c>
      <c r="K8" s="218" t="s">
        <v>235</v>
      </c>
      <c r="L8" s="219"/>
      <c r="M8" s="71"/>
      <c r="Q8" s="117"/>
      <c r="R8" s="117"/>
      <c r="S8" s="117"/>
      <c r="T8" s="117"/>
      <c r="U8" s="63" t="s">
        <v>93</v>
      </c>
      <c r="V8" s="188" t="s">
        <v>231</v>
      </c>
      <c r="W8" s="189"/>
    </row>
    <row r="9" spans="1:56" ht="16.5" customHeight="1" thickBot="1" x14ac:dyDescent="0.35">
      <c r="B9" s="41"/>
      <c r="C9" s="89"/>
      <c r="D9" s="92"/>
      <c r="E9" s="92"/>
      <c r="F9" s="12" t="s">
        <v>10</v>
      </c>
      <c r="G9" s="209" t="s">
        <v>238</v>
      </c>
      <c r="H9" s="210"/>
      <c r="J9" s="46" t="s">
        <v>83</v>
      </c>
      <c r="K9" s="216" t="s">
        <v>82</v>
      </c>
      <c r="L9" s="217"/>
      <c r="M9" s="72"/>
      <c r="N9" s="127" t="s">
        <v>125</v>
      </c>
      <c r="O9" s="126" t="s">
        <v>119</v>
      </c>
      <c r="Q9" s="2"/>
      <c r="S9" s="2"/>
      <c r="U9" s="63" t="s">
        <v>94</v>
      </c>
      <c r="V9" s="188" t="s">
        <v>97</v>
      </c>
      <c r="W9" s="189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1:56" ht="16.5" customHeight="1" thickBot="1" x14ac:dyDescent="0.35">
      <c r="B10" s="42"/>
      <c r="C10" s="90"/>
      <c r="D10" s="161"/>
      <c r="E10" s="161"/>
      <c r="F10" s="43" t="s">
        <v>59</v>
      </c>
      <c r="G10" s="207" t="s">
        <v>238</v>
      </c>
      <c r="H10" s="208"/>
      <c r="J10"/>
      <c r="K10"/>
      <c r="U10" s="63" t="s">
        <v>95</v>
      </c>
      <c r="V10" s="199">
        <v>8876</v>
      </c>
      <c r="W10" s="200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56" ht="16.5" customHeight="1" thickBot="1" x14ac:dyDescent="0.35">
      <c r="J11" s="47" t="s">
        <v>76</v>
      </c>
      <c r="K11" s="123">
        <v>123456</v>
      </c>
      <c r="N11" s="196" t="s">
        <v>91</v>
      </c>
      <c r="O11" s="197"/>
      <c r="P11" s="197"/>
      <c r="Q11" s="198"/>
      <c r="R11" s="16"/>
      <c r="S11" s="130"/>
      <c r="T11" s="131"/>
      <c r="U11" s="63" t="s">
        <v>96</v>
      </c>
      <c r="V11" s="201" t="s">
        <v>232</v>
      </c>
      <c r="W11" s="202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56" ht="16.5" customHeight="1" thickBot="1" x14ac:dyDescent="0.35">
      <c r="B12" s="29"/>
      <c r="C12" s="91"/>
      <c r="D12" s="91"/>
      <c r="E12" s="91"/>
      <c r="F12" s="30" t="s">
        <v>65</v>
      </c>
      <c r="G12" s="31">
        <f ca="1">SUMIF(I17:I117, "=Scoop Front", B17:B117)</f>
        <v>0</v>
      </c>
      <c r="J12" s="48" t="s">
        <v>68</v>
      </c>
      <c r="K12" s="124"/>
      <c r="N12" s="190"/>
      <c r="O12" s="191"/>
      <c r="P12" s="191"/>
      <c r="Q12" s="192"/>
      <c r="R12" s="16"/>
      <c r="S12" s="130"/>
      <c r="T12" s="131"/>
      <c r="U12" s="63" t="s">
        <v>219</v>
      </c>
      <c r="V12" s="201" t="s">
        <v>233</v>
      </c>
      <c r="W12" s="20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56" ht="16.5" customHeight="1" thickBot="1" x14ac:dyDescent="0.35">
      <c r="B13" s="32"/>
      <c r="C13" s="92"/>
      <c r="D13" s="92"/>
      <c r="E13" s="92"/>
      <c r="F13" s="11" t="s">
        <v>15</v>
      </c>
      <c r="G13" s="33">
        <f ca="1">SUM(B17:B117)</f>
        <v>2</v>
      </c>
      <c r="N13" s="190"/>
      <c r="O13" s="191"/>
      <c r="P13" s="191"/>
      <c r="Q13" s="192"/>
      <c r="R13" s="16"/>
      <c r="S13" s="130"/>
      <c r="T13" s="131"/>
      <c r="U13" s="64" t="s">
        <v>220</v>
      </c>
      <c r="V13" s="203" t="s">
        <v>223</v>
      </c>
      <c r="W13" s="204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56" ht="16.5" customHeight="1" thickBot="1" x14ac:dyDescent="0.35">
      <c r="B14" s="34"/>
      <c r="C14" s="93"/>
      <c r="D14" s="93"/>
      <c r="E14" s="93"/>
      <c r="F14" s="35" t="s">
        <v>66</v>
      </c>
      <c r="G14" s="75">
        <f ca="1">IF(SUM(Q17:Q117)=0,"",ROUND(SUM(Q17:Q117, IF(LogoOption="Yes - With Setup", SetupFee, 0)),2)+Standard_Freight)</f>
        <v>235.65</v>
      </c>
      <c r="J14" s="49" t="s">
        <v>71</v>
      </c>
      <c r="K14" s="50" t="s">
        <v>239</v>
      </c>
      <c r="N14" s="193"/>
      <c r="O14" s="194"/>
      <c r="P14" s="194"/>
      <c r="Q14" s="195"/>
      <c r="R14" s="15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S14" s="23" t="s">
        <v>92</v>
      </c>
      <c r="AT14" s="76">
        <f>IF(ProductionSelection="",1,VLOOKUP(ProductionSelection,Data!O15:P16,2,FALSE))</f>
        <v>1</v>
      </c>
    </row>
    <row r="15" spans="1:56" ht="16.2" thickBot="1" x14ac:dyDescent="0.35">
      <c r="D15" s="211" t="s">
        <v>208</v>
      </c>
      <c r="E15" s="211"/>
      <c r="I15" s="66"/>
      <c r="P15" s="70"/>
      <c r="U15" s="57"/>
      <c r="V15" s="58" t="s">
        <v>67</v>
      </c>
      <c r="W15" s="59"/>
      <c r="Z15" s="22" t="s">
        <v>61</v>
      </c>
      <c r="AA15" s="22" t="s">
        <v>185</v>
      </c>
      <c r="AB15" s="22" t="s">
        <v>0</v>
      </c>
      <c r="AC15" s="22" t="s">
        <v>1</v>
      </c>
      <c r="AD15" s="22" t="s">
        <v>2</v>
      </c>
      <c r="AE15" s="22" t="s">
        <v>3</v>
      </c>
      <c r="AF15" s="22" t="s">
        <v>70</v>
      </c>
      <c r="AG15" s="22" t="s">
        <v>4</v>
      </c>
      <c r="AH15" s="22" t="s">
        <v>5</v>
      </c>
      <c r="AI15" s="22" t="s">
        <v>11</v>
      </c>
      <c r="AJ15" s="22" t="s">
        <v>6</v>
      </c>
      <c r="AK15" s="86" t="s">
        <v>62</v>
      </c>
      <c r="AL15" s="86" t="s">
        <v>63</v>
      </c>
      <c r="AM15" s="86" t="s">
        <v>64</v>
      </c>
      <c r="AN15" s="22" t="s">
        <v>14</v>
      </c>
      <c r="AO15" s="22" t="s">
        <v>77</v>
      </c>
      <c r="AS15" s="163"/>
    </row>
    <row r="16" spans="1:56" s="73" customFormat="1" ht="21" customHeight="1" thickBot="1" x14ac:dyDescent="0.35">
      <c r="A16" s="52" t="s">
        <v>112</v>
      </c>
      <c r="B16" s="53" t="s">
        <v>61</v>
      </c>
      <c r="C16" s="181" t="s">
        <v>185</v>
      </c>
      <c r="D16" s="182" t="s">
        <v>0</v>
      </c>
      <c r="E16" s="182" t="s">
        <v>1</v>
      </c>
      <c r="F16" s="53" t="s">
        <v>0</v>
      </c>
      <c r="G16" s="53" t="s">
        <v>1</v>
      </c>
      <c r="H16" s="53" t="s">
        <v>2</v>
      </c>
      <c r="I16" s="53" t="s">
        <v>3</v>
      </c>
      <c r="J16" s="53" t="s">
        <v>70</v>
      </c>
      <c r="K16" s="53" t="s">
        <v>4</v>
      </c>
      <c r="L16" s="54" t="s">
        <v>5</v>
      </c>
      <c r="M16" s="54" t="s">
        <v>11</v>
      </c>
      <c r="N16" s="53" t="s">
        <v>6</v>
      </c>
      <c r="O16" s="53" t="s">
        <v>14</v>
      </c>
      <c r="P16" s="53" t="s">
        <v>78</v>
      </c>
      <c r="Q16" s="55" t="s">
        <v>79</v>
      </c>
      <c r="R16" s="17"/>
      <c r="S16" s="56" t="s">
        <v>77</v>
      </c>
      <c r="T16" s="17"/>
      <c r="U16" s="60" t="s">
        <v>62</v>
      </c>
      <c r="V16" s="61" t="s">
        <v>63</v>
      </c>
      <c r="W16" s="62" t="s">
        <v>64</v>
      </c>
      <c r="Y16" s="4"/>
      <c r="Z16" s="26" t="str">
        <f>""</f>
        <v/>
      </c>
      <c r="AA16" s="26"/>
      <c r="AB16" s="26" t="str">
        <f>""</f>
        <v/>
      </c>
      <c r="AC16" s="26" t="str">
        <f>""</f>
        <v/>
      </c>
      <c r="AD16" s="26" t="str">
        <f>""</f>
        <v/>
      </c>
      <c r="AE16" s="26" t="str">
        <f>""</f>
        <v/>
      </c>
      <c r="AF16" s="26" t="str">
        <f>IF(BotThickness="","",BotThickness)</f>
        <v>1/4" Plywood</v>
      </c>
      <c r="AG16" s="26" t="str">
        <f>IF(Notch="","",Notch)</f>
        <v>Notch for U/M Slide Wide</v>
      </c>
      <c r="AH16" s="26" t="str">
        <f>IF(LogoOption="","",IF(LEFT(LOWER(LogoOption), 3) = "yes","Yes",""))</f>
        <v>Yes</v>
      </c>
      <c r="AI16" s="26" t="str">
        <f>IF(Clips="","",Clips)</f>
        <v>Grass</v>
      </c>
      <c r="AJ16" s="26" t="str">
        <f>""</f>
        <v/>
      </c>
      <c r="AK16" s="26" t="str">
        <f>""</f>
        <v/>
      </c>
      <c r="AL16" s="26" t="str">
        <f>""</f>
        <v/>
      </c>
      <c r="AM16" s="26" t="str">
        <f>""</f>
        <v/>
      </c>
      <c r="AN16" s="26" t="str">
        <f>IF(Jobname="","",Jobname)</f>
        <v>DEF456</v>
      </c>
      <c r="AO16" s="26" t="str">
        <f>""</f>
        <v/>
      </c>
      <c r="AP16" s="4"/>
      <c r="AQ16" s="19" t="s">
        <v>0</v>
      </c>
      <c r="AR16" s="20" t="s">
        <v>183</v>
      </c>
      <c r="AS16" s="20" t="s">
        <v>8</v>
      </c>
      <c r="AT16" s="20" t="s">
        <v>4</v>
      </c>
      <c r="AU16" s="20" t="s">
        <v>19</v>
      </c>
      <c r="AV16" s="20" t="s">
        <v>3</v>
      </c>
      <c r="AW16" s="20" t="s">
        <v>9</v>
      </c>
      <c r="AX16" s="20" t="s">
        <v>11</v>
      </c>
      <c r="AY16" s="20" t="s">
        <v>10</v>
      </c>
      <c r="AZ16" s="20" t="s">
        <v>5</v>
      </c>
      <c r="BA16" s="20" t="s">
        <v>6</v>
      </c>
      <c r="BB16" s="20" t="s">
        <v>59</v>
      </c>
      <c r="BC16" s="21" t="s">
        <v>20</v>
      </c>
      <c r="BD16" s="4"/>
    </row>
    <row r="17" spans="1:55" x14ac:dyDescent="0.3">
      <c r="A17" s="51">
        <f>ROW()-16</f>
        <v>1</v>
      </c>
      <c r="B17" s="94">
        <v>1</v>
      </c>
      <c r="C17" s="94">
        <v>0</v>
      </c>
      <c r="D17" s="135"/>
      <c r="E17" s="135"/>
      <c r="F17" s="95">
        <v>137</v>
      </c>
      <c r="G17" s="95">
        <f>21*25.4</f>
        <v>533.4</v>
      </c>
      <c r="H17" s="95">
        <v>533.4</v>
      </c>
      <c r="I17" s="96" t="str">
        <f t="shared" ref="I17" ca="1" si="0">IF(AND(AE17&lt;&gt;"",AE17&lt;&gt;0,AE17&lt;&gt;"No",AE17&lt;&gt;"None"),"Scoop Front","")</f>
        <v/>
      </c>
      <c r="J17" s="97" t="str">
        <f t="shared" ref="J17" si="1">IF(AND(BotThickness&lt;&gt;"",B17&lt;&gt;""), BotThickness, IF(AND(AF17&lt;&gt;"",AF17&lt;&gt;0),AF17,""))</f>
        <v>1/4" Plywood</v>
      </c>
      <c r="K17" s="97" t="str">
        <f t="shared" ref="K17:K22" si="2">IF(AND(Notch&lt;&gt;"No Notch", Notch&lt;&gt;"",B17&lt;&gt;""), Notch, IF(AND(AG17&lt;&gt;"",AG17&lt;&gt;0),AG17,""))</f>
        <v>Notch for U/M Slide Wide</v>
      </c>
      <c r="L17" s="98" t="str">
        <f t="shared" ref="L17:L22" si="3">IF(AND(B17&lt;&gt;"",LogoOption&lt;&gt;"No",LogoOption&lt;&gt;""), "Yes", IF(AND(AH17&lt;&gt;"",AH17&lt;&gt;0),AH17,""))</f>
        <v>Yes</v>
      </c>
      <c r="M17" s="98" t="str">
        <f t="shared" ref="M17:M22" si="4">IF(AND(Clips&lt;&gt;"None", Clips&lt;&gt;"",B17&lt;&gt;""), Clips, IF(AND(AI17&lt;&gt;"",AI17&lt;&gt;0),AI17,""))</f>
        <v>Grass</v>
      </c>
      <c r="N17" s="99" t="str">
        <f t="shared" ref="N17:N22" ca="1" si="5">IF(AND(AJ17&lt;&gt;"",AJ17&lt;&gt;0),AJ17,IF(OR(U17&lt;&gt;"",V17&lt;&gt;"",W17&lt;&gt;""), "U-Box",""))</f>
        <v/>
      </c>
      <c r="O17" s="99" t="str">
        <f t="shared" ref="O17:O48" si="6">IF(AND(B17&lt;&gt;"",Jobname&lt;&gt;""),Jobname,IF(AND(AN17&lt;&gt;"",AN17&lt;&gt;0),AN17,""))</f>
        <v>DEF456</v>
      </c>
      <c r="P17" s="100">
        <f t="shared" ref="P17:P48" ca="1" si="7">IF(AND(B17&lt;&gt;"",F17&lt;&gt;"",G17&lt;&gt;"",H17&lt;&gt;"",J17&lt;&gt;""),ROUND(SUM(AR17:BC17)*ProductionCost,2),"")</f>
        <v>72.319999999999993</v>
      </c>
      <c r="Q17" s="101">
        <f t="shared" ref="Q17:Q48" ca="1" si="8">IFERROR(ROUND(P17*B17,2),"")</f>
        <v>72.319999999999993</v>
      </c>
      <c r="R17" s="18"/>
      <c r="S17" s="110" t="str">
        <f ca="1">IF(AND(AO17&lt;&gt;"",AO17&lt;&gt;0),AO17,"")</f>
        <v/>
      </c>
      <c r="T17" s="109"/>
      <c r="U17" s="111"/>
      <c r="V17" s="111"/>
      <c r="W17" s="111"/>
      <c r="X17" s="74"/>
      <c r="Y17" s="28"/>
      <c r="Z17" s="27">
        <f ca="1">IFERROR(OFFSET('Cut &amp; Paste'!$A$2,ROW()-15,MATCH(Z$15,'Cut &amp; Paste'!$A$2:$G$2,0)-1,1,1),"")</f>
        <v>0</v>
      </c>
      <c r="AA17" s="27" cm="1">
        <f t="array" aca="1" ref="AA17" ca="1">MAX((IF(Notation="Metric", MetricHeights, Heights)&lt;=AB17) * IF(Notation="Metric", MetricHeights, Heights))</f>
        <v>0</v>
      </c>
      <c r="AB17" s="27">
        <f ca="1">IFERROR(OFFSET('Cut &amp; Paste'!$A$2,ROW()-15,MATCH(AB$15,'Cut &amp; Paste'!$A$2:$G$2,0)-1,1,1),"")</f>
        <v>0</v>
      </c>
      <c r="AC17" s="27">
        <f ca="1">IFERROR(OFFSET('Cut &amp; Paste'!$A$2,ROW()-15,MATCH(AC$15,'Cut &amp; Paste'!$A$2:$G$2,0)-1,1,1),"")</f>
        <v>0</v>
      </c>
      <c r="AD17" s="27">
        <f ca="1">IFERROR(OFFSET('Cut &amp; Paste'!$A$2,ROW()-15,MATCH(AD$15,'Cut &amp; Paste'!$A$2:$G$2,0)-1,1,1),"")</f>
        <v>0</v>
      </c>
      <c r="AE17" s="27">
        <f ca="1">IFERROR(OFFSET('Cut &amp; Paste'!$A$2,ROW()-15,MATCH(AE$15,'Cut &amp; Paste'!$A$2:$G$2,0)-1,1,1),"")</f>
        <v>0</v>
      </c>
      <c r="AF17" s="27" t="str">
        <f ca="1">IFERROR(OFFSET('Cut &amp; Paste'!$A$2,ROW()-15,MATCH(AF$15,'Cut &amp; Paste'!$A$2:$G$2,0)-1,1,1),"")</f>
        <v/>
      </c>
      <c r="AG17" s="27" t="str">
        <f ca="1">IFERROR(OFFSET('Cut &amp; Paste'!$A$2,ROW()-15,MATCH(AG$15,'Cut &amp; Paste'!$A$2:$G$2,0)-1,1,1),"")</f>
        <v/>
      </c>
      <c r="AH17" s="27" t="str">
        <f ca="1">IFERROR(OFFSET('Cut &amp; Paste'!$A$2,ROW()-15,MATCH(AH$15,'Cut &amp; Paste'!$A$2:$G$2,0)-1,1,1),"")</f>
        <v/>
      </c>
      <c r="AI17" s="27" t="str">
        <f ca="1">IFERROR(OFFSET('Cut &amp; Paste'!$A$2,ROW()-15,MATCH(AI$15,'Cut &amp; Paste'!$A$2:$G$2,0)-1,1,1),"")</f>
        <v/>
      </c>
      <c r="AJ17" s="27" t="str">
        <f ca="1">IFERROR(OFFSET('Cut &amp; Paste'!$A$2,ROW()-15,MATCH(AJ$15,'Cut &amp; Paste'!$A$2:$G$2,0)-1,1,1),"")</f>
        <v/>
      </c>
      <c r="AK17" s="27" t="str">
        <f ca="1">IFERROR(OFFSET('Cut &amp; Paste'!$A$2,ROW()-15,MATCH(AK$15,'Cut &amp; Paste'!$A$2:$G$2,0)-1,1,1),"")</f>
        <v/>
      </c>
      <c r="AL17" s="27" t="str">
        <f ca="1">IFERROR(OFFSET('Cut &amp; Paste'!$A$2,ROW()-15,MATCH(AL$15,'Cut &amp; Paste'!$A$2:$G$2,0)-1,1,1),"")</f>
        <v/>
      </c>
      <c r="AM17" s="27" t="str">
        <f ca="1">IFERROR(OFFSET('Cut &amp; Paste'!$A$2,ROW()-15,MATCH(AM$15,'Cut &amp; Paste'!$A$2:$G$2,0)-1,1,1),"")</f>
        <v/>
      </c>
      <c r="AN17" s="27">
        <f ca="1">IFERROR(OFFSET('Cut &amp; Paste'!$A$2,ROW()-15,MATCH(AN$15,'Cut &amp; Paste'!$A$2:$G$2,0)-1,1,1),"")</f>
        <v>0</v>
      </c>
      <c r="AO17" s="27">
        <f ca="1">IFERROR(OFFSET('Cut &amp; Paste'!$A$2,ROW()-15,MATCH(AO$15,'Cut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137</v>
      </c>
      <c r="AR17" s="162">
        <f t="shared" ref="AR17:AR48" si="9">IF(F17="","",IF(AQ17&lt;&gt;F17,IF(F17&lt;=SizeUpcharge1,SizeUpcharge1Price,IF(F17&lt;=SizeUpcharge2,SizeUpcharge2Price,IF(F17&lt;=SizeUpcharge3,SizeUpcharge3Price,9999))),0))</f>
        <v>0</v>
      </c>
      <c r="AS17" s="162">
        <f t="shared" ref="AS17:AS48" si="10">IFERROR(VLOOKUP(IF(AQ17=0,IF(Notation="Metric",64,2.5),AQ17),IF(Notation="Metric", MetricPricingMatrix, MatPricingMatrix), 1+VLOOKUP(Material,MaterialOffsets,2,FALSE), FALSE) * ((2*(G17/IF(Notation="Metric", 25.4, 1))) + (2*(H17/IF(Notation="Metric", 25.4, 1)))),0) * StdMarkup</f>
        <v>35.763000000000005</v>
      </c>
      <c r="AT17" s="6">
        <f t="shared" ref="AT17:AT48" si="11">IFERROR(VLOOKUP(K17,NotchPriceMatrix, 2, FALSE),0) * StdMarkup</f>
        <v>3</v>
      </c>
      <c r="AU17" s="6">
        <f t="shared" ref="AU17:AU22" si="12">IFERROR(VLOOKUP(J17,BottomPriceMatrix, 2, FALSE) * ((G17/IF(Notation="Metric", 25.4, 1)) * (H17/IF(Notation="Metric", 25.4, 1)))/ 144,0) * StdMarkup</f>
        <v>0</v>
      </c>
      <c r="AV17" s="6">
        <f t="shared" ref="AV17:AV48" ca="1" si="13">IFERROR(IF(LOWER(I17)="scoop front", ScoopPrice, 0),0) * StdMarkup</f>
        <v>0</v>
      </c>
      <c r="AW17" s="6">
        <f t="shared" ref="AW17:AW48" si="14">IFERROR(VLOOKUP(Sides,SidesPriceMatrix, 2, FALSE),0) * StdMarkup</f>
        <v>0</v>
      </c>
      <c r="AX17" s="6">
        <f t="shared" ref="AX17:AX48" si="15">IFERROR(VLOOKUP(M17,ClipsPriceMatrix, 2, FALSE),0) * StdMarkup</f>
        <v>5.2</v>
      </c>
      <c r="AY17" s="6">
        <f t="shared" ref="AY17:AY48" si="16">IFERROR(IF(LOWER(PostFinish)="yes", PostFinishPrice, 0),0) * StdMarkup</f>
        <v>13</v>
      </c>
      <c r="AZ17" s="6">
        <f t="shared" ref="AZ17:AZ48" si="17">IFERROR(IF(LOWER(L17)="yes", LogoPrice, 0),0) * StdMarkup</f>
        <v>1.9500000000000002</v>
      </c>
      <c r="BA17" s="6">
        <f t="shared" ref="BA17:BA48" ca="1" si="18">IFERROR(VLOOKUP(N17,AccessoryPriceMatrix, 2, FALSE),0) * StdMarkup</f>
        <v>0</v>
      </c>
      <c r="BB17" s="6">
        <f t="shared" ref="BB17:BB48" ca="1" si="19">IF(AND(MountingHoles ="Yes",N17&lt;&gt;"Mounting Holes"), MountingPrice, 0) * StdMarkup</f>
        <v>3.0030000000000001</v>
      </c>
      <c r="BC17" s="7">
        <f t="shared" ref="BC17:BC48" si="20">IFERROR(AssemblyPrice - IF(Assembled&lt;&gt;"Assembled", HafeleAssembledPrice,0),0) * StdMarkup</f>
        <v>10.4</v>
      </c>
    </row>
    <row r="18" spans="1:55" x14ac:dyDescent="0.3">
      <c r="A18" s="9">
        <f t="shared" ref="A18:A81" si="21">ROW()-16</f>
        <v>2</v>
      </c>
      <c r="B18" s="94">
        <v>1</v>
      </c>
      <c r="C18" s="94">
        <f t="array" ref="C18">MAX((IF(Notation="Metric", MetricHeights, Heights)&lt;=(D18-0.5)) * IF(Notation="Metric", MetricHeights, Heights))</f>
        <v>0</v>
      </c>
      <c r="D18" s="135"/>
      <c r="E18" s="135"/>
      <c r="F18" s="95">
        <v>105</v>
      </c>
      <c r="G18" s="95">
        <v>533.4</v>
      </c>
      <c r="H18" s="95">
        <v>533.4</v>
      </c>
      <c r="I18" s="96" t="str">
        <f t="shared" ref="I18:I81" ca="1" si="22">IF(AND(AE18&lt;&gt;"",AE18&lt;&gt;0,AE18&lt;&gt;"No",AE18&lt;&gt;"None"),"Scoop Front","")</f>
        <v/>
      </c>
      <c r="J18" s="97" t="str">
        <f t="shared" ref="J18:J22" si="23">IF(AND(BotThickness&lt;&gt;"",B18&lt;&gt;""), BotThickness, IF(AND(AF18&lt;&gt;"",AF18&lt;&gt;0),AF18,""))</f>
        <v>1/4" Plywood</v>
      </c>
      <c r="K18" s="97" t="str">
        <f t="shared" si="2"/>
        <v>Notch for U/M Slide Wide</v>
      </c>
      <c r="L18" s="98" t="str">
        <f t="shared" si="3"/>
        <v>Yes</v>
      </c>
      <c r="M18" s="98" t="str">
        <f t="shared" si="4"/>
        <v>Grass</v>
      </c>
      <c r="N18" s="99" t="str">
        <f t="shared" ca="1" si="5"/>
        <v/>
      </c>
      <c r="O18" s="99" t="str">
        <f t="shared" si="6"/>
        <v>DEF456</v>
      </c>
      <c r="P18" s="102">
        <f t="shared" ca="1" si="7"/>
        <v>63.33</v>
      </c>
      <c r="Q18" s="103">
        <f t="shared" ca="1" si="8"/>
        <v>63.33</v>
      </c>
      <c r="R18" s="18"/>
      <c r="S18" s="112" t="str">
        <f t="shared" ref="S18:S81" ca="1" si="24">IF(AND(AO18&lt;&gt;"",AO18&lt;&gt;0),AO18,"")</f>
        <v/>
      </c>
      <c r="T18" s="109"/>
      <c r="U18" s="113"/>
      <c r="V18" s="113"/>
      <c r="W18" s="113"/>
      <c r="X18" s="74"/>
      <c r="Y18" s="28"/>
      <c r="Z18" s="27">
        <f ca="1">IFERROR(OFFSET('Cut &amp; Paste'!$A$2,ROW()-15,MATCH(Z$15,'Cut &amp; Paste'!$A$2:$G$2,0)-1,1,1),"")</f>
        <v>0</v>
      </c>
      <c r="AA18" s="27">
        <f t="array" aca="1" ref="AA18" ca="1">MAX((IF(Notation="Metric", MetricHeights, Heights)&lt;=AB18) * IF(Notation="Metric", MetricHeights, Heights))</f>
        <v>0</v>
      </c>
      <c r="AB18" s="27">
        <f ca="1">IFERROR(OFFSET('Cut &amp; Paste'!$A$2,ROW()-15,MATCH(AB$15,'Cut &amp; Paste'!$A$2:$G$2,0)-1,1,1),"")</f>
        <v>0</v>
      </c>
      <c r="AC18" s="27">
        <f ca="1">IFERROR(OFFSET('Cut &amp; Paste'!$A$2,ROW()-15,MATCH(AC$15,'Cut &amp; Paste'!$A$2:$G$2,0)-1,1,1),"")</f>
        <v>0</v>
      </c>
      <c r="AD18" s="27">
        <f ca="1">IFERROR(OFFSET('Cut &amp; Paste'!$A$2,ROW()-15,MATCH(AD$15,'Cut &amp; Paste'!$A$2:$G$2,0)-1,1,1),"")</f>
        <v>0</v>
      </c>
      <c r="AE18" s="27">
        <f ca="1">IFERROR(OFFSET('Cut &amp; Paste'!$A$2,ROW()-15,MATCH(AE$15,'Cut &amp; Paste'!$A$2:$G$2,0)-1,1,1),"")</f>
        <v>0</v>
      </c>
      <c r="AF18" s="27" t="str">
        <f ca="1">IFERROR(OFFSET('Cut &amp; Paste'!$A$2,ROW()-15,MATCH(AF$15,'Cut &amp; Paste'!$A$2:$G$2,0)-1,1,1),"")</f>
        <v/>
      </c>
      <c r="AG18" s="27" t="str">
        <f ca="1">IFERROR(OFFSET('Cut &amp; Paste'!$A$2,ROW()-15,MATCH(AG$15,'Cut &amp; Paste'!$A$2:$G$2,0)-1,1,1),"")</f>
        <v/>
      </c>
      <c r="AH18" s="27" t="str">
        <f ca="1">IFERROR(OFFSET('Cut &amp; Paste'!$A$2,ROW()-15,MATCH(AH$15,'Cut &amp; Paste'!$A$2:$G$2,0)-1,1,1),"")</f>
        <v/>
      </c>
      <c r="AI18" s="27" t="str">
        <f ca="1">IFERROR(OFFSET('Cut &amp; Paste'!$A$2,ROW()-15,MATCH(AI$15,'Cut &amp; Paste'!$A$2:$G$2,0)-1,1,1),"")</f>
        <v/>
      </c>
      <c r="AJ18" s="27" t="str">
        <f ca="1">IFERROR(OFFSET('Cut &amp; Paste'!$A$2,ROW()-15,MATCH(AJ$15,'Cut &amp; Paste'!$A$2:$G$2,0)-1,1,1),"")</f>
        <v/>
      </c>
      <c r="AK18" s="27" t="str">
        <f ca="1">IFERROR(OFFSET('Cut &amp; Paste'!$A$2,ROW()-15,MATCH(AK$15,'Cut &amp; Paste'!$A$2:$G$2,0)-1,1,1),"")</f>
        <v/>
      </c>
      <c r="AL18" s="27" t="str">
        <f ca="1">IFERROR(OFFSET('Cut &amp; Paste'!$A$2,ROW()-15,MATCH(AL$15,'Cut &amp; Paste'!$A$2:$G$2,0)-1,1,1),"")</f>
        <v/>
      </c>
      <c r="AM18" s="27" t="str">
        <f ca="1">IFERROR(OFFSET('Cut &amp; Paste'!$A$2,ROW()-15,MATCH(AM$15,'Cut &amp; Paste'!$A$2:$G$2,0)-1,1,1),"")</f>
        <v/>
      </c>
      <c r="AN18" s="27">
        <f ca="1">IFERROR(OFFSET('Cut &amp; Paste'!$A$2,ROW()-15,MATCH(AN$15,'Cut &amp; Paste'!$A$2:$G$2,0)-1,1,1),"")</f>
        <v>0</v>
      </c>
      <c r="AO18" s="27">
        <f ca="1">IFERROR(OFFSET('Cut &amp; Paste'!$A$2,ROW()-15,MATCH(AO$15,'Cut &amp; Paste'!$A$2:$G$2,0)-1,1,1),"")</f>
        <v>0</v>
      </c>
      <c r="AQ18" s="5" cm="1">
        <f t="array" ref="AQ18">IFERROR(_xlfn.IFNA(VLOOKUP(F18,IF(Notation="Metric", MetricHeights, Heights),1,FALSE), MAX((IF(Notation="Metric", MetricHeights, Heights)&lt;=(F18+1)) * IF(Notation="Metric", MetricHeights, Heights))),0)</f>
        <v>105</v>
      </c>
      <c r="AR18" s="162">
        <f t="shared" si="9"/>
        <v>0</v>
      </c>
      <c r="AS18" s="162">
        <f t="shared" si="10"/>
        <v>26.775840000000002</v>
      </c>
      <c r="AT18" s="6">
        <f t="shared" si="11"/>
        <v>3</v>
      </c>
      <c r="AU18" s="6">
        <f t="shared" si="12"/>
        <v>0</v>
      </c>
      <c r="AV18" s="6">
        <f t="shared" ca="1" si="13"/>
        <v>0</v>
      </c>
      <c r="AW18" s="6">
        <f t="shared" si="14"/>
        <v>0</v>
      </c>
      <c r="AX18" s="6">
        <f t="shared" si="15"/>
        <v>5.2</v>
      </c>
      <c r="AY18" s="6">
        <f t="shared" si="16"/>
        <v>13</v>
      </c>
      <c r="AZ18" s="6">
        <f t="shared" si="17"/>
        <v>1.9500000000000002</v>
      </c>
      <c r="BA18" s="6">
        <f t="shared" ca="1" si="18"/>
        <v>0</v>
      </c>
      <c r="BB18" s="6">
        <f t="shared" ca="1" si="19"/>
        <v>3.0030000000000001</v>
      </c>
      <c r="BC18" s="7">
        <f t="shared" si="20"/>
        <v>10.4</v>
      </c>
    </row>
    <row r="19" spans="1:55" x14ac:dyDescent="0.3">
      <c r="A19" s="9">
        <f t="shared" si="21"/>
        <v>3</v>
      </c>
      <c r="B19" s="94" t="str">
        <f t="shared" ref="B19:B24" ca="1" si="25">IF(AND(Z19&lt;&gt;"",Z19&lt;&gt;0),Z19,"")</f>
        <v/>
      </c>
      <c r="C19" s="94">
        <f t="array" ref="C19">MAX((IF(Notation="Metric", MetricHeights, Heights)&lt;=(D19-0.5)) * IF(Notation="Metric", MetricHeights, Heights))</f>
        <v>0</v>
      </c>
      <c r="D19" s="135"/>
      <c r="E19" s="135"/>
      <c r="F19" s="95" t="str">
        <f t="shared" ref="F19:F22" ca="1" si="26">IF(D19&lt;&gt;"",
         IF(C19=0,
         IF(Notation="Metric",64,2.5),C19
),
IF(AND(AB19&lt;&gt;"",AB19&lt;&gt;0),
                         IF(AA19=0,IF(Notation="Metric", 64,2.5),AA19),
                           ""
)
)</f>
        <v/>
      </c>
      <c r="G19" s="95" t="str">
        <f t="shared" ref="G19:G48" ca="1" si="27">IF(E19&lt;&gt;"",IF(OpeningSize="Opening Size - 3/8""", E19-(3/8*IF(Notation="Metric",25.4,1)), IF(OpeningSize="Opening Size - 1/2""", E19-(0.5*IF(Notation="Metric",25.4,1)), E19-(1*IF(Notation="Metric",25.4,1)))),IF(AND(AC19&lt;&gt;"",AC19&lt;&gt;0),AC19,""))</f>
        <v/>
      </c>
      <c r="H19" s="95" t="str">
        <f t="shared" ref="H19:H22" ca="1" si="28">IF(AND(AD19&lt;&gt;"",AD19&lt;&gt;0),AD19,"")</f>
        <v/>
      </c>
      <c r="I19" s="96" t="str">
        <f t="shared" ca="1" si="22"/>
        <v/>
      </c>
      <c r="J19" s="97" t="str">
        <f t="shared" ca="1" si="23"/>
        <v/>
      </c>
      <c r="K19" s="97" t="str">
        <f t="shared" ca="1" si="2"/>
        <v/>
      </c>
      <c r="L19" s="98" t="str">
        <f t="shared" ca="1" si="3"/>
        <v/>
      </c>
      <c r="M19" s="98" t="str">
        <f t="shared" ca="1" si="4"/>
        <v/>
      </c>
      <c r="N19" s="99" t="str">
        <f t="shared" ca="1" si="5"/>
        <v/>
      </c>
      <c r="O19" s="99" t="str">
        <f t="shared" ca="1" si="6"/>
        <v/>
      </c>
      <c r="P19" s="102" t="str">
        <f t="shared" ca="1" si="7"/>
        <v/>
      </c>
      <c r="Q19" s="103" t="str">
        <f t="shared" ca="1" si="8"/>
        <v/>
      </c>
      <c r="R19" s="18"/>
      <c r="S19" s="112" t="str">
        <f t="shared" ca="1" si="24"/>
        <v/>
      </c>
      <c r="T19" s="109"/>
      <c r="U19" s="113"/>
      <c r="V19" s="113"/>
      <c r="W19" s="113"/>
      <c r="X19" s="74"/>
      <c r="Y19" s="28"/>
      <c r="Z19" s="27">
        <f ca="1">IFERROR(OFFSET('Cut &amp; Paste'!$A$2,ROW()-15,MATCH(Z$15,'Cut &amp; Paste'!$A$2:$G$2,0)-1,1,1),"")</f>
        <v>0</v>
      </c>
      <c r="AA19" s="27">
        <f t="array" aca="1" ref="AA19" ca="1">MAX((IF(Notation="Metric", MetricHeights, Heights)&lt;=AB19) * IF(Notation="Metric", MetricHeights, Heights))</f>
        <v>0</v>
      </c>
      <c r="AB19" s="27">
        <f ca="1">IFERROR(OFFSET('Cut &amp; Paste'!$A$2,ROW()-15,MATCH(AB$15,'Cut &amp; Paste'!$A$2:$G$2,0)-1,1,1),"")</f>
        <v>0</v>
      </c>
      <c r="AC19" s="27">
        <f ca="1">IFERROR(OFFSET('Cut &amp; Paste'!$A$2,ROW()-15,MATCH(AC$15,'Cut &amp; Paste'!$A$2:$G$2,0)-1,1,1),"")</f>
        <v>0</v>
      </c>
      <c r="AD19" s="27">
        <f ca="1">IFERROR(OFFSET('Cut &amp; Paste'!$A$2,ROW()-15,MATCH(AD$15,'Cut &amp; Paste'!$A$2:$G$2,0)-1,1,1),"")</f>
        <v>0</v>
      </c>
      <c r="AE19" s="27">
        <f ca="1">IFERROR(OFFSET('Cut &amp; Paste'!$A$2,ROW()-15,MATCH(AE$15,'Cut &amp; Paste'!$A$2:$G$2,0)-1,1,1),"")</f>
        <v>0</v>
      </c>
      <c r="AF19" s="27" t="str">
        <f ca="1">IFERROR(OFFSET('Cut &amp; Paste'!$A$2,ROW()-15,MATCH(AF$15,'Cut &amp; Paste'!$A$2:$G$2,0)-1,1,1),"")</f>
        <v/>
      </c>
      <c r="AG19" s="27" t="str">
        <f ca="1">IFERROR(OFFSET('Cut &amp; Paste'!$A$2,ROW()-15,MATCH(AG$15,'Cut &amp; Paste'!$A$2:$G$2,0)-1,1,1),"")</f>
        <v/>
      </c>
      <c r="AH19" s="27" t="str">
        <f ca="1">IFERROR(OFFSET('Cut &amp; Paste'!$A$2,ROW()-15,MATCH(AH$15,'Cut &amp; Paste'!$A$2:$G$2,0)-1,1,1),"")</f>
        <v/>
      </c>
      <c r="AI19" s="27" t="str">
        <f ca="1">IFERROR(OFFSET('Cut &amp; Paste'!$A$2,ROW()-15,MATCH(AI$15,'Cut &amp; Paste'!$A$2:$G$2,0)-1,1,1),"")</f>
        <v/>
      </c>
      <c r="AJ19" s="27" t="str">
        <f ca="1">IFERROR(OFFSET('Cut &amp; Paste'!$A$2,ROW()-15,MATCH(AJ$15,'Cut &amp; Paste'!$A$2:$G$2,0)-1,1,1),"")</f>
        <v/>
      </c>
      <c r="AK19" s="27" t="str">
        <f ca="1">IFERROR(OFFSET('Cut &amp; Paste'!$A$2,ROW()-15,MATCH(AK$15,'Cut &amp; Paste'!$A$2:$G$2,0)-1,1,1),"")</f>
        <v/>
      </c>
      <c r="AL19" s="27" t="str">
        <f ca="1">IFERROR(OFFSET('Cut &amp; Paste'!$A$2,ROW()-15,MATCH(AL$15,'Cut &amp; Paste'!$A$2:$G$2,0)-1,1,1),"")</f>
        <v/>
      </c>
      <c r="AM19" s="27" t="str">
        <f ca="1">IFERROR(OFFSET('Cut &amp; Paste'!$A$2,ROW()-15,MATCH(AM$15,'Cut &amp; Paste'!$A$2:$G$2,0)-1,1,1),"")</f>
        <v/>
      </c>
      <c r="AN19" s="27">
        <f ca="1">IFERROR(OFFSET('Cut &amp; Paste'!$A$2,ROW()-15,MATCH(AN$15,'Cut &amp; Paste'!$A$2:$G$2,0)-1,1,1),"")</f>
        <v>0</v>
      </c>
      <c r="AO19" s="27">
        <f ca="1">IFERROR(OFFSET('Cut &amp; Paste'!$A$2,ROW()-15,MATCH(AO$15,'Cut &amp; Paste'!$A$2:$G$2,0)-1,1,1),"")</f>
        <v>0</v>
      </c>
      <c r="AQ19" s="5" cm="1">
        <f t="array" aca="1" ref="AQ19" ca="1">IFERROR(_xlfn.IFNA(VLOOKUP(F19,IF(Notation="Metric", MetricHeights, Heights),1,FALSE), MAX((IF(Notation="Metric", MetricHeights, Heights)&lt;=(F19+1)) * IF(Notation="Metric", MetricHeights, Heights))),0)</f>
        <v>0</v>
      </c>
      <c r="AR19" s="162" t="str">
        <f t="shared" ca="1" si="9"/>
        <v/>
      </c>
      <c r="AS19" s="162">
        <f t="shared" ca="1" si="10"/>
        <v>0</v>
      </c>
      <c r="AT19" s="6">
        <f t="shared" ca="1" si="11"/>
        <v>0</v>
      </c>
      <c r="AU19" s="6">
        <f t="shared" ca="1" si="12"/>
        <v>0</v>
      </c>
      <c r="AV19" s="6">
        <f t="shared" ca="1" si="13"/>
        <v>0</v>
      </c>
      <c r="AW19" s="6">
        <f t="shared" si="14"/>
        <v>0</v>
      </c>
      <c r="AX19" s="6">
        <f t="shared" ca="1" si="15"/>
        <v>0</v>
      </c>
      <c r="AY19" s="6">
        <f t="shared" si="16"/>
        <v>13</v>
      </c>
      <c r="AZ19" s="6">
        <f t="shared" ca="1" si="17"/>
        <v>0</v>
      </c>
      <c r="BA19" s="6">
        <f t="shared" ca="1" si="18"/>
        <v>0</v>
      </c>
      <c r="BB19" s="6">
        <f t="shared" ca="1" si="19"/>
        <v>3.0030000000000001</v>
      </c>
      <c r="BC19" s="7">
        <f t="shared" si="20"/>
        <v>10.4</v>
      </c>
    </row>
    <row r="20" spans="1:55" x14ac:dyDescent="0.3">
      <c r="A20" s="9">
        <f t="shared" si="21"/>
        <v>4</v>
      </c>
      <c r="B20" s="94" t="str">
        <f t="shared" ca="1" si="25"/>
        <v/>
      </c>
      <c r="C20" s="94">
        <f t="array" ref="C20">MAX((IF(Notation="Metric", MetricHeights, Heights)&lt;=(D20-0.5)) * IF(Notation="Metric", MetricHeights, Heights))</f>
        <v>0</v>
      </c>
      <c r="D20" s="135"/>
      <c r="E20" s="135"/>
      <c r="F20" s="95" t="str">
        <f t="shared" ca="1" si="26"/>
        <v/>
      </c>
      <c r="G20" s="95" t="str">
        <f t="shared" ca="1" si="27"/>
        <v/>
      </c>
      <c r="H20" s="95" t="str">
        <f t="shared" ca="1" si="28"/>
        <v/>
      </c>
      <c r="I20" s="96" t="str">
        <f t="shared" ca="1" si="22"/>
        <v/>
      </c>
      <c r="J20" s="97" t="str">
        <f t="shared" ca="1" si="23"/>
        <v/>
      </c>
      <c r="K20" s="97" t="str">
        <f t="shared" ca="1" si="2"/>
        <v/>
      </c>
      <c r="L20" s="98" t="str">
        <f t="shared" ca="1" si="3"/>
        <v/>
      </c>
      <c r="M20" s="98" t="str">
        <f t="shared" ca="1" si="4"/>
        <v/>
      </c>
      <c r="N20" s="99" t="str">
        <f t="shared" ca="1" si="5"/>
        <v/>
      </c>
      <c r="O20" s="99" t="str">
        <f t="shared" ca="1" si="6"/>
        <v/>
      </c>
      <c r="P20" s="102" t="str">
        <f t="shared" ca="1" si="7"/>
        <v/>
      </c>
      <c r="Q20" s="103" t="str">
        <f t="shared" ca="1" si="8"/>
        <v/>
      </c>
      <c r="R20" s="18"/>
      <c r="S20" s="112" t="str">
        <f t="shared" ca="1" si="24"/>
        <v/>
      </c>
      <c r="T20" s="109"/>
      <c r="U20" s="113"/>
      <c r="V20" s="113"/>
      <c r="W20" s="113"/>
      <c r="Y20" s="28"/>
      <c r="Z20" s="27">
        <f ca="1">IFERROR(OFFSET('Cut &amp; Paste'!$A$2,ROW()-15,MATCH(Z$15,'Cut &amp; Paste'!$A$2:$G$2,0)-1,1,1),"")</f>
        <v>0</v>
      </c>
      <c r="AA20" s="27">
        <f t="array" aca="1" ref="AA20" ca="1">MAX((IF(Notation="Metric", MetricHeights, Heights)&lt;=AB20) * IF(Notation="Metric", MetricHeights, Heights))</f>
        <v>0</v>
      </c>
      <c r="AB20" s="27">
        <f ca="1">IFERROR(OFFSET('Cut &amp; Paste'!$A$2,ROW()-15,MATCH(AB$15,'Cut &amp; Paste'!$A$2:$G$2,0)-1,1,1),"")</f>
        <v>0</v>
      </c>
      <c r="AC20" s="27">
        <f ca="1">IFERROR(OFFSET('Cut &amp; Paste'!$A$2,ROW()-15,MATCH(AC$15,'Cut &amp; Paste'!$A$2:$G$2,0)-1,1,1),"")</f>
        <v>0</v>
      </c>
      <c r="AD20" s="27">
        <f ca="1">IFERROR(OFFSET('Cut &amp; Paste'!$A$2,ROW()-15,MATCH(AD$15,'Cut &amp; Paste'!$A$2:$G$2,0)-1,1,1),"")</f>
        <v>0</v>
      </c>
      <c r="AE20" s="27">
        <f ca="1">IFERROR(OFFSET('Cut &amp; Paste'!$A$2,ROW()-15,MATCH(AE$15,'Cut &amp; Paste'!$A$2:$G$2,0)-1,1,1),"")</f>
        <v>0</v>
      </c>
      <c r="AF20" s="27" t="str">
        <f ca="1">IFERROR(OFFSET('Cut &amp; Paste'!$A$2,ROW()-15,MATCH(AF$15,'Cut &amp; Paste'!$A$2:$G$2,0)-1,1,1),"")</f>
        <v/>
      </c>
      <c r="AG20" s="27" t="str">
        <f ca="1">IFERROR(OFFSET('Cut &amp; Paste'!$A$2,ROW()-15,MATCH(AG$15,'Cut &amp; Paste'!$A$2:$G$2,0)-1,1,1),"")</f>
        <v/>
      </c>
      <c r="AH20" s="27" t="str">
        <f ca="1">IFERROR(OFFSET('Cut &amp; Paste'!$A$2,ROW()-15,MATCH(AH$15,'Cut &amp; Paste'!$A$2:$G$2,0)-1,1,1),"")</f>
        <v/>
      </c>
      <c r="AI20" s="27" t="str">
        <f ca="1">IFERROR(OFFSET('Cut &amp; Paste'!$A$2,ROW()-15,MATCH(AI$15,'Cut &amp; Paste'!$A$2:$G$2,0)-1,1,1),"")</f>
        <v/>
      </c>
      <c r="AJ20" s="27" t="str">
        <f ca="1">IFERROR(OFFSET('Cut &amp; Paste'!$A$2,ROW()-15,MATCH(AJ$15,'Cut &amp; Paste'!$A$2:$G$2,0)-1,1,1),"")</f>
        <v/>
      </c>
      <c r="AK20" s="27" t="str">
        <f ca="1">IFERROR(OFFSET('Cut &amp; Paste'!$A$2,ROW()-15,MATCH(AK$15,'Cut &amp; Paste'!$A$2:$G$2,0)-1,1,1),"")</f>
        <v/>
      </c>
      <c r="AL20" s="27" t="str">
        <f ca="1">IFERROR(OFFSET('Cut &amp; Paste'!$A$2,ROW()-15,MATCH(AL$15,'Cut &amp; Paste'!$A$2:$G$2,0)-1,1,1),"")</f>
        <v/>
      </c>
      <c r="AM20" s="27" t="str">
        <f ca="1">IFERROR(OFFSET('Cut &amp; Paste'!$A$2,ROW()-15,MATCH(AM$15,'Cut &amp; Paste'!$A$2:$G$2,0)-1,1,1),"")</f>
        <v/>
      </c>
      <c r="AN20" s="27">
        <f ca="1">IFERROR(OFFSET('Cut &amp; Paste'!$A$2,ROW()-15,MATCH(AN$15,'Cut &amp; Paste'!$A$2:$G$2,0)-1,1,1),"")</f>
        <v>0</v>
      </c>
      <c r="AO20" s="27">
        <f ca="1">IFERROR(OFFSET('Cut &amp; Paste'!$A$2,ROW()-15,MATCH(AO$15,'Cut &amp; Paste'!$A$2:$G$2,0)-1,1,1),"")</f>
        <v>0</v>
      </c>
      <c r="AQ20" s="5" cm="1">
        <f t="array" aca="1" ref="AQ20" ca="1">IFERROR(_xlfn.IFNA(VLOOKUP(F20,IF(Notation="Metric", MetricHeights, Heights),1,FALSE), MAX((IF(Notation="Metric", MetricHeights, Heights)&lt;=(F20+1)) * IF(Notation="Metric", MetricHeights, Heights))),0)</f>
        <v>0</v>
      </c>
      <c r="AR20" s="162" t="str">
        <f t="shared" ca="1" si="9"/>
        <v/>
      </c>
      <c r="AS20" s="162">
        <f t="shared" ca="1" si="10"/>
        <v>0</v>
      </c>
      <c r="AT20" s="6">
        <f t="shared" ca="1" si="11"/>
        <v>0</v>
      </c>
      <c r="AU20" s="6">
        <f t="shared" ca="1" si="12"/>
        <v>0</v>
      </c>
      <c r="AV20" s="6">
        <f t="shared" ca="1" si="13"/>
        <v>0</v>
      </c>
      <c r="AW20" s="6">
        <f t="shared" si="14"/>
        <v>0</v>
      </c>
      <c r="AX20" s="6">
        <f t="shared" ca="1" si="15"/>
        <v>0</v>
      </c>
      <c r="AY20" s="6">
        <f t="shared" si="16"/>
        <v>13</v>
      </c>
      <c r="AZ20" s="6">
        <f t="shared" ca="1" si="17"/>
        <v>0</v>
      </c>
      <c r="BA20" s="6">
        <f t="shared" ca="1" si="18"/>
        <v>0</v>
      </c>
      <c r="BB20" s="6">
        <f t="shared" ca="1" si="19"/>
        <v>3.0030000000000001</v>
      </c>
      <c r="BC20" s="7">
        <f t="shared" si="20"/>
        <v>10.4</v>
      </c>
    </row>
    <row r="21" spans="1:55" x14ac:dyDescent="0.3">
      <c r="A21" s="9">
        <f t="shared" si="21"/>
        <v>5</v>
      </c>
      <c r="B21" s="94" t="str">
        <f t="shared" ca="1" si="25"/>
        <v/>
      </c>
      <c r="C21" s="94">
        <f t="array" ref="C21">MAX((IF(Notation="Metric", MetricHeights, Heights)&lt;=(D21-0.5)) * IF(Notation="Metric", MetricHeights, Heights))</f>
        <v>0</v>
      </c>
      <c r="D21" s="135"/>
      <c r="E21" s="135"/>
      <c r="F21" s="95" t="str">
        <f t="shared" ca="1" si="26"/>
        <v/>
      </c>
      <c r="G21" s="95" t="str">
        <f t="shared" ca="1" si="27"/>
        <v/>
      </c>
      <c r="H21" s="95" t="str">
        <f t="shared" ca="1" si="28"/>
        <v/>
      </c>
      <c r="I21" s="96" t="str">
        <f t="shared" ca="1" si="22"/>
        <v/>
      </c>
      <c r="J21" s="97" t="str">
        <f t="shared" ca="1" si="23"/>
        <v/>
      </c>
      <c r="K21" s="97" t="str">
        <f t="shared" ca="1" si="2"/>
        <v/>
      </c>
      <c r="L21" s="98" t="str">
        <f t="shared" ca="1" si="3"/>
        <v/>
      </c>
      <c r="M21" s="98" t="str">
        <f t="shared" ca="1" si="4"/>
        <v/>
      </c>
      <c r="N21" s="99" t="str">
        <f t="shared" ca="1" si="5"/>
        <v/>
      </c>
      <c r="O21" s="99" t="str">
        <f t="shared" ca="1" si="6"/>
        <v/>
      </c>
      <c r="P21" s="102" t="str">
        <f t="shared" ca="1" si="7"/>
        <v/>
      </c>
      <c r="Q21" s="103" t="str">
        <f t="shared" ca="1" si="8"/>
        <v/>
      </c>
      <c r="R21" s="18"/>
      <c r="S21" s="112" t="str">
        <f t="shared" ca="1" si="24"/>
        <v/>
      </c>
      <c r="T21" s="109"/>
      <c r="U21" s="113"/>
      <c r="V21" s="113"/>
      <c r="W21" s="113"/>
      <c r="Z21" s="27">
        <f ca="1">IFERROR(OFFSET('Cut &amp; Paste'!$A$2,ROW()-15,MATCH(Z$15,'Cut &amp; Paste'!$A$2:$G$2,0)-1,1,1),"")</f>
        <v>0</v>
      </c>
      <c r="AA21" s="27">
        <f t="array" aca="1" ref="AA21" ca="1">MAX((IF(Notation="Metric", MetricHeights, Heights)&lt;=AB21) * IF(Notation="Metric", MetricHeights, Heights))</f>
        <v>0</v>
      </c>
      <c r="AB21" s="27">
        <f ca="1">IFERROR(OFFSET('Cut &amp; Paste'!$A$2,ROW()-15,MATCH(AB$15,'Cut &amp; Paste'!$A$2:$G$2,0)-1,1,1),"")</f>
        <v>0</v>
      </c>
      <c r="AC21" s="27">
        <f ca="1">IFERROR(OFFSET('Cut &amp; Paste'!$A$2,ROW()-15,MATCH(AC$15,'Cut &amp; Paste'!$A$2:$G$2,0)-1,1,1),"")</f>
        <v>0</v>
      </c>
      <c r="AD21" s="27">
        <f ca="1">IFERROR(OFFSET('Cut &amp; Paste'!$A$2,ROW()-15,MATCH(AD$15,'Cut &amp; Paste'!$A$2:$G$2,0)-1,1,1),"")</f>
        <v>0</v>
      </c>
      <c r="AE21" s="27">
        <f ca="1">IFERROR(OFFSET('Cut &amp; Paste'!$A$2,ROW()-15,MATCH(AE$15,'Cut &amp; Paste'!$A$2:$G$2,0)-1,1,1),"")</f>
        <v>0</v>
      </c>
      <c r="AF21" s="27" t="str">
        <f ca="1">IFERROR(OFFSET('Cut &amp; Paste'!$A$2,ROW()-15,MATCH(AF$15,'Cut &amp; Paste'!$A$2:$G$2,0)-1,1,1),"")</f>
        <v/>
      </c>
      <c r="AG21" s="27" t="str">
        <f ca="1">IFERROR(OFFSET('Cut &amp; Paste'!$A$2,ROW()-15,MATCH(AG$15,'Cut &amp; Paste'!$A$2:$G$2,0)-1,1,1),"")</f>
        <v/>
      </c>
      <c r="AH21" s="27" t="str">
        <f ca="1">IFERROR(OFFSET('Cut &amp; Paste'!$A$2,ROW()-15,MATCH(AH$15,'Cut &amp; Paste'!$A$2:$G$2,0)-1,1,1),"")</f>
        <v/>
      </c>
      <c r="AI21" s="27" t="str">
        <f ca="1">IFERROR(OFFSET('Cut &amp; Paste'!$A$2,ROW()-15,MATCH(AI$15,'Cut &amp; Paste'!$A$2:$G$2,0)-1,1,1),"")</f>
        <v/>
      </c>
      <c r="AJ21" s="27" t="str">
        <f ca="1">IFERROR(OFFSET('Cut &amp; Paste'!$A$2,ROW()-15,MATCH(AJ$15,'Cut &amp; Paste'!$A$2:$G$2,0)-1,1,1),"")</f>
        <v/>
      </c>
      <c r="AK21" s="27" t="str">
        <f ca="1">IFERROR(OFFSET('Cut &amp; Paste'!$A$2,ROW()-15,MATCH(AK$15,'Cut &amp; Paste'!$A$2:$G$2,0)-1,1,1),"")</f>
        <v/>
      </c>
      <c r="AL21" s="27" t="str">
        <f ca="1">IFERROR(OFFSET('Cut &amp; Paste'!$A$2,ROW()-15,MATCH(AL$15,'Cut &amp; Paste'!$A$2:$G$2,0)-1,1,1),"")</f>
        <v/>
      </c>
      <c r="AM21" s="27" t="str">
        <f ca="1">IFERROR(OFFSET('Cut &amp; Paste'!$A$2,ROW()-15,MATCH(AM$15,'Cut &amp; Paste'!$A$2:$G$2,0)-1,1,1),"")</f>
        <v/>
      </c>
      <c r="AN21" s="27">
        <f ca="1">IFERROR(OFFSET('Cut &amp; Paste'!$A$2,ROW()-15,MATCH(AN$15,'Cut &amp; Paste'!$A$2:$G$2,0)-1,1,1),"")</f>
        <v>0</v>
      </c>
      <c r="AO21" s="27">
        <f ca="1">IFERROR(OFFSET('Cut &amp; Paste'!$A$2,ROW()-15,MATCH(AO$15,'Cut &amp; Paste'!$A$2:$G$2,0)-1,1,1),"")</f>
        <v>0</v>
      </c>
      <c r="AQ21" s="5" cm="1">
        <f t="array" aca="1" ref="AQ21" ca="1">IFERROR(_xlfn.IFNA(VLOOKUP(F21,IF(Notation="Metric", MetricHeights, Heights),1,FALSE), MAX((IF(Notation="Metric", MetricHeights, Heights)&lt;=(F21+1)) * IF(Notation="Metric", MetricHeights, Heights))),0)</f>
        <v>0</v>
      </c>
      <c r="AR21" s="162" t="str">
        <f t="shared" ca="1" si="9"/>
        <v/>
      </c>
      <c r="AS21" s="162">
        <f t="shared" ca="1" si="10"/>
        <v>0</v>
      </c>
      <c r="AT21" s="6">
        <f t="shared" ca="1" si="11"/>
        <v>0</v>
      </c>
      <c r="AU21" s="6">
        <f t="shared" ca="1" si="12"/>
        <v>0</v>
      </c>
      <c r="AV21" s="6">
        <f t="shared" ca="1" si="13"/>
        <v>0</v>
      </c>
      <c r="AW21" s="6">
        <f t="shared" si="14"/>
        <v>0</v>
      </c>
      <c r="AX21" s="6">
        <f t="shared" ca="1" si="15"/>
        <v>0</v>
      </c>
      <c r="AY21" s="6">
        <f t="shared" si="16"/>
        <v>13</v>
      </c>
      <c r="AZ21" s="6">
        <f t="shared" ca="1" si="17"/>
        <v>0</v>
      </c>
      <c r="BA21" s="6">
        <f t="shared" ca="1" si="18"/>
        <v>0</v>
      </c>
      <c r="BB21" s="6">
        <f t="shared" ca="1" si="19"/>
        <v>3.0030000000000001</v>
      </c>
      <c r="BC21" s="7">
        <f t="shared" si="20"/>
        <v>10.4</v>
      </c>
    </row>
    <row r="22" spans="1:55" x14ac:dyDescent="0.3">
      <c r="A22" s="9">
        <f t="shared" si="21"/>
        <v>6</v>
      </c>
      <c r="B22" s="94" t="str">
        <f t="shared" ca="1" si="25"/>
        <v/>
      </c>
      <c r="C22" s="94">
        <f t="array" ref="C22">MAX((IF(Notation="Metric", MetricHeights, Heights)&lt;=(D22-0.5)) * IF(Notation="Metric", MetricHeights, Heights))</f>
        <v>0</v>
      </c>
      <c r="D22" s="135"/>
      <c r="E22" s="135"/>
      <c r="F22" s="95" t="str">
        <f t="shared" ca="1" si="26"/>
        <v/>
      </c>
      <c r="G22" s="95" t="str">
        <f t="shared" ca="1" si="27"/>
        <v/>
      </c>
      <c r="H22" s="95" t="str">
        <f t="shared" ca="1" si="28"/>
        <v/>
      </c>
      <c r="I22" s="96" t="str">
        <f t="shared" ca="1" si="22"/>
        <v/>
      </c>
      <c r="J22" s="97" t="str">
        <f t="shared" ca="1" si="23"/>
        <v/>
      </c>
      <c r="K22" s="97" t="str">
        <f t="shared" ca="1" si="2"/>
        <v/>
      </c>
      <c r="L22" s="98" t="str">
        <f t="shared" ca="1" si="3"/>
        <v/>
      </c>
      <c r="M22" s="98" t="str">
        <f t="shared" ca="1" si="4"/>
        <v/>
      </c>
      <c r="N22" s="99" t="str">
        <f t="shared" ca="1" si="5"/>
        <v/>
      </c>
      <c r="O22" s="99" t="str">
        <f t="shared" ca="1" si="6"/>
        <v/>
      </c>
      <c r="P22" s="102" t="str">
        <f t="shared" ca="1" si="7"/>
        <v/>
      </c>
      <c r="Q22" s="103" t="str">
        <f t="shared" ca="1" si="8"/>
        <v/>
      </c>
      <c r="R22" s="18"/>
      <c r="S22" s="112" t="str">
        <f t="shared" ca="1" si="24"/>
        <v/>
      </c>
      <c r="T22" s="109"/>
      <c r="U22" s="113"/>
      <c r="V22" s="113"/>
      <c r="W22" s="113"/>
      <c r="Z22" s="27">
        <f ca="1">IFERROR(OFFSET('Cut &amp; Paste'!$A$2,ROW()-15,MATCH(Z$15,'Cut &amp; Paste'!$A$2:$G$2,0)-1,1,1),"")</f>
        <v>0</v>
      </c>
      <c r="AA22" s="27">
        <f t="array" aca="1" ref="AA22" ca="1">MAX((IF(Notation="Metric", MetricHeights, Heights)&lt;=AB22) * IF(Notation="Metric", MetricHeights, Heights))</f>
        <v>0</v>
      </c>
      <c r="AB22" s="27">
        <f ca="1">IFERROR(OFFSET('Cut &amp; Paste'!$A$2,ROW()-15,MATCH(AB$15,'Cut &amp; Paste'!$A$2:$G$2,0)-1,1,1),"")</f>
        <v>0</v>
      </c>
      <c r="AC22" s="27">
        <f ca="1">IFERROR(OFFSET('Cut &amp; Paste'!$A$2,ROW()-15,MATCH(AC$15,'Cut &amp; Paste'!$A$2:$G$2,0)-1,1,1),"")</f>
        <v>0</v>
      </c>
      <c r="AD22" s="27">
        <f ca="1">IFERROR(OFFSET('Cut &amp; Paste'!$A$2,ROW()-15,MATCH(AD$15,'Cut &amp; Paste'!$A$2:$G$2,0)-1,1,1),"")</f>
        <v>0</v>
      </c>
      <c r="AE22" s="27">
        <f ca="1">IFERROR(OFFSET('Cut &amp; Paste'!$A$2,ROW()-15,MATCH(AE$15,'Cut &amp; Paste'!$A$2:$G$2,0)-1,1,1),"")</f>
        <v>0</v>
      </c>
      <c r="AF22" s="27" t="str">
        <f ca="1">IFERROR(OFFSET('Cut &amp; Paste'!$A$2,ROW()-15,MATCH(AF$15,'Cut &amp; Paste'!$A$2:$G$2,0)-1,1,1),"")</f>
        <v/>
      </c>
      <c r="AG22" s="27" t="str">
        <f ca="1">IFERROR(OFFSET('Cut &amp; Paste'!$A$2,ROW()-15,MATCH(AG$15,'Cut &amp; Paste'!$A$2:$G$2,0)-1,1,1),"")</f>
        <v/>
      </c>
      <c r="AH22" s="27" t="str">
        <f ca="1">IFERROR(OFFSET('Cut &amp; Paste'!$A$2,ROW()-15,MATCH(AH$15,'Cut &amp; Paste'!$A$2:$G$2,0)-1,1,1),"")</f>
        <v/>
      </c>
      <c r="AI22" s="27" t="str">
        <f ca="1">IFERROR(OFFSET('Cut &amp; Paste'!$A$2,ROW()-15,MATCH(AI$15,'Cut &amp; Paste'!$A$2:$G$2,0)-1,1,1),"")</f>
        <v/>
      </c>
      <c r="AJ22" s="27" t="str">
        <f ca="1">IFERROR(OFFSET('Cut &amp; Paste'!$A$2,ROW()-15,MATCH(AJ$15,'Cut &amp; Paste'!$A$2:$G$2,0)-1,1,1),"")</f>
        <v/>
      </c>
      <c r="AK22" s="27" t="str">
        <f ca="1">IFERROR(OFFSET('Cut &amp; Paste'!$A$2,ROW()-15,MATCH(AK$15,'Cut &amp; Paste'!$A$2:$G$2,0)-1,1,1),"")</f>
        <v/>
      </c>
      <c r="AL22" s="27" t="str">
        <f ca="1">IFERROR(OFFSET('Cut &amp; Paste'!$A$2,ROW()-15,MATCH(AL$15,'Cut &amp; Paste'!$A$2:$G$2,0)-1,1,1),"")</f>
        <v/>
      </c>
      <c r="AM22" s="27" t="str">
        <f ca="1">IFERROR(OFFSET('Cut &amp; Paste'!$A$2,ROW()-15,MATCH(AM$15,'Cut &amp; Paste'!$A$2:$G$2,0)-1,1,1),"")</f>
        <v/>
      </c>
      <c r="AN22" s="27">
        <f ca="1">IFERROR(OFFSET('Cut &amp; Paste'!$A$2,ROW()-15,MATCH(AN$15,'Cut &amp; Paste'!$A$2:$G$2,0)-1,1,1),"")</f>
        <v>0</v>
      </c>
      <c r="AO22" s="27">
        <f ca="1">IFERROR(OFFSET('Cut &amp; Paste'!$A$2,ROW()-15,MATCH(AO$15,'Cut &amp; Paste'!$A$2:$G$2,0)-1,1,1),"")</f>
        <v>0</v>
      </c>
      <c r="AQ22" s="5" cm="1">
        <f t="array" aca="1" ref="AQ22" ca="1">IFERROR(_xlfn.IFNA(VLOOKUP(F22,IF(Notation="Metric", MetricHeights, Heights),1,FALSE), MAX((IF(Notation="Metric", MetricHeights, Heights)&lt;=(F22+1)) * IF(Notation="Metric", MetricHeights, Heights))),0)</f>
        <v>0</v>
      </c>
      <c r="AR22" s="162" t="str">
        <f t="shared" ca="1" si="9"/>
        <v/>
      </c>
      <c r="AS22" s="162">
        <f t="shared" ca="1" si="10"/>
        <v>0</v>
      </c>
      <c r="AT22" s="6">
        <f t="shared" ca="1" si="11"/>
        <v>0</v>
      </c>
      <c r="AU22" s="6">
        <f t="shared" ca="1" si="12"/>
        <v>0</v>
      </c>
      <c r="AV22" s="6">
        <f t="shared" ca="1" si="13"/>
        <v>0</v>
      </c>
      <c r="AW22" s="6">
        <f t="shared" si="14"/>
        <v>0</v>
      </c>
      <c r="AX22" s="6">
        <f t="shared" ca="1" si="15"/>
        <v>0</v>
      </c>
      <c r="AY22" s="6">
        <f t="shared" si="16"/>
        <v>13</v>
      </c>
      <c r="AZ22" s="6">
        <f t="shared" ca="1" si="17"/>
        <v>0</v>
      </c>
      <c r="BA22" s="6">
        <f t="shared" ca="1" si="18"/>
        <v>0</v>
      </c>
      <c r="BB22" s="6">
        <f t="shared" ca="1" si="19"/>
        <v>3.0030000000000001</v>
      </c>
      <c r="BC22" s="7">
        <f t="shared" si="20"/>
        <v>10.4</v>
      </c>
    </row>
    <row r="23" spans="1:55" x14ac:dyDescent="0.3">
      <c r="A23" s="9">
        <f t="shared" si="21"/>
        <v>7</v>
      </c>
      <c r="B23" s="94" t="str">
        <f t="shared" ca="1" si="25"/>
        <v/>
      </c>
      <c r="C23" s="94">
        <f t="array" ref="C23">MAX((IF(Notation="Metric", MetricHeights, Heights)&lt;=(D23-0.5)) * IF(Notation="Metric", MetricHeights, Heights))</f>
        <v>0</v>
      </c>
      <c r="D23" s="135"/>
      <c r="E23" s="135"/>
      <c r="F23" s="95" t="str">
        <f t="shared" ref="F23:F26" ca="1" si="29">IF(D23&lt;&gt;"",
         IF(C23=0,
         IF(Notation="Metric",64,2.5),C23
),
IF(AND(AB23&lt;&gt;"",AB23&lt;&gt;0),
                         IF(AA23=0,IF(Notation="Metric", 64,2.5),AA23),
                           ""
)
)</f>
        <v/>
      </c>
      <c r="G23" s="95" t="str">
        <f t="shared" ca="1" si="27"/>
        <v/>
      </c>
      <c r="H23" s="95" t="str">
        <f t="shared" ref="H23:H26" ca="1" si="30">IF(AND(AD23&lt;&gt;"",AD23&lt;&gt;0),AD23,"")</f>
        <v/>
      </c>
      <c r="I23" s="96" t="str">
        <f t="shared" ca="1" si="22"/>
        <v/>
      </c>
      <c r="J23" s="97" t="str">
        <f t="shared" ref="J23:J48" ca="1" si="31">IF(AND(BotThickness&lt;&gt;"",B23&lt;&gt;""), BotThickness, IF(AND(AF23&lt;&gt;"",AF23&lt;&gt;0),AF23,""))</f>
        <v/>
      </c>
      <c r="K23" s="97" t="str">
        <f t="shared" ref="K23:K48" ca="1" si="32">IF(AND(Notch&lt;&gt;"No Notch", Notch&lt;&gt;"",B23&lt;&gt;""), Notch, IF(AND(AG23&lt;&gt;"",AG23&lt;&gt;0),AG23,""))</f>
        <v/>
      </c>
      <c r="L23" s="98" t="str">
        <f t="shared" ref="L23:L48" ca="1" si="33">IF(AND(B23&lt;&gt;"",LogoOption&lt;&gt;"No",LogoOption&lt;&gt;""), "Yes", IF(AND(AH23&lt;&gt;"",AH23&lt;&gt;0),AH23,""))</f>
        <v/>
      </c>
      <c r="M23" s="98" t="str">
        <f t="shared" ref="M23:M48" ca="1" si="34">IF(AND(Clips&lt;&gt;"None", Clips&lt;&gt;"",B23&lt;&gt;""), Clips, IF(AND(AI23&lt;&gt;"",AI23&lt;&gt;0),AI23,""))</f>
        <v/>
      </c>
      <c r="N23" s="99" t="str">
        <f t="shared" ref="N23:N81" ca="1" si="35">IF(AND(AJ23&lt;&gt;"",AJ23&lt;&gt;0),AJ23,IF(OR(U23&lt;&gt;"",V23&lt;&gt;"",W23&lt;&gt;""), "U-Box",""))</f>
        <v/>
      </c>
      <c r="O23" s="99" t="str">
        <f t="shared" ca="1" si="6"/>
        <v/>
      </c>
      <c r="P23" s="102" t="str">
        <f t="shared" ca="1" si="7"/>
        <v/>
      </c>
      <c r="Q23" s="103" t="str">
        <f t="shared" ca="1" si="8"/>
        <v/>
      </c>
      <c r="R23" s="18"/>
      <c r="S23" s="112" t="str">
        <f t="shared" ca="1" si="24"/>
        <v/>
      </c>
      <c r="T23" s="109"/>
      <c r="U23" s="113"/>
      <c r="V23" s="113"/>
      <c r="W23" s="113"/>
      <c r="Z23" s="27">
        <f ca="1">IFERROR(OFFSET('Cut &amp; Paste'!$A$2,ROW()-15,MATCH(Z$15,'Cut &amp; Paste'!$A$2:$G$2,0)-1,1,1),"")</f>
        <v>0</v>
      </c>
      <c r="AA23" s="27">
        <f t="array" aca="1" ref="AA23" ca="1">MAX((IF(Notation="Metric", MetricHeights, Heights)&lt;=AB23) * IF(Notation="Metric", MetricHeights, Heights))</f>
        <v>0</v>
      </c>
      <c r="AB23" s="27">
        <f ca="1">IFERROR(OFFSET('Cut &amp; Paste'!$A$2,ROW()-15,MATCH(AB$15,'Cut &amp; Paste'!$A$2:$G$2,0)-1,1,1),"")</f>
        <v>0</v>
      </c>
      <c r="AC23" s="27">
        <f ca="1">IFERROR(OFFSET('Cut &amp; Paste'!$A$2,ROW()-15,MATCH(AC$15,'Cut &amp; Paste'!$A$2:$G$2,0)-1,1,1),"")</f>
        <v>0</v>
      </c>
      <c r="AD23" s="27">
        <f ca="1">IFERROR(OFFSET('Cut &amp; Paste'!$A$2,ROW()-15,MATCH(AD$15,'Cut &amp; Paste'!$A$2:$G$2,0)-1,1,1),"")</f>
        <v>0</v>
      </c>
      <c r="AE23" s="27">
        <f ca="1">IFERROR(OFFSET('Cut &amp; Paste'!$A$2,ROW()-15,MATCH(AE$15,'Cut &amp; Paste'!$A$2:$G$2,0)-1,1,1),"")</f>
        <v>0</v>
      </c>
      <c r="AF23" s="27" t="str">
        <f ca="1">IFERROR(OFFSET('Cut &amp; Paste'!$A$2,ROW()-15,MATCH(AF$15,'Cut &amp; Paste'!$A$2:$G$2,0)-1,1,1),"")</f>
        <v/>
      </c>
      <c r="AG23" s="27" t="str">
        <f ca="1">IFERROR(OFFSET('Cut &amp; Paste'!$A$2,ROW()-15,MATCH(AG$15,'Cut &amp; Paste'!$A$2:$G$2,0)-1,1,1),"")</f>
        <v/>
      </c>
      <c r="AH23" s="27" t="str">
        <f ca="1">IFERROR(OFFSET('Cut &amp; Paste'!$A$2,ROW()-15,MATCH(AH$15,'Cut &amp; Paste'!$A$2:$G$2,0)-1,1,1),"")</f>
        <v/>
      </c>
      <c r="AI23" s="27" t="str">
        <f ca="1">IFERROR(OFFSET('Cut &amp; Paste'!$A$2,ROW()-15,MATCH(AI$15,'Cut &amp; Paste'!$A$2:$G$2,0)-1,1,1),"")</f>
        <v/>
      </c>
      <c r="AJ23" s="27" t="str">
        <f ca="1">IFERROR(OFFSET('Cut &amp; Paste'!$A$2,ROW()-15,MATCH(AJ$15,'Cut &amp; Paste'!$A$2:$G$2,0)-1,1,1),"")</f>
        <v/>
      </c>
      <c r="AK23" s="27" t="str">
        <f ca="1">IFERROR(OFFSET('Cut &amp; Paste'!$A$2,ROW()-15,MATCH(AK$15,'Cut &amp; Paste'!$A$2:$G$2,0)-1,1,1),"")</f>
        <v/>
      </c>
      <c r="AL23" s="27" t="str">
        <f ca="1">IFERROR(OFFSET('Cut &amp; Paste'!$A$2,ROW()-15,MATCH(AL$15,'Cut &amp; Paste'!$A$2:$G$2,0)-1,1,1),"")</f>
        <v/>
      </c>
      <c r="AM23" s="27" t="str">
        <f ca="1">IFERROR(OFFSET('Cut &amp; Paste'!$A$2,ROW()-15,MATCH(AM$15,'Cut &amp; Paste'!$A$2:$G$2,0)-1,1,1),"")</f>
        <v/>
      </c>
      <c r="AN23" s="27">
        <f ca="1">IFERROR(OFFSET('Cut &amp; Paste'!$A$2,ROW()-15,MATCH(AN$15,'Cut &amp; Paste'!$A$2:$G$2,0)-1,1,1),"")</f>
        <v>0</v>
      </c>
      <c r="AO23" s="27">
        <f ca="1">IFERROR(OFFSET('Cut &amp; Paste'!$A$2,ROW()-15,MATCH(AO$15,'Cut &amp; Paste'!$A$2:$G$2,0)-1,1,1),"")</f>
        <v>0</v>
      </c>
      <c r="AQ23" s="5" cm="1">
        <f t="array" aca="1" ref="AQ23" ca="1">IFERROR(_xlfn.IFNA(VLOOKUP(F23,IF(Notation="Metric", MetricHeights, Heights),1,FALSE), MAX((IF(Notation="Metric", MetricHeights, Heights)&lt;=(F23+1)) * IF(Notation="Metric", MetricHeights, Heights))),0)</f>
        <v>0</v>
      </c>
      <c r="AR23" s="162" t="str">
        <f t="shared" ca="1" si="9"/>
        <v/>
      </c>
      <c r="AS23" s="162">
        <f t="shared" ca="1" si="10"/>
        <v>0</v>
      </c>
      <c r="AT23" s="6">
        <f t="shared" ca="1" si="11"/>
        <v>0</v>
      </c>
      <c r="AU23" s="6">
        <f t="shared" ref="AU23:AU48" ca="1" si="36">IFERROR(VLOOKUP(J23,BottomPriceMatrix, 2, FALSE) * ((G23/IF(Notation="Metric", 25.4, 1)) * (H23/IF(Notation="Metric", 25.4, 1)))/ 144,0) * StdMarkup</f>
        <v>0</v>
      </c>
      <c r="AV23" s="6">
        <f t="shared" ca="1" si="13"/>
        <v>0</v>
      </c>
      <c r="AW23" s="6">
        <f t="shared" si="14"/>
        <v>0</v>
      </c>
      <c r="AX23" s="6">
        <f t="shared" ca="1" si="15"/>
        <v>0</v>
      </c>
      <c r="AY23" s="6">
        <f t="shared" si="16"/>
        <v>13</v>
      </c>
      <c r="AZ23" s="6">
        <f t="shared" ca="1" si="17"/>
        <v>0</v>
      </c>
      <c r="BA23" s="6">
        <f t="shared" ca="1" si="18"/>
        <v>0</v>
      </c>
      <c r="BB23" s="6">
        <f t="shared" ca="1" si="19"/>
        <v>3.0030000000000001</v>
      </c>
      <c r="BC23" s="7">
        <f t="shared" si="20"/>
        <v>10.4</v>
      </c>
    </row>
    <row r="24" spans="1:55" x14ac:dyDescent="0.3">
      <c r="A24" s="9">
        <f t="shared" si="21"/>
        <v>8</v>
      </c>
      <c r="B24" s="94" t="str">
        <f t="shared" ca="1" si="25"/>
        <v/>
      </c>
      <c r="C24" s="94">
        <f t="array" ref="C24">MAX((IF(Notation="Metric", MetricHeights, Heights)&lt;=(D24-0.5)) * IF(Notation="Metric", MetricHeights, Heights))</f>
        <v>0</v>
      </c>
      <c r="D24" s="135"/>
      <c r="E24" s="135"/>
      <c r="F24" s="95" t="str">
        <f t="shared" ca="1" si="29"/>
        <v/>
      </c>
      <c r="G24" s="95" t="str">
        <f t="shared" ca="1" si="27"/>
        <v/>
      </c>
      <c r="H24" s="95" t="str">
        <f t="shared" ca="1" si="30"/>
        <v/>
      </c>
      <c r="I24" s="96" t="str">
        <f t="shared" ca="1" si="22"/>
        <v/>
      </c>
      <c r="J24" s="97" t="str">
        <f t="shared" ca="1" si="31"/>
        <v/>
      </c>
      <c r="K24" s="97" t="str">
        <f t="shared" ca="1" si="32"/>
        <v/>
      </c>
      <c r="L24" s="98" t="str">
        <f t="shared" ca="1" si="33"/>
        <v/>
      </c>
      <c r="M24" s="98" t="str">
        <f t="shared" ca="1" si="34"/>
        <v/>
      </c>
      <c r="N24" s="99" t="str">
        <f t="shared" ca="1" si="35"/>
        <v/>
      </c>
      <c r="O24" s="99" t="str">
        <f t="shared" ca="1" si="6"/>
        <v/>
      </c>
      <c r="P24" s="102" t="str">
        <f t="shared" ca="1" si="7"/>
        <v/>
      </c>
      <c r="Q24" s="103" t="str">
        <f t="shared" ca="1" si="8"/>
        <v/>
      </c>
      <c r="R24" s="18"/>
      <c r="S24" s="112" t="str">
        <f t="shared" ca="1" si="24"/>
        <v/>
      </c>
      <c r="T24" s="109"/>
      <c r="U24" s="113"/>
      <c r="V24" s="113"/>
      <c r="W24" s="113"/>
      <c r="Z24" s="27">
        <f ca="1">IFERROR(OFFSET('Cut &amp; Paste'!$A$2,ROW()-15,MATCH(Z$15,'Cut &amp; Paste'!$A$2:$G$2,0)-1,1,1),"")</f>
        <v>0</v>
      </c>
      <c r="AA24" s="27">
        <f t="array" aca="1" ref="AA24" ca="1">MAX((IF(Notation="Metric", MetricHeights, Heights)&lt;=AB24) * IF(Notation="Metric", MetricHeights, Heights))</f>
        <v>0</v>
      </c>
      <c r="AB24" s="27">
        <f ca="1">IFERROR(OFFSET('Cut &amp; Paste'!$A$2,ROW()-15,MATCH(AB$15,'Cut &amp; Paste'!$A$2:$G$2,0)-1,1,1),"")</f>
        <v>0</v>
      </c>
      <c r="AC24" s="27">
        <f ca="1">IFERROR(OFFSET('Cut &amp; Paste'!$A$2,ROW()-15,MATCH(AC$15,'Cut &amp; Paste'!$A$2:$G$2,0)-1,1,1),"")</f>
        <v>0</v>
      </c>
      <c r="AD24" s="27">
        <f ca="1">IFERROR(OFFSET('Cut &amp; Paste'!$A$2,ROW()-15,MATCH(AD$15,'Cut &amp; Paste'!$A$2:$G$2,0)-1,1,1),"")</f>
        <v>0</v>
      </c>
      <c r="AE24" s="27">
        <f ca="1">IFERROR(OFFSET('Cut &amp; Paste'!$A$2,ROW()-15,MATCH(AE$15,'Cut &amp; Paste'!$A$2:$G$2,0)-1,1,1),"")</f>
        <v>0</v>
      </c>
      <c r="AF24" s="27" t="str">
        <f ca="1">IFERROR(OFFSET('Cut &amp; Paste'!$A$2,ROW()-15,MATCH(AF$15,'Cut &amp; Paste'!$A$2:$G$2,0)-1,1,1),"")</f>
        <v/>
      </c>
      <c r="AG24" s="27" t="str">
        <f ca="1">IFERROR(OFFSET('Cut &amp; Paste'!$A$2,ROW()-15,MATCH(AG$15,'Cut &amp; Paste'!$A$2:$G$2,0)-1,1,1),"")</f>
        <v/>
      </c>
      <c r="AH24" s="27" t="str">
        <f ca="1">IFERROR(OFFSET('Cut &amp; Paste'!$A$2,ROW()-15,MATCH(AH$15,'Cut &amp; Paste'!$A$2:$G$2,0)-1,1,1),"")</f>
        <v/>
      </c>
      <c r="AI24" s="27" t="str">
        <f ca="1">IFERROR(OFFSET('Cut &amp; Paste'!$A$2,ROW()-15,MATCH(AI$15,'Cut &amp; Paste'!$A$2:$G$2,0)-1,1,1),"")</f>
        <v/>
      </c>
      <c r="AJ24" s="27" t="str">
        <f ca="1">IFERROR(OFFSET('Cut &amp; Paste'!$A$2,ROW()-15,MATCH(AJ$15,'Cut &amp; Paste'!$A$2:$G$2,0)-1,1,1),"")</f>
        <v/>
      </c>
      <c r="AK24" s="27" t="str">
        <f ca="1">IFERROR(OFFSET('Cut &amp; Paste'!$A$2,ROW()-15,MATCH(AK$15,'Cut &amp; Paste'!$A$2:$G$2,0)-1,1,1),"")</f>
        <v/>
      </c>
      <c r="AL24" s="27" t="str">
        <f ca="1">IFERROR(OFFSET('Cut &amp; Paste'!$A$2,ROW()-15,MATCH(AL$15,'Cut &amp; Paste'!$A$2:$G$2,0)-1,1,1),"")</f>
        <v/>
      </c>
      <c r="AM24" s="27" t="str">
        <f ca="1">IFERROR(OFFSET('Cut &amp; Paste'!$A$2,ROW()-15,MATCH(AM$15,'Cut &amp; Paste'!$A$2:$G$2,0)-1,1,1),"")</f>
        <v/>
      </c>
      <c r="AN24" s="27">
        <f ca="1">IFERROR(OFFSET('Cut &amp; Paste'!$A$2,ROW()-15,MATCH(AN$15,'Cut &amp; Paste'!$A$2:$G$2,0)-1,1,1),"")</f>
        <v>0</v>
      </c>
      <c r="AO24" s="27">
        <f ca="1">IFERROR(OFFSET('Cut &amp; Paste'!$A$2,ROW()-15,MATCH(AO$15,'Cut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2" t="str">
        <f t="shared" ca="1" si="9"/>
        <v/>
      </c>
      <c r="AS24" s="162">
        <f t="shared" ca="1" si="10"/>
        <v>0</v>
      </c>
      <c r="AT24" s="6">
        <f t="shared" ca="1" si="11"/>
        <v>0</v>
      </c>
      <c r="AU24" s="6">
        <f t="shared" ca="1" si="36"/>
        <v>0</v>
      </c>
      <c r="AV24" s="6">
        <f t="shared" ca="1" si="13"/>
        <v>0</v>
      </c>
      <c r="AW24" s="6">
        <f t="shared" si="14"/>
        <v>0</v>
      </c>
      <c r="AX24" s="6">
        <f t="shared" ca="1" si="15"/>
        <v>0</v>
      </c>
      <c r="AY24" s="6">
        <f t="shared" si="16"/>
        <v>13</v>
      </c>
      <c r="AZ24" s="6">
        <f t="shared" ca="1" si="17"/>
        <v>0</v>
      </c>
      <c r="BA24" s="6">
        <f t="shared" ca="1" si="18"/>
        <v>0</v>
      </c>
      <c r="BB24" s="6">
        <f t="shared" ca="1" si="19"/>
        <v>3.0030000000000001</v>
      </c>
      <c r="BC24" s="7">
        <f t="shared" si="20"/>
        <v>10.4</v>
      </c>
    </row>
    <row r="25" spans="1:55" x14ac:dyDescent="0.3">
      <c r="A25" s="9">
        <f t="shared" si="21"/>
        <v>9</v>
      </c>
      <c r="B25" s="94" t="str">
        <f t="shared" ref="B25:B26" ca="1" si="37">IF(AND(Z25&lt;&gt;"",Z25&lt;&gt;0),Z25,"")</f>
        <v/>
      </c>
      <c r="C25" s="94">
        <f t="array" ref="C25">MAX((IF(Notation="Metric", MetricHeights, Heights)&lt;=(D25-0.5)) * IF(Notation="Metric", MetricHeights, Heights))</f>
        <v>0</v>
      </c>
      <c r="D25" s="135"/>
      <c r="E25" s="135"/>
      <c r="F25" s="95" t="str">
        <f t="shared" ca="1" si="29"/>
        <v/>
      </c>
      <c r="G25" s="95" t="str">
        <f t="shared" ca="1" si="27"/>
        <v/>
      </c>
      <c r="H25" s="95" t="str">
        <f t="shared" ca="1" si="30"/>
        <v/>
      </c>
      <c r="I25" s="96" t="str">
        <f t="shared" ca="1" si="22"/>
        <v/>
      </c>
      <c r="J25" s="97" t="str">
        <f t="shared" ca="1" si="31"/>
        <v/>
      </c>
      <c r="K25" s="97" t="str">
        <f t="shared" ca="1" si="32"/>
        <v/>
      </c>
      <c r="L25" s="98" t="str">
        <f t="shared" ca="1" si="33"/>
        <v/>
      </c>
      <c r="M25" s="98" t="str">
        <f t="shared" ca="1" si="34"/>
        <v/>
      </c>
      <c r="N25" s="99" t="str">
        <f t="shared" ca="1" si="35"/>
        <v/>
      </c>
      <c r="O25" s="99" t="str">
        <f t="shared" ca="1" si="6"/>
        <v/>
      </c>
      <c r="P25" s="102" t="str">
        <f t="shared" ca="1" si="7"/>
        <v/>
      </c>
      <c r="Q25" s="103" t="str">
        <f t="shared" ca="1" si="8"/>
        <v/>
      </c>
      <c r="R25" s="18"/>
      <c r="S25" s="112" t="str">
        <f t="shared" ca="1" si="24"/>
        <v/>
      </c>
      <c r="T25" s="109"/>
      <c r="U25" s="113"/>
      <c r="V25" s="113"/>
      <c r="W25" s="113"/>
      <c r="Z25" s="27">
        <f ca="1">IFERROR(OFFSET('Cut &amp; Paste'!$A$2,ROW()-15,MATCH(Z$15,'Cut &amp; Paste'!$A$2:$G$2,0)-1,1,1),"")</f>
        <v>0</v>
      </c>
      <c r="AA25" s="27">
        <f t="array" aca="1" ref="AA25" ca="1">MAX((IF(Notation="Metric", MetricHeights, Heights)&lt;=AB25) * IF(Notation="Metric", MetricHeights, Heights))</f>
        <v>0</v>
      </c>
      <c r="AB25" s="27">
        <f ca="1">IFERROR(OFFSET('Cut &amp; Paste'!$A$2,ROW()-15,MATCH(AB$15,'Cut &amp; Paste'!$A$2:$G$2,0)-1,1,1),"")</f>
        <v>0</v>
      </c>
      <c r="AC25" s="27">
        <f ca="1">IFERROR(OFFSET('Cut &amp; Paste'!$A$2,ROW()-15,MATCH(AC$15,'Cut &amp; Paste'!$A$2:$G$2,0)-1,1,1),"")</f>
        <v>0</v>
      </c>
      <c r="AD25" s="27">
        <f ca="1">IFERROR(OFFSET('Cut &amp; Paste'!$A$2,ROW()-15,MATCH(AD$15,'Cut &amp; Paste'!$A$2:$G$2,0)-1,1,1),"")</f>
        <v>0</v>
      </c>
      <c r="AE25" s="27">
        <f ca="1">IFERROR(OFFSET('Cut &amp; Paste'!$A$2,ROW()-15,MATCH(AE$15,'Cut &amp; Paste'!$A$2:$G$2,0)-1,1,1),"")</f>
        <v>0</v>
      </c>
      <c r="AF25" s="27" t="str">
        <f ca="1">IFERROR(OFFSET('Cut &amp; Paste'!$A$2,ROW()-15,MATCH(AF$15,'Cut &amp; Paste'!$A$2:$G$2,0)-1,1,1),"")</f>
        <v/>
      </c>
      <c r="AG25" s="27" t="str">
        <f ca="1">IFERROR(OFFSET('Cut &amp; Paste'!$A$2,ROW()-15,MATCH(AG$15,'Cut &amp; Paste'!$A$2:$G$2,0)-1,1,1),"")</f>
        <v/>
      </c>
      <c r="AH25" s="27" t="str">
        <f ca="1">IFERROR(OFFSET('Cut &amp; Paste'!$A$2,ROW()-15,MATCH(AH$15,'Cut &amp; Paste'!$A$2:$G$2,0)-1,1,1),"")</f>
        <v/>
      </c>
      <c r="AI25" s="27" t="str">
        <f ca="1">IFERROR(OFFSET('Cut &amp; Paste'!$A$2,ROW()-15,MATCH(AI$15,'Cut &amp; Paste'!$A$2:$G$2,0)-1,1,1),"")</f>
        <v/>
      </c>
      <c r="AJ25" s="27" t="str">
        <f ca="1">IFERROR(OFFSET('Cut &amp; Paste'!$A$2,ROW()-15,MATCH(AJ$15,'Cut &amp; Paste'!$A$2:$G$2,0)-1,1,1),"")</f>
        <v/>
      </c>
      <c r="AK25" s="27" t="str">
        <f ca="1">IFERROR(OFFSET('Cut &amp; Paste'!$A$2,ROW()-15,MATCH(AK$15,'Cut &amp; Paste'!$A$2:$G$2,0)-1,1,1),"")</f>
        <v/>
      </c>
      <c r="AL25" s="27" t="str">
        <f ca="1">IFERROR(OFFSET('Cut &amp; Paste'!$A$2,ROW()-15,MATCH(AL$15,'Cut &amp; Paste'!$A$2:$G$2,0)-1,1,1),"")</f>
        <v/>
      </c>
      <c r="AM25" s="27" t="str">
        <f ca="1">IFERROR(OFFSET('Cut &amp; Paste'!$A$2,ROW()-15,MATCH(AM$15,'Cut &amp; Paste'!$A$2:$G$2,0)-1,1,1),"")</f>
        <v/>
      </c>
      <c r="AN25" s="27">
        <f ca="1">IFERROR(OFFSET('Cut &amp; Paste'!$A$2,ROW()-15,MATCH(AN$15,'Cut &amp; Paste'!$A$2:$G$2,0)-1,1,1),"")</f>
        <v>0</v>
      </c>
      <c r="AO25" s="27">
        <f ca="1">IFERROR(OFFSET('Cut &amp; Paste'!$A$2,ROW()-15,MATCH(AO$15,'Cut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2" t="str">
        <f t="shared" ca="1" si="9"/>
        <v/>
      </c>
      <c r="AS25" s="162">
        <f t="shared" ca="1" si="10"/>
        <v>0</v>
      </c>
      <c r="AT25" s="6">
        <f t="shared" ca="1" si="11"/>
        <v>0</v>
      </c>
      <c r="AU25" s="6">
        <f t="shared" ca="1" si="36"/>
        <v>0</v>
      </c>
      <c r="AV25" s="6">
        <f t="shared" ca="1" si="13"/>
        <v>0</v>
      </c>
      <c r="AW25" s="6">
        <f t="shared" si="14"/>
        <v>0</v>
      </c>
      <c r="AX25" s="6">
        <f t="shared" ca="1" si="15"/>
        <v>0</v>
      </c>
      <c r="AY25" s="6">
        <f t="shared" si="16"/>
        <v>13</v>
      </c>
      <c r="AZ25" s="6">
        <f t="shared" ca="1" si="17"/>
        <v>0</v>
      </c>
      <c r="BA25" s="6">
        <f t="shared" ca="1" si="18"/>
        <v>0</v>
      </c>
      <c r="BB25" s="6">
        <f t="shared" ca="1" si="19"/>
        <v>3.0030000000000001</v>
      </c>
      <c r="BC25" s="7">
        <f t="shared" si="20"/>
        <v>10.4</v>
      </c>
    </row>
    <row r="26" spans="1:55" x14ac:dyDescent="0.3">
      <c r="A26" s="9">
        <f t="shared" si="21"/>
        <v>10</v>
      </c>
      <c r="B26" s="94" t="str">
        <f t="shared" ca="1" si="37"/>
        <v/>
      </c>
      <c r="C26" s="94">
        <f t="array" ref="C26">MAX((IF(Notation="Metric", MetricHeights, Heights)&lt;=(D26-0.5)) * IF(Notation="Metric", MetricHeights, Heights))</f>
        <v>0</v>
      </c>
      <c r="D26" s="135"/>
      <c r="E26" s="135"/>
      <c r="F26" s="95" t="str">
        <f t="shared" ca="1" si="29"/>
        <v/>
      </c>
      <c r="G26" s="95" t="str">
        <f t="shared" ca="1" si="27"/>
        <v/>
      </c>
      <c r="H26" s="95" t="str">
        <f t="shared" ca="1" si="30"/>
        <v/>
      </c>
      <c r="I26" s="96" t="str">
        <f t="shared" ca="1" si="22"/>
        <v/>
      </c>
      <c r="J26" s="97" t="str">
        <f t="shared" ca="1" si="31"/>
        <v/>
      </c>
      <c r="K26" s="97" t="str">
        <f t="shared" ca="1" si="32"/>
        <v/>
      </c>
      <c r="L26" s="98" t="str">
        <f t="shared" ca="1" si="33"/>
        <v/>
      </c>
      <c r="M26" s="98" t="str">
        <f t="shared" ca="1" si="34"/>
        <v/>
      </c>
      <c r="N26" s="99" t="str">
        <f t="shared" ca="1" si="35"/>
        <v/>
      </c>
      <c r="O26" s="99" t="str">
        <f t="shared" ca="1" si="6"/>
        <v/>
      </c>
      <c r="P26" s="102" t="str">
        <f t="shared" ca="1" si="7"/>
        <v/>
      </c>
      <c r="Q26" s="103" t="str">
        <f t="shared" ca="1" si="8"/>
        <v/>
      </c>
      <c r="R26" s="18"/>
      <c r="S26" s="112" t="str">
        <f t="shared" ca="1" si="24"/>
        <v/>
      </c>
      <c r="T26" s="109"/>
      <c r="U26" s="113"/>
      <c r="V26" s="113"/>
      <c r="W26" s="113"/>
      <c r="Z26" s="27">
        <f ca="1">IFERROR(OFFSET('Cut &amp; Paste'!$A$2,ROW()-15,MATCH(Z$15,'Cut &amp; Paste'!$A$2:$G$2,0)-1,1,1),"")</f>
        <v>0</v>
      </c>
      <c r="AA26" s="27">
        <f t="array" aca="1" ref="AA26" ca="1">MAX((IF(Notation="Metric", MetricHeights, Heights)&lt;=AB26) * IF(Notation="Metric", MetricHeights, Heights))</f>
        <v>0</v>
      </c>
      <c r="AB26" s="27">
        <f ca="1">IFERROR(OFFSET('Cut &amp; Paste'!$A$2,ROW()-15,MATCH(AB$15,'Cut &amp; Paste'!$A$2:$G$2,0)-1,1,1),"")</f>
        <v>0</v>
      </c>
      <c r="AC26" s="27">
        <f ca="1">IFERROR(OFFSET('Cut &amp; Paste'!$A$2,ROW()-15,MATCH(AC$15,'Cut &amp; Paste'!$A$2:$G$2,0)-1,1,1),"")</f>
        <v>0</v>
      </c>
      <c r="AD26" s="27">
        <f ca="1">IFERROR(OFFSET('Cut &amp; Paste'!$A$2,ROW()-15,MATCH(AD$15,'Cut &amp; Paste'!$A$2:$G$2,0)-1,1,1),"")</f>
        <v>0</v>
      </c>
      <c r="AE26" s="27">
        <f ca="1">IFERROR(OFFSET('Cut &amp; Paste'!$A$2,ROW()-15,MATCH(AE$15,'Cut &amp; Paste'!$A$2:$G$2,0)-1,1,1),"")</f>
        <v>0</v>
      </c>
      <c r="AF26" s="27" t="str">
        <f ca="1">IFERROR(OFFSET('Cut &amp; Paste'!$A$2,ROW()-15,MATCH(AF$15,'Cut &amp; Paste'!$A$2:$G$2,0)-1,1,1),"")</f>
        <v/>
      </c>
      <c r="AG26" s="27" t="str">
        <f ca="1">IFERROR(OFFSET('Cut &amp; Paste'!$A$2,ROW()-15,MATCH(AG$15,'Cut &amp; Paste'!$A$2:$G$2,0)-1,1,1),"")</f>
        <v/>
      </c>
      <c r="AH26" s="27" t="str">
        <f ca="1">IFERROR(OFFSET('Cut &amp; Paste'!$A$2,ROW()-15,MATCH(AH$15,'Cut &amp; Paste'!$A$2:$G$2,0)-1,1,1),"")</f>
        <v/>
      </c>
      <c r="AI26" s="27" t="str">
        <f ca="1">IFERROR(OFFSET('Cut &amp; Paste'!$A$2,ROW()-15,MATCH(AI$15,'Cut &amp; Paste'!$A$2:$G$2,0)-1,1,1),"")</f>
        <v/>
      </c>
      <c r="AJ26" s="27" t="str">
        <f ca="1">IFERROR(OFFSET('Cut &amp; Paste'!$A$2,ROW()-15,MATCH(AJ$15,'Cut &amp; Paste'!$A$2:$G$2,0)-1,1,1),"")</f>
        <v/>
      </c>
      <c r="AK26" s="27" t="str">
        <f ca="1">IFERROR(OFFSET('Cut &amp; Paste'!$A$2,ROW()-15,MATCH(AK$15,'Cut &amp; Paste'!$A$2:$G$2,0)-1,1,1),"")</f>
        <v/>
      </c>
      <c r="AL26" s="27" t="str">
        <f ca="1">IFERROR(OFFSET('Cut &amp; Paste'!$A$2,ROW()-15,MATCH(AL$15,'Cut &amp; Paste'!$A$2:$G$2,0)-1,1,1),"")</f>
        <v/>
      </c>
      <c r="AM26" s="27" t="str">
        <f ca="1">IFERROR(OFFSET('Cut &amp; Paste'!$A$2,ROW()-15,MATCH(AM$15,'Cut &amp; Paste'!$A$2:$G$2,0)-1,1,1),"")</f>
        <v/>
      </c>
      <c r="AN26" s="27">
        <f ca="1">IFERROR(OFFSET('Cut &amp; Paste'!$A$2,ROW()-15,MATCH(AN$15,'Cut &amp; Paste'!$A$2:$G$2,0)-1,1,1),"")</f>
        <v>0</v>
      </c>
      <c r="AO26" s="27">
        <f ca="1">IFERROR(OFFSET('Cut &amp; Paste'!$A$2,ROW()-15,MATCH(AO$15,'Cut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2" t="str">
        <f t="shared" ca="1" si="9"/>
        <v/>
      </c>
      <c r="AS26" s="162">
        <f t="shared" ca="1" si="10"/>
        <v>0</v>
      </c>
      <c r="AT26" s="6">
        <f t="shared" ca="1" si="11"/>
        <v>0</v>
      </c>
      <c r="AU26" s="6">
        <f t="shared" ca="1" si="36"/>
        <v>0</v>
      </c>
      <c r="AV26" s="6">
        <f t="shared" ca="1" si="13"/>
        <v>0</v>
      </c>
      <c r="AW26" s="6">
        <f t="shared" si="14"/>
        <v>0</v>
      </c>
      <c r="AX26" s="6">
        <f t="shared" ca="1" si="15"/>
        <v>0</v>
      </c>
      <c r="AY26" s="6">
        <f t="shared" si="16"/>
        <v>13</v>
      </c>
      <c r="AZ26" s="6">
        <f t="shared" ca="1" si="17"/>
        <v>0</v>
      </c>
      <c r="BA26" s="6">
        <f t="shared" ca="1" si="18"/>
        <v>0</v>
      </c>
      <c r="BB26" s="6">
        <f t="shared" ca="1" si="19"/>
        <v>3.0030000000000001</v>
      </c>
      <c r="BC26" s="7">
        <f t="shared" si="20"/>
        <v>10.4</v>
      </c>
    </row>
    <row r="27" spans="1:55" x14ac:dyDescent="0.3">
      <c r="A27" s="10">
        <f t="shared" si="21"/>
        <v>11</v>
      </c>
      <c r="B27" s="104" t="str">
        <f t="shared" ref="B27:B81" ca="1" si="38">IF(AND(Z27&lt;&gt;"",Z27&lt;&gt;0),Z27,"")</f>
        <v/>
      </c>
      <c r="C27" s="104">
        <f t="array" ref="C27">MAX((IF(Notation="Metric", MetricHeights, Heights)&lt;=(D27-0.5)) * IF(Notation="Metric", MetricHeights, Heights))</f>
        <v>0</v>
      </c>
      <c r="D27" s="136"/>
      <c r="E27" s="136"/>
      <c r="F27" s="105" t="str">
        <f t="shared" ref="F27:F48" ca="1" si="39">IF(D27&lt;&gt;"",
         IF(C27=0,
         IF(Notation="Metric",64,2.5),C27
),
IF(AND(AB27&lt;&gt;"",AB27&lt;&gt;0),
                         IF(AA27=0,IF(Notation="Metric", 64,2.5),AA27),
                           ""
)
)</f>
        <v/>
      </c>
      <c r="G27" s="105" t="str">
        <f t="shared" ca="1" si="27"/>
        <v/>
      </c>
      <c r="H27" s="105" t="str">
        <f t="shared" ref="H27:H81" ca="1" si="40">IF(AND(AD27&lt;&gt;"",AD27&lt;&gt;0),AD27,"")</f>
        <v/>
      </c>
      <c r="I27" s="106" t="str">
        <f t="shared" ca="1" si="22"/>
        <v/>
      </c>
      <c r="J27" s="106" t="str">
        <f t="shared" ca="1" si="31"/>
        <v/>
      </c>
      <c r="K27" s="106" t="str">
        <f t="shared" ca="1" si="32"/>
        <v/>
      </c>
      <c r="L27" s="107" t="str">
        <f t="shared" ca="1" si="33"/>
        <v/>
      </c>
      <c r="M27" s="107" t="str">
        <f t="shared" ca="1" si="34"/>
        <v/>
      </c>
      <c r="N27" s="108" t="str">
        <f t="shared" ca="1" si="35"/>
        <v/>
      </c>
      <c r="O27" s="108" t="str">
        <f t="shared" ca="1" si="6"/>
        <v/>
      </c>
      <c r="P27" s="129" t="str">
        <f t="shared" ca="1" si="7"/>
        <v/>
      </c>
      <c r="Q27" s="109" t="str">
        <f t="shared" ca="1" si="8"/>
        <v/>
      </c>
      <c r="R27" s="18"/>
      <c r="S27" s="114" t="str">
        <f t="shared" ca="1" si="24"/>
        <v/>
      </c>
      <c r="T27" s="109"/>
      <c r="U27" s="115"/>
      <c r="V27" s="115"/>
      <c r="W27" s="116"/>
      <c r="Z27" s="27">
        <f ca="1">IFERROR(OFFSET('Cut &amp; Paste'!$A$2,ROW()-15,MATCH(Z$15,'Cut &amp; Paste'!$A$2:$G$2,0)-1,1,1),"")</f>
        <v>0</v>
      </c>
      <c r="AA27" s="27">
        <f t="array" aca="1" ref="AA27" ca="1">MAX((IF(Notation="Metric", MetricHeights, Heights)&lt;=AB27) * IF(Notation="Metric", MetricHeights, Heights))</f>
        <v>0</v>
      </c>
      <c r="AB27" s="27">
        <f ca="1">IFERROR(OFFSET('Cut &amp; Paste'!$A$2,ROW()-15,MATCH(AB$15,'Cut &amp; Paste'!$A$2:$G$2,0)-1,1,1),"")</f>
        <v>0</v>
      </c>
      <c r="AC27" s="27">
        <f ca="1">IFERROR(OFFSET('Cut &amp; Paste'!$A$2,ROW()-15,MATCH(AC$15,'Cut &amp; Paste'!$A$2:$G$2,0)-1,1,1),"")</f>
        <v>0</v>
      </c>
      <c r="AD27" s="27">
        <f ca="1">IFERROR(OFFSET('Cut &amp; Paste'!$A$2,ROW()-15,MATCH(AD$15,'Cut &amp; Paste'!$A$2:$G$2,0)-1,1,1),"")</f>
        <v>0</v>
      </c>
      <c r="AE27" s="27">
        <f ca="1">IFERROR(OFFSET('Cut &amp; Paste'!$A$2,ROW()-15,MATCH(AE$15,'Cut &amp; Paste'!$A$2:$G$2,0)-1,1,1),"")</f>
        <v>0</v>
      </c>
      <c r="AF27" s="27" t="str">
        <f ca="1">IFERROR(OFFSET('Cut &amp; Paste'!$A$2,ROW()-15,MATCH(AF$15,'Cut &amp; Paste'!$A$2:$G$2,0)-1,1,1),"")</f>
        <v/>
      </c>
      <c r="AG27" s="27" t="str">
        <f ca="1">IFERROR(OFFSET('Cut &amp; Paste'!$A$2,ROW()-15,MATCH(AG$15,'Cut &amp; Paste'!$A$2:$G$2,0)-1,1,1),"")</f>
        <v/>
      </c>
      <c r="AH27" s="27" t="str">
        <f ca="1">IFERROR(OFFSET('Cut &amp; Paste'!$A$2,ROW()-15,MATCH(AH$15,'Cut &amp; Paste'!$A$2:$G$2,0)-1,1,1),"")</f>
        <v/>
      </c>
      <c r="AI27" s="27" t="str">
        <f ca="1">IFERROR(OFFSET('Cut &amp; Paste'!$A$2,ROW()-15,MATCH(AI$15,'Cut &amp; Paste'!$A$2:$G$2,0)-1,1,1),"")</f>
        <v/>
      </c>
      <c r="AJ27" s="27" t="str">
        <f ca="1">IFERROR(OFFSET('Cut &amp; Paste'!$A$2,ROW()-15,MATCH(AJ$15,'Cut &amp; Paste'!$A$2:$G$2,0)-1,1,1),"")</f>
        <v/>
      </c>
      <c r="AK27" s="27" t="str">
        <f ca="1">IFERROR(OFFSET('Cut &amp; Paste'!$A$2,ROW()-15,MATCH(AK$15,'Cut &amp; Paste'!$A$2:$G$2,0)-1,1,1),"")</f>
        <v/>
      </c>
      <c r="AL27" s="27" t="str">
        <f ca="1">IFERROR(OFFSET('Cut &amp; Paste'!$A$2,ROW()-15,MATCH(AL$15,'Cut &amp; Paste'!$A$2:$G$2,0)-1,1,1),"")</f>
        <v/>
      </c>
      <c r="AM27" s="27" t="str">
        <f ca="1">IFERROR(OFFSET('Cut &amp; Paste'!$A$2,ROW()-15,MATCH(AM$15,'Cut &amp; Paste'!$A$2:$G$2,0)-1,1,1),"")</f>
        <v/>
      </c>
      <c r="AN27" s="27">
        <f ca="1">IFERROR(OFFSET('Cut &amp; Paste'!$A$2,ROW()-15,MATCH(AN$15,'Cut &amp; Paste'!$A$2:$G$2,0)-1,1,1),"")</f>
        <v>0</v>
      </c>
      <c r="AO27" s="27">
        <f ca="1">IFERROR(OFFSET('Cut &amp; Paste'!$A$2,ROW()-15,MATCH(AO$15,'Cut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2" t="str">
        <f t="shared" ca="1" si="9"/>
        <v/>
      </c>
      <c r="AS27" s="162">
        <f t="shared" ca="1" si="10"/>
        <v>0</v>
      </c>
      <c r="AT27" s="6">
        <f t="shared" ca="1" si="11"/>
        <v>0</v>
      </c>
      <c r="AU27" s="6">
        <f t="shared" ca="1" si="36"/>
        <v>0</v>
      </c>
      <c r="AV27" s="6">
        <f t="shared" ca="1" si="13"/>
        <v>0</v>
      </c>
      <c r="AW27" s="6">
        <f t="shared" si="14"/>
        <v>0</v>
      </c>
      <c r="AX27" s="6">
        <f t="shared" ca="1" si="15"/>
        <v>0</v>
      </c>
      <c r="AY27" s="6">
        <f t="shared" si="16"/>
        <v>13</v>
      </c>
      <c r="AZ27" s="6">
        <f t="shared" ca="1" si="17"/>
        <v>0</v>
      </c>
      <c r="BA27" s="6">
        <f t="shared" ca="1" si="18"/>
        <v>0</v>
      </c>
      <c r="BB27" s="6">
        <f t="shared" ca="1" si="19"/>
        <v>3.0030000000000001</v>
      </c>
      <c r="BC27" s="7">
        <f t="shared" si="20"/>
        <v>10.4</v>
      </c>
    </row>
    <row r="28" spans="1:55" x14ac:dyDescent="0.3">
      <c r="A28" s="10">
        <f t="shared" si="21"/>
        <v>12</v>
      </c>
      <c r="B28" s="104" t="str">
        <f t="shared" ca="1" si="38"/>
        <v/>
      </c>
      <c r="C28" s="104">
        <f t="array" ref="C28">MAX((IF(Notation="Metric", MetricHeights, Heights)&lt;=(D28-0.5)) * IF(Notation="Metric", MetricHeights, Heights))</f>
        <v>0</v>
      </c>
      <c r="D28" s="136"/>
      <c r="E28" s="136"/>
      <c r="F28" s="105" t="str">
        <f t="shared" ca="1" si="39"/>
        <v/>
      </c>
      <c r="G28" s="105" t="str">
        <f t="shared" ca="1" si="27"/>
        <v/>
      </c>
      <c r="H28" s="105" t="str">
        <f t="shared" ca="1" si="40"/>
        <v/>
      </c>
      <c r="I28" s="106" t="str">
        <f t="shared" ca="1" si="22"/>
        <v/>
      </c>
      <c r="J28" s="106" t="str">
        <f t="shared" ca="1" si="31"/>
        <v/>
      </c>
      <c r="K28" s="106" t="str">
        <f t="shared" ca="1" si="32"/>
        <v/>
      </c>
      <c r="L28" s="107" t="str">
        <f t="shared" ca="1" si="33"/>
        <v/>
      </c>
      <c r="M28" s="107" t="str">
        <f t="shared" ca="1" si="34"/>
        <v/>
      </c>
      <c r="N28" s="108" t="str">
        <f t="shared" ca="1" si="35"/>
        <v/>
      </c>
      <c r="O28" s="108" t="str">
        <f t="shared" ca="1" si="6"/>
        <v/>
      </c>
      <c r="P28" s="129" t="str">
        <f t="shared" ca="1" si="7"/>
        <v/>
      </c>
      <c r="Q28" s="109" t="str">
        <f t="shared" ca="1" si="8"/>
        <v/>
      </c>
      <c r="R28" s="18"/>
      <c r="S28" s="114" t="str">
        <f t="shared" ca="1" si="24"/>
        <v/>
      </c>
      <c r="T28" s="109"/>
      <c r="U28" s="115"/>
      <c r="V28" s="115"/>
      <c r="W28" s="116"/>
      <c r="Z28" s="27">
        <f ca="1">IFERROR(OFFSET('Cut &amp; Paste'!$A$2,ROW()-15,MATCH(Z$15,'Cut &amp; Paste'!$A$2:$G$2,0)-1,1,1),"")</f>
        <v>0</v>
      </c>
      <c r="AA28" s="27">
        <f t="array" aca="1" ref="AA28" ca="1">MAX((IF(Notation="Metric", MetricHeights, Heights)&lt;=AB28) * IF(Notation="Metric", MetricHeights, Heights))</f>
        <v>0</v>
      </c>
      <c r="AB28" s="27">
        <f ca="1">IFERROR(OFFSET('Cut &amp; Paste'!$A$2,ROW()-15,MATCH(AB$15,'Cut &amp; Paste'!$A$2:$G$2,0)-1,1,1),"")</f>
        <v>0</v>
      </c>
      <c r="AC28" s="27">
        <f ca="1">IFERROR(OFFSET('Cut &amp; Paste'!$A$2,ROW()-15,MATCH(AC$15,'Cut &amp; Paste'!$A$2:$G$2,0)-1,1,1),"")</f>
        <v>0</v>
      </c>
      <c r="AD28" s="27">
        <f ca="1">IFERROR(OFFSET('Cut &amp; Paste'!$A$2,ROW()-15,MATCH(AD$15,'Cut &amp; Paste'!$A$2:$G$2,0)-1,1,1),"")</f>
        <v>0</v>
      </c>
      <c r="AE28" s="27">
        <f ca="1">IFERROR(OFFSET('Cut &amp; Paste'!$A$2,ROW()-15,MATCH(AE$15,'Cut &amp; Paste'!$A$2:$G$2,0)-1,1,1),"")</f>
        <v>0</v>
      </c>
      <c r="AF28" s="27" t="str">
        <f ca="1">IFERROR(OFFSET('Cut &amp; Paste'!$A$2,ROW()-15,MATCH(AF$15,'Cut &amp; Paste'!$A$2:$G$2,0)-1,1,1),"")</f>
        <v/>
      </c>
      <c r="AG28" s="27" t="str">
        <f ca="1">IFERROR(OFFSET('Cut &amp; Paste'!$A$2,ROW()-15,MATCH(AG$15,'Cut &amp; Paste'!$A$2:$G$2,0)-1,1,1),"")</f>
        <v/>
      </c>
      <c r="AH28" s="27" t="str">
        <f ca="1">IFERROR(OFFSET('Cut &amp; Paste'!$A$2,ROW()-15,MATCH(AH$15,'Cut &amp; Paste'!$A$2:$G$2,0)-1,1,1),"")</f>
        <v/>
      </c>
      <c r="AI28" s="27" t="str">
        <f ca="1">IFERROR(OFFSET('Cut &amp; Paste'!$A$2,ROW()-15,MATCH(AI$15,'Cut &amp; Paste'!$A$2:$G$2,0)-1,1,1),"")</f>
        <v/>
      </c>
      <c r="AJ28" s="27" t="str">
        <f ca="1">IFERROR(OFFSET('Cut &amp; Paste'!$A$2,ROW()-15,MATCH(AJ$15,'Cut &amp; Paste'!$A$2:$G$2,0)-1,1,1),"")</f>
        <v/>
      </c>
      <c r="AK28" s="27" t="str">
        <f ca="1">IFERROR(OFFSET('Cut &amp; Paste'!$A$2,ROW()-15,MATCH(AK$15,'Cut &amp; Paste'!$A$2:$G$2,0)-1,1,1),"")</f>
        <v/>
      </c>
      <c r="AL28" s="27" t="str">
        <f ca="1">IFERROR(OFFSET('Cut &amp; Paste'!$A$2,ROW()-15,MATCH(AL$15,'Cut &amp; Paste'!$A$2:$G$2,0)-1,1,1),"")</f>
        <v/>
      </c>
      <c r="AM28" s="27" t="str">
        <f ca="1">IFERROR(OFFSET('Cut &amp; Paste'!$A$2,ROW()-15,MATCH(AM$15,'Cut &amp; Paste'!$A$2:$G$2,0)-1,1,1),"")</f>
        <v/>
      </c>
      <c r="AN28" s="27">
        <f ca="1">IFERROR(OFFSET('Cut &amp; Paste'!$A$2,ROW()-15,MATCH(AN$15,'Cut &amp; Paste'!$A$2:$G$2,0)-1,1,1),"")</f>
        <v>0</v>
      </c>
      <c r="AO28" s="27">
        <f ca="1">IFERROR(OFFSET('Cut &amp; Paste'!$A$2,ROW()-15,MATCH(AO$15,'Cut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2" t="str">
        <f t="shared" ca="1" si="9"/>
        <v/>
      </c>
      <c r="AS28" s="162">
        <f t="shared" ca="1" si="10"/>
        <v>0</v>
      </c>
      <c r="AT28" s="6">
        <f t="shared" ca="1" si="11"/>
        <v>0</v>
      </c>
      <c r="AU28" s="6">
        <f t="shared" ca="1" si="36"/>
        <v>0</v>
      </c>
      <c r="AV28" s="6">
        <f t="shared" ca="1" si="13"/>
        <v>0</v>
      </c>
      <c r="AW28" s="6">
        <f t="shared" si="14"/>
        <v>0</v>
      </c>
      <c r="AX28" s="6">
        <f t="shared" ca="1" si="15"/>
        <v>0</v>
      </c>
      <c r="AY28" s="6">
        <f t="shared" si="16"/>
        <v>13</v>
      </c>
      <c r="AZ28" s="6">
        <f t="shared" ca="1" si="17"/>
        <v>0</v>
      </c>
      <c r="BA28" s="6">
        <f t="shared" ca="1" si="18"/>
        <v>0</v>
      </c>
      <c r="BB28" s="6">
        <f t="shared" ca="1" si="19"/>
        <v>3.0030000000000001</v>
      </c>
      <c r="BC28" s="7">
        <f t="shared" si="20"/>
        <v>10.4</v>
      </c>
    </row>
    <row r="29" spans="1:55" x14ac:dyDescent="0.3">
      <c r="A29" s="10">
        <f t="shared" si="21"/>
        <v>13</v>
      </c>
      <c r="B29" s="104" t="str">
        <f t="shared" ca="1" si="38"/>
        <v/>
      </c>
      <c r="C29" s="104">
        <f t="array" ref="C29">MAX((IF(Notation="Metric", MetricHeights, Heights)&lt;=(D29-0.5)) * IF(Notation="Metric", MetricHeights, Heights))</f>
        <v>0</v>
      </c>
      <c r="D29" s="136"/>
      <c r="E29" s="136"/>
      <c r="F29" s="105" t="str">
        <f t="shared" ca="1" si="39"/>
        <v/>
      </c>
      <c r="G29" s="105" t="str">
        <f t="shared" ca="1" si="27"/>
        <v/>
      </c>
      <c r="H29" s="105" t="str">
        <f t="shared" ca="1" si="40"/>
        <v/>
      </c>
      <c r="I29" s="106" t="str">
        <f t="shared" ca="1" si="22"/>
        <v/>
      </c>
      <c r="J29" s="106" t="str">
        <f t="shared" ca="1" si="31"/>
        <v/>
      </c>
      <c r="K29" s="106" t="str">
        <f t="shared" ca="1" si="32"/>
        <v/>
      </c>
      <c r="L29" s="107" t="str">
        <f t="shared" ca="1" si="33"/>
        <v/>
      </c>
      <c r="M29" s="107" t="str">
        <f t="shared" ca="1" si="34"/>
        <v/>
      </c>
      <c r="N29" s="108" t="str">
        <f t="shared" ca="1" si="35"/>
        <v/>
      </c>
      <c r="O29" s="108" t="str">
        <f t="shared" ca="1" si="6"/>
        <v/>
      </c>
      <c r="P29" s="129" t="str">
        <f t="shared" ca="1" si="7"/>
        <v/>
      </c>
      <c r="Q29" s="109" t="str">
        <f t="shared" ca="1" si="8"/>
        <v/>
      </c>
      <c r="R29" s="18"/>
      <c r="S29" s="114" t="str">
        <f t="shared" ca="1" si="24"/>
        <v/>
      </c>
      <c r="T29" s="109"/>
      <c r="U29" s="115"/>
      <c r="V29" s="115"/>
      <c r="W29" s="116"/>
      <c r="Z29" s="27">
        <f ca="1">IFERROR(OFFSET('Cut &amp; Paste'!$A$2,ROW()-15,MATCH(Z$15,'Cut &amp; Paste'!$A$2:$G$2,0)-1,1,1),"")</f>
        <v>0</v>
      </c>
      <c r="AA29" s="27">
        <f t="array" aca="1" ref="AA29" ca="1">MAX((IF(Notation="Metric", MetricHeights, Heights)&lt;=AB29) * IF(Notation="Metric", MetricHeights, Heights))</f>
        <v>0</v>
      </c>
      <c r="AB29" s="27">
        <f ca="1">IFERROR(OFFSET('Cut &amp; Paste'!$A$2,ROW()-15,MATCH(AB$15,'Cut &amp; Paste'!$A$2:$G$2,0)-1,1,1),"")</f>
        <v>0</v>
      </c>
      <c r="AC29" s="27">
        <f ca="1">IFERROR(OFFSET('Cut &amp; Paste'!$A$2,ROW()-15,MATCH(AC$15,'Cut &amp; Paste'!$A$2:$G$2,0)-1,1,1),"")</f>
        <v>0</v>
      </c>
      <c r="AD29" s="27">
        <f ca="1">IFERROR(OFFSET('Cut &amp; Paste'!$A$2,ROW()-15,MATCH(AD$15,'Cut &amp; Paste'!$A$2:$G$2,0)-1,1,1),"")</f>
        <v>0</v>
      </c>
      <c r="AE29" s="27">
        <f ca="1">IFERROR(OFFSET('Cut &amp; Paste'!$A$2,ROW()-15,MATCH(AE$15,'Cut &amp; Paste'!$A$2:$G$2,0)-1,1,1),"")</f>
        <v>0</v>
      </c>
      <c r="AF29" s="27" t="str">
        <f ca="1">IFERROR(OFFSET('Cut &amp; Paste'!$A$2,ROW()-15,MATCH(AF$15,'Cut &amp; Paste'!$A$2:$G$2,0)-1,1,1),"")</f>
        <v/>
      </c>
      <c r="AG29" s="27" t="str">
        <f ca="1">IFERROR(OFFSET('Cut &amp; Paste'!$A$2,ROW()-15,MATCH(AG$15,'Cut &amp; Paste'!$A$2:$G$2,0)-1,1,1),"")</f>
        <v/>
      </c>
      <c r="AH29" s="27" t="str">
        <f ca="1">IFERROR(OFFSET('Cut &amp; Paste'!$A$2,ROW()-15,MATCH(AH$15,'Cut &amp; Paste'!$A$2:$G$2,0)-1,1,1),"")</f>
        <v/>
      </c>
      <c r="AI29" s="27" t="str">
        <f ca="1">IFERROR(OFFSET('Cut &amp; Paste'!$A$2,ROW()-15,MATCH(AI$15,'Cut &amp; Paste'!$A$2:$G$2,0)-1,1,1),"")</f>
        <v/>
      </c>
      <c r="AJ29" s="27" t="str">
        <f ca="1">IFERROR(OFFSET('Cut &amp; Paste'!$A$2,ROW()-15,MATCH(AJ$15,'Cut &amp; Paste'!$A$2:$G$2,0)-1,1,1),"")</f>
        <v/>
      </c>
      <c r="AK29" s="27" t="str">
        <f ca="1">IFERROR(OFFSET('Cut &amp; Paste'!$A$2,ROW()-15,MATCH(AK$15,'Cut &amp; Paste'!$A$2:$G$2,0)-1,1,1),"")</f>
        <v/>
      </c>
      <c r="AL29" s="27" t="str">
        <f ca="1">IFERROR(OFFSET('Cut &amp; Paste'!$A$2,ROW()-15,MATCH(AL$15,'Cut &amp; Paste'!$A$2:$G$2,0)-1,1,1),"")</f>
        <v/>
      </c>
      <c r="AM29" s="27" t="str">
        <f ca="1">IFERROR(OFFSET('Cut &amp; Paste'!$A$2,ROW()-15,MATCH(AM$15,'Cut &amp; Paste'!$A$2:$G$2,0)-1,1,1),"")</f>
        <v/>
      </c>
      <c r="AN29" s="27">
        <f ca="1">IFERROR(OFFSET('Cut &amp; Paste'!$A$2,ROW()-15,MATCH(AN$15,'Cut &amp; Paste'!$A$2:$G$2,0)-1,1,1),"")</f>
        <v>0</v>
      </c>
      <c r="AO29" s="27">
        <f ca="1">IFERROR(OFFSET('Cut &amp; Paste'!$A$2,ROW()-15,MATCH(AO$15,'Cut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2" t="str">
        <f t="shared" ca="1" si="9"/>
        <v/>
      </c>
      <c r="AS29" s="162">
        <f t="shared" ca="1" si="10"/>
        <v>0</v>
      </c>
      <c r="AT29" s="6">
        <f t="shared" ca="1" si="11"/>
        <v>0</v>
      </c>
      <c r="AU29" s="6">
        <f t="shared" ca="1" si="36"/>
        <v>0</v>
      </c>
      <c r="AV29" s="6">
        <f t="shared" ca="1" si="13"/>
        <v>0</v>
      </c>
      <c r="AW29" s="6">
        <f t="shared" si="14"/>
        <v>0</v>
      </c>
      <c r="AX29" s="6">
        <f t="shared" ca="1" si="15"/>
        <v>0</v>
      </c>
      <c r="AY29" s="6">
        <f t="shared" si="16"/>
        <v>13</v>
      </c>
      <c r="AZ29" s="6">
        <f t="shared" ca="1" si="17"/>
        <v>0</v>
      </c>
      <c r="BA29" s="6">
        <f t="shared" ca="1" si="18"/>
        <v>0</v>
      </c>
      <c r="BB29" s="6">
        <f t="shared" ca="1" si="19"/>
        <v>3.0030000000000001</v>
      </c>
      <c r="BC29" s="7">
        <f t="shared" si="20"/>
        <v>10.4</v>
      </c>
    </row>
    <row r="30" spans="1:55" x14ac:dyDescent="0.3">
      <c r="A30" s="10">
        <f t="shared" si="21"/>
        <v>14</v>
      </c>
      <c r="B30" s="104" t="str">
        <f t="shared" ca="1" si="38"/>
        <v/>
      </c>
      <c r="C30" s="104">
        <f t="array" ref="C30">MAX((IF(Notation="Metric", MetricHeights, Heights)&lt;=(D30-0.5)) * IF(Notation="Metric", MetricHeights, Heights))</f>
        <v>0</v>
      </c>
      <c r="D30" s="136"/>
      <c r="E30" s="136"/>
      <c r="F30" s="105" t="str">
        <f t="shared" ca="1" si="39"/>
        <v/>
      </c>
      <c r="G30" s="105" t="str">
        <f t="shared" ca="1" si="27"/>
        <v/>
      </c>
      <c r="H30" s="105" t="str">
        <f t="shared" ca="1" si="40"/>
        <v/>
      </c>
      <c r="I30" s="106" t="str">
        <f t="shared" ca="1" si="22"/>
        <v/>
      </c>
      <c r="J30" s="106" t="str">
        <f t="shared" ca="1" si="31"/>
        <v/>
      </c>
      <c r="K30" s="106" t="str">
        <f t="shared" ca="1" si="32"/>
        <v/>
      </c>
      <c r="L30" s="107" t="str">
        <f t="shared" ca="1" si="33"/>
        <v/>
      </c>
      <c r="M30" s="107" t="str">
        <f t="shared" ca="1" si="34"/>
        <v/>
      </c>
      <c r="N30" s="108" t="str">
        <f t="shared" ca="1" si="35"/>
        <v/>
      </c>
      <c r="O30" s="108" t="str">
        <f t="shared" ca="1" si="6"/>
        <v/>
      </c>
      <c r="P30" s="129" t="str">
        <f t="shared" ca="1" si="7"/>
        <v/>
      </c>
      <c r="Q30" s="109" t="str">
        <f t="shared" ca="1" si="8"/>
        <v/>
      </c>
      <c r="R30" s="18"/>
      <c r="S30" s="114" t="str">
        <f t="shared" ca="1" si="24"/>
        <v/>
      </c>
      <c r="T30" s="109"/>
      <c r="U30" s="115"/>
      <c r="V30" s="115"/>
      <c r="W30" s="116"/>
      <c r="Z30" s="27">
        <f ca="1">IFERROR(OFFSET('Cut &amp; Paste'!$A$2,ROW()-15,MATCH(Z$15,'Cut &amp; Paste'!$A$2:$G$2,0)-1,1,1),"")</f>
        <v>0</v>
      </c>
      <c r="AA30" s="27">
        <f t="array" aca="1" ref="AA30" ca="1">MAX((IF(Notation="Metric", MetricHeights, Heights)&lt;=AB30) * IF(Notation="Metric", MetricHeights, Heights))</f>
        <v>0</v>
      </c>
      <c r="AB30" s="27">
        <f ca="1">IFERROR(OFFSET('Cut &amp; Paste'!$A$2,ROW()-15,MATCH(AB$15,'Cut &amp; Paste'!$A$2:$G$2,0)-1,1,1),"")</f>
        <v>0</v>
      </c>
      <c r="AC30" s="27">
        <f ca="1">IFERROR(OFFSET('Cut &amp; Paste'!$A$2,ROW()-15,MATCH(AC$15,'Cut &amp; Paste'!$A$2:$G$2,0)-1,1,1),"")</f>
        <v>0</v>
      </c>
      <c r="AD30" s="27">
        <f ca="1">IFERROR(OFFSET('Cut &amp; Paste'!$A$2,ROW()-15,MATCH(AD$15,'Cut &amp; Paste'!$A$2:$G$2,0)-1,1,1),"")</f>
        <v>0</v>
      </c>
      <c r="AE30" s="27">
        <f ca="1">IFERROR(OFFSET('Cut &amp; Paste'!$A$2,ROW()-15,MATCH(AE$15,'Cut &amp; Paste'!$A$2:$G$2,0)-1,1,1),"")</f>
        <v>0</v>
      </c>
      <c r="AF30" s="27" t="str">
        <f ca="1">IFERROR(OFFSET('Cut &amp; Paste'!$A$2,ROW()-15,MATCH(AF$15,'Cut &amp; Paste'!$A$2:$G$2,0)-1,1,1),"")</f>
        <v/>
      </c>
      <c r="AG30" s="27" t="str">
        <f ca="1">IFERROR(OFFSET('Cut &amp; Paste'!$A$2,ROW()-15,MATCH(AG$15,'Cut &amp; Paste'!$A$2:$G$2,0)-1,1,1),"")</f>
        <v/>
      </c>
      <c r="AH30" s="27" t="str">
        <f ca="1">IFERROR(OFFSET('Cut &amp; Paste'!$A$2,ROW()-15,MATCH(AH$15,'Cut &amp; Paste'!$A$2:$G$2,0)-1,1,1),"")</f>
        <v/>
      </c>
      <c r="AI30" s="27" t="str">
        <f ca="1">IFERROR(OFFSET('Cut &amp; Paste'!$A$2,ROW()-15,MATCH(AI$15,'Cut &amp; Paste'!$A$2:$G$2,0)-1,1,1),"")</f>
        <v/>
      </c>
      <c r="AJ30" s="27" t="str">
        <f ca="1">IFERROR(OFFSET('Cut &amp; Paste'!$A$2,ROW()-15,MATCH(AJ$15,'Cut &amp; Paste'!$A$2:$G$2,0)-1,1,1),"")</f>
        <v/>
      </c>
      <c r="AK30" s="27" t="str">
        <f ca="1">IFERROR(OFFSET('Cut &amp; Paste'!$A$2,ROW()-15,MATCH(AK$15,'Cut &amp; Paste'!$A$2:$G$2,0)-1,1,1),"")</f>
        <v/>
      </c>
      <c r="AL30" s="27" t="str">
        <f ca="1">IFERROR(OFFSET('Cut &amp; Paste'!$A$2,ROW()-15,MATCH(AL$15,'Cut &amp; Paste'!$A$2:$G$2,0)-1,1,1),"")</f>
        <v/>
      </c>
      <c r="AM30" s="27" t="str">
        <f ca="1">IFERROR(OFFSET('Cut &amp; Paste'!$A$2,ROW()-15,MATCH(AM$15,'Cut &amp; Paste'!$A$2:$G$2,0)-1,1,1),"")</f>
        <v/>
      </c>
      <c r="AN30" s="27">
        <f ca="1">IFERROR(OFFSET('Cut &amp; Paste'!$A$2,ROW()-15,MATCH(AN$15,'Cut &amp; Paste'!$A$2:$G$2,0)-1,1,1),"")</f>
        <v>0</v>
      </c>
      <c r="AO30" s="27">
        <f ca="1">IFERROR(OFFSET('Cut &amp; Paste'!$A$2,ROW()-15,MATCH(AO$15,'Cut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2" t="str">
        <f t="shared" ca="1" si="9"/>
        <v/>
      </c>
      <c r="AS30" s="162">
        <f t="shared" ca="1" si="10"/>
        <v>0</v>
      </c>
      <c r="AT30" s="6">
        <f t="shared" ca="1" si="11"/>
        <v>0</v>
      </c>
      <c r="AU30" s="6">
        <f t="shared" ca="1" si="36"/>
        <v>0</v>
      </c>
      <c r="AV30" s="6">
        <f t="shared" ca="1" si="13"/>
        <v>0</v>
      </c>
      <c r="AW30" s="6">
        <f t="shared" si="14"/>
        <v>0</v>
      </c>
      <c r="AX30" s="6">
        <f t="shared" ca="1" si="15"/>
        <v>0</v>
      </c>
      <c r="AY30" s="6">
        <f t="shared" si="16"/>
        <v>13</v>
      </c>
      <c r="AZ30" s="6">
        <f t="shared" ca="1" si="17"/>
        <v>0</v>
      </c>
      <c r="BA30" s="6">
        <f t="shared" ca="1" si="18"/>
        <v>0</v>
      </c>
      <c r="BB30" s="6">
        <f t="shared" ca="1" si="19"/>
        <v>3.0030000000000001</v>
      </c>
      <c r="BC30" s="7">
        <f t="shared" si="20"/>
        <v>10.4</v>
      </c>
    </row>
    <row r="31" spans="1:55" x14ac:dyDescent="0.3">
      <c r="A31" s="10">
        <f t="shared" si="21"/>
        <v>15</v>
      </c>
      <c r="B31" s="104" t="str">
        <f t="shared" ca="1" si="38"/>
        <v/>
      </c>
      <c r="C31" s="104">
        <f t="array" ref="C31">MAX((IF(Notation="Metric", MetricHeights, Heights)&lt;=(D31-0.5)) * IF(Notation="Metric", MetricHeights, Heights))</f>
        <v>0</v>
      </c>
      <c r="D31" s="136"/>
      <c r="E31" s="136"/>
      <c r="F31" s="105" t="str">
        <f t="shared" ca="1" si="39"/>
        <v/>
      </c>
      <c r="G31" s="105" t="str">
        <f t="shared" ca="1" si="27"/>
        <v/>
      </c>
      <c r="H31" s="105" t="str">
        <f t="shared" ca="1" si="40"/>
        <v/>
      </c>
      <c r="I31" s="106" t="str">
        <f t="shared" ca="1" si="22"/>
        <v/>
      </c>
      <c r="J31" s="106" t="str">
        <f t="shared" ca="1" si="31"/>
        <v/>
      </c>
      <c r="K31" s="106" t="str">
        <f t="shared" ca="1" si="32"/>
        <v/>
      </c>
      <c r="L31" s="107" t="str">
        <f t="shared" ca="1" si="33"/>
        <v/>
      </c>
      <c r="M31" s="107" t="str">
        <f t="shared" ca="1" si="34"/>
        <v/>
      </c>
      <c r="N31" s="108" t="str">
        <f t="shared" ca="1" si="35"/>
        <v/>
      </c>
      <c r="O31" s="108" t="str">
        <f t="shared" ca="1" si="6"/>
        <v/>
      </c>
      <c r="P31" s="129" t="str">
        <f t="shared" ca="1" si="7"/>
        <v/>
      </c>
      <c r="Q31" s="109" t="str">
        <f t="shared" ca="1" si="8"/>
        <v/>
      </c>
      <c r="R31" s="18"/>
      <c r="S31" s="114" t="str">
        <f t="shared" ca="1" si="24"/>
        <v/>
      </c>
      <c r="T31" s="109"/>
      <c r="U31" s="115"/>
      <c r="V31" s="115"/>
      <c r="W31" s="116"/>
      <c r="Z31" s="27">
        <f ca="1">IFERROR(OFFSET('Cut &amp; Paste'!$A$2,ROW()-15,MATCH(Z$15,'Cut &amp; Paste'!$A$2:$G$2,0)-1,1,1),"")</f>
        <v>0</v>
      </c>
      <c r="AA31" s="27">
        <f t="array" aca="1" ref="AA31" ca="1">MAX((IF(Notation="Metric", MetricHeights, Heights)&lt;=AB31) * IF(Notation="Metric", MetricHeights, Heights))</f>
        <v>0</v>
      </c>
      <c r="AB31" s="27">
        <f ca="1">IFERROR(OFFSET('Cut &amp; Paste'!$A$2,ROW()-15,MATCH(AB$15,'Cut &amp; Paste'!$A$2:$G$2,0)-1,1,1),"")</f>
        <v>0</v>
      </c>
      <c r="AC31" s="27">
        <f ca="1">IFERROR(OFFSET('Cut &amp; Paste'!$A$2,ROW()-15,MATCH(AC$15,'Cut &amp; Paste'!$A$2:$G$2,0)-1,1,1),"")</f>
        <v>0</v>
      </c>
      <c r="AD31" s="27">
        <f ca="1">IFERROR(OFFSET('Cut &amp; Paste'!$A$2,ROW()-15,MATCH(AD$15,'Cut &amp; Paste'!$A$2:$G$2,0)-1,1,1),"")</f>
        <v>0</v>
      </c>
      <c r="AE31" s="27">
        <f ca="1">IFERROR(OFFSET('Cut &amp; Paste'!$A$2,ROW()-15,MATCH(AE$15,'Cut &amp; Paste'!$A$2:$G$2,0)-1,1,1),"")</f>
        <v>0</v>
      </c>
      <c r="AF31" s="27" t="str">
        <f ca="1">IFERROR(OFFSET('Cut &amp; Paste'!$A$2,ROW()-15,MATCH(AF$15,'Cut &amp; Paste'!$A$2:$G$2,0)-1,1,1),"")</f>
        <v/>
      </c>
      <c r="AG31" s="27" t="str">
        <f ca="1">IFERROR(OFFSET('Cut &amp; Paste'!$A$2,ROW()-15,MATCH(AG$15,'Cut &amp; Paste'!$A$2:$G$2,0)-1,1,1),"")</f>
        <v/>
      </c>
      <c r="AH31" s="27" t="str">
        <f ca="1">IFERROR(OFFSET('Cut &amp; Paste'!$A$2,ROW()-15,MATCH(AH$15,'Cut &amp; Paste'!$A$2:$G$2,0)-1,1,1),"")</f>
        <v/>
      </c>
      <c r="AI31" s="27" t="str">
        <f ca="1">IFERROR(OFFSET('Cut &amp; Paste'!$A$2,ROW()-15,MATCH(AI$15,'Cut &amp; Paste'!$A$2:$G$2,0)-1,1,1),"")</f>
        <v/>
      </c>
      <c r="AJ31" s="27" t="str">
        <f ca="1">IFERROR(OFFSET('Cut &amp; Paste'!$A$2,ROW()-15,MATCH(AJ$15,'Cut &amp; Paste'!$A$2:$G$2,0)-1,1,1),"")</f>
        <v/>
      </c>
      <c r="AK31" s="27" t="str">
        <f ca="1">IFERROR(OFFSET('Cut &amp; Paste'!$A$2,ROW()-15,MATCH(AK$15,'Cut &amp; Paste'!$A$2:$G$2,0)-1,1,1),"")</f>
        <v/>
      </c>
      <c r="AL31" s="27" t="str">
        <f ca="1">IFERROR(OFFSET('Cut &amp; Paste'!$A$2,ROW()-15,MATCH(AL$15,'Cut &amp; Paste'!$A$2:$G$2,0)-1,1,1),"")</f>
        <v/>
      </c>
      <c r="AM31" s="27" t="str">
        <f ca="1">IFERROR(OFFSET('Cut &amp; Paste'!$A$2,ROW()-15,MATCH(AM$15,'Cut &amp; Paste'!$A$2:$G$2,0)-1,1,1),"")</f>
        <v/>
      </c>
      <c r="AN31" s="27">
        <f ca="1">IFERROR(OFFSET('Cut &amp; Paste'!$A$2,ROW()-15,MATCH(AN$15,'Cut &amp; Paste'!$A$2:$G$2,0)-1,1,1),"")</f>
        <v>0</v>
      </c>
      <c r="AO31" s="27">
        <f ca="1">IFERROR(OFFSET('Cut &amp; Paste'!$A$2,ROW()-15,MATCH(AO$15,'Cut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2" t="str">
        <f t="shared" ca="1" si="9"/>
        <v/>
      </c>
      <c r="AS31" s="162">
        <f t="shared" ca="1" si="10"/>
        <v>0</v>
      </c>
      <c r="AT31" s="6">
        <f t="shared" ca="1" si="11"/>
        <v>0</v>
      </c>
      <c r="AU31" s="6">
        <f t="shared" ca="1" si="36"/>
        <v>0</v>
      </c>
      <c r="AV31" s="6">
        <f t="shared" ca="1" si="13"/>
        <v>0</v>
      </c>
      <c r="AW31" s="6">
        <f t="shared" si="14"/>
        <v>0</v>
      </c>
      <c r="AX31" s="6">
        <f t="shared" ca="1" si="15"/>
        <v>0</v>
      </c>
      <c r="AY31" s="6">
        <f t="shared" si="16"/>
        <v>13</v>
      </c>
      <c r="AZ31" s="6">
        <f t="shared" ca="1" si="17"/>
        <v>0</v>
      </c>
      <c r="BA31" s="6">
        <f t="shared" ca="1" si="18"/>
        <v>0</v>
      </c>
      <c r="BB31" s="6">
        <f t="shared" ca="1" si="19"/>
        <v>3.0030000000000001</v>
      </c>
      <c r="BC31" s="7">
        <f t="shared" si="20"/>
        <v>10.4</v>
      </c>
    </row>
    <row r="32" spans="1:55" x14ac:dyDescent="0.3">
      <c r="A32" s="10">
        <f t="shared" si="21"/>
        <v>16</v>
      </c>
      <c r="B32" s="104" t="str">
        <f t="shared" ca="1" si="38"/>
        <v/>
      </c>
      <c r="C32" s="104">
        <f t="array" ref="C32">MAX((IF(Notation="Metric", MetricHeights, Heights)&lt;=(D32-0.5)) * IF(Notation="Metric", MetricHeights, Heights))</f>
        <v>0</v>
      </c>
      <c r="D32" s="136"/>
      <c r="E32" s="136"/>
      <c r="F32" s="105" t="str">
        <f t="shared" ca="1" si="39"/>
        <v/>
      </c>
      <c r="G32" s="105" t="str">
        <f t="shared" ca="1" si="27"/>
        <v/>
      </c>
      <c r="H32" s="105" t="str">
        <f t="shared" ca="1" si="40"/>
        <v/>
      </c>
      <c r="I32" s="106" t="str">
        <f t="shared" ca="1" si="22"/>
        <v/>
      </c>
      <c r="J32" s="106" t="str">
        <f t="shared" ca="1" si="31"/>
        <v/>
      </c>
      <c r="K32" s="106" t="str">
        <f t="shared" ca="1" si="32"/>
        <v/>
      </c>
      <c r="L32" s="107" t="str">
        <f t="shared" ca="1" si="33"/>
        <v/>
      </c>
      <c r="M32" s="107" t="str">
        <f t="shared" ca="1" si="34"/>
        <v/>
      </c>
      <c r="N32" s="108" t="str">
        <f t="shared" ca="1" si="35"/>
        <v/>
      </c>
      <c r="O32" s="108" t="str">
        <f t="shared" ca="1" si="6"/>
        <v/>
      </c>
      <c r="P32" s="129" t="str">
        <f t="shared" ca="1" si="7"/>
        <v/>
      </c>
      <c r="Q32" s="109" t="str">
        <f t="shared" ca="1" si="8"/>
        <v/>
      </c>
      <c r="R32" s="18"/>
      <c r="S32" s="114" t="str">
        <f t="shared" ca="1" si="24"/>
        <v/>
      </c>
      <c r="T32" s="109"/>
      <c r="U32" s="115"/>
      <c r="V32" s="115"/>
      <c r="W32" s="116"/>
      <c r="Z32" s="27">
        <f ca="1">IFERROR(OFFSET('Cut &amp; Paste'!$A$2,ROW()-15,MATCH(Z$15,'Cut &amp; Paste'!$A$2:$G$2,0)-1,1,1),"")</f>
        <v>0</v>
      </c>
      <c r="AA32" s="27">
        <f t="array" aca="1" ref="AA32" ca="1">MAX((IF(Notation="Metric", MetricHeights, Heights)&lt;=AB32) * IF(Notation="Metric", MetricHeights, Heights))</f>
        <v>0</v>
      </c>
      <c r="AB32" s="27">
        <f ca="1">IFERROR(OFFSET('Cut &amp; Paste'!$A$2,ROW()-15,MATCH(AB$15,'Cut &amp; Paste'!$A$2:$G$2,0)-1,1,1),"")</f>
        <v>0</v>
      </c>
      <c r="AC32" s="27">
        <f ca="1">IFERROR(OFFSET('Cut &amp; Paste'!$A$2,ROW()-15,MATCH(AC$15,'Cut &amp; Paste'!$A$2:$G$2,0)-1,1,1),"")</f>
        <v>0</v>
      </c>
      <c r="AD32" s="27">
        <f ca="1">IFERROR(OFFSET('Cut &amp; Paste'!$A$2,ROW()-15,MATCH(AD$15,'Cut &amp; Paste'!$A$2:$G$2,0)-1,1,1),"")</f>
        <v>0</v>
      </c>
      <c r="AE32" s="27">
        <f ca="1">IFERROR(OFFSET('Cut &amp; Paste'!$A$2,ROW()-15,MATCH(AE$15,'Cut &amp; Paste'!$A$2:$G$2,0)-1,1,1),"")</f>
        <v>0</v>
      </c>
      <c r="AF32" s="27" t="str">
        <f ca="1">IFERROR(OFFSET('Cut &amp; Paste'!$A$2,ROW()-15,MATCH(AF$15,'Cut &amp; Paste'!$A$2:$G$2,0)-1,1,1),"")</f>
        <v/>
      </c>
      <c r="AG32" s="27" t="str">
        <f ca="1">IFERROR(OFFSET('Cut &amp; Paste'!$A$2,ROW()-15,MATCH(AG$15,'Cut &amp; Paste'!$A$2:$G$2,0)-1,1,1),"")</f>
        <v/>
      </c>
      <c r="AH32" s="27" t="str">
        <f ca="1">IFERROR(OFFSET('Cut &amp; Paste'!$A$2,ROW()-15,MATCH(AH$15,'Cut &amp; Paste'!$A$2:$G$2,0)-1,1,1),"")</f>
        <v/>
      </c>
      <c r="AI32" s="27" t="str">
        <f ca="1">IFERROR(OFFSET('Cut &amp; Paste'!$A$2,ROW()-15,MATCH(AI$15,'Cut &amp; Paste'!$A$2:$G$2,0)-1,1,1),"")</f>
        <v/>
      </c>
      <c r="AJ32" s="27" t="str">
        <f ca="1">IFERROR(OFFSET('Cut &amp; Paste'!$A$2,ROW()-15,MATCH(AJ$15,'Cut &amp; Paste'!$A$2:$G$2,0)-1,1,1),"")</f>
        <v/>
      </c>
      <c r="AK32" s="27" t="str">
        <f ca="1">IFERROR(OFFSET('Cut &amp; Paste'!$A$2,ROW()-15,MATCH(AK$15,'Cut &amp; Paste'!$A$2:$G$2,0)-1,1,1),"")</f>
        <v/>
      </c>
      <c r="AL32" s="27" t="str">
        <f ca="1">IFERROR(OFFSET('Cut &amp; Paste'!$A$2,ROW()-15,MATCH(AL$15,'Cut &amp; Paste'!$A$2:$G$2,0)-1,1,1),"")</f>
        <v/>
      </c>
      <c r="AM32" s="27" t="str">
        <f ca="1">IFERROR(OFFSET('Cut &amp; Paste'!$A$2,ROW()-15,MATCH(AM$15,'Cut &amp; Paste'!$A$2:$G$2,0)-1,1,1),"")</f>
        <v/>
      </c>
      <c r="AN32" s="27">
        <f ca="1">IFERROR(OFFSET('Cut &amp; Paste'!$A$2,ROW()-15,MATCH(AN$15,'Cut &amp; Paste'!$A$2:$G$2,0)-1,1,1),"")</f>
        <v>0</v>
      </c>
      <c r="AO32" s="27">
        <f ca="1">IFERROR(OFFSET('Cut &amp; Paste'!$A$2,ROW()-15,MATCH(AO$15,'Cut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2" t="str">
        <f t="shared" ca="1" si="9"/>
        <v/>
      </c>
      <c r="AS32" s="162">
        <f t="shared" ca="1" si="10"/>
        <v>0</v>
      </c>
      <c r="AT32" s="6">
        <f t="shared" ca="1" si="11"/>
        <v>0</v>
      </c>
      <c r="AU32" s="6">
        <f t="shared" ca="1" si="36"/>
        <v>0</v>
      </c>
      <c r="AV32" s="6">
        <f t="shared" ca="1" si="13"/>
        <v>0</v>
      </c>
      <c r="AW32" s="6">
        <f t="shared" si="14"/>
        <v>0</v>
      </c>
      <c r="AX32" s="6">
        <f t="shared" ca="1" si="15"/>
        <v>0</v>
      </c>
      <c r="AY32" s="6">
        <f t="shared" si="16"/>
        <v>13</v>
      </c>
      <c r="AZ32" s="6">
        <f t="shared" ca="1" si="17"/>
        <v>0</v>
      </c>
      <c r="BA32" s="6">
        <f t="shared" ca="1" si="18"/>
        <v>0</v>
      </c>
      <c r="BB32" s="6">
        <f t="shared" ca="1" si="19"/>
        <v>3.0030000000000001</v>
      </c>
      <c r="BC32" s="7">
        <f t="shared" si="20"/>
        <v>10.4</v>
      </c>
    </row>
    <row r="33" spans="1:55" x14ac:dyDescent="0.3">
      <c r="A33" s="10">
        <f t="shared" si="21"/>
        <v>17</v>
      </c>
      <c r="B33" s="104" t="str">
        <f t="shared" ca="1" si="38"/>
        <v/>
      </c>
      <c r="C33" s="104">
        <f t="array" ref="C33">MAX((IF(Notation="Metric", MetricHeights, Heights)&lt;=(D33-0.5)) * IF(Notation="Metric", MetricHeights, Heights))</f>
        <v>0</v>
      </c>
      <c r="D33" s="136"/>
      <c r="E33" s="136"/>
      <c r="F33" s="105" t="str">
        <f t="shared" ca="1" si="39"/>
        <v/>
      </c>
      <c r="G33" s="105" t="str">
        <f t="shared" ca="1" si="27"/>
        <v/>
      </c>
      <c r="H33" s="105" t="str">
        <f t="shared" ca="1" si="40"/>
        <v/>
      </c>
      <c r="I33" s="106" t="str">
        <f t="shared" ca="1" si="22"/>
        <v/>
      </c>
      <c r="J33" s="106" t="str">
        <f t="shared" ca="1" si="31"/>
        <v/>
      </c>
      <c r="K33" s="106" t="str">
        <f t="shared" ca="1" si="32"/>
        <v/>
      </c>
      <c r="L33" s="107" t="str">
        <f t="shared" ca="1" si="33"/>
        <v/>
      </c>
      <c r="M33" s="107" t="str">
        <f t="shared" ca="1" si="34"/>
        <v/>
      </c>
      <c r="N33" s="108" t="str">
        <f t="shared" ca="1" si="35"/>
        <v/>
      </c>
      <c r="O33" s="108" t="str">
        <f t="shared" ca="1" si="6"/>
        <v/>
      </c>
      <c r="P33" s="129" t="str">
        <f t="shared" ca="1" si="7"/>
        <v/>
      </c>
      <c r="Q33" s="109" t="str">
        <f t="shared" ca="1" si="8"/>
        <v/>
      </c>
      <c r="R33" s="18"/>
      <c r="S33" s="114" t="str">
        <f t="shared" ca="1" si="24"/>
        <v/>
      </c>
      <c r="T33" s="109"/>
      <c r="U33" s="115"/>
      <c r="V33" s="115"/>
      <c r="W33" s="116"/>
      <c r="Z33" s="27">
        <f ca="1">IFERROR(OFFSET('Cut &amp; Paste'!$A$2,ROW()-15,MATCH(Z$15,'Cut &amp; Paste'!$A$2:$G$2,0)-1,1,1),"")</f>
        <v>0</v>
      </c>
      <c r="AA33" s="27">
        <f t="array" aca="1" ref="AA33" ca="1">MAX((IF(Notation="Metric", MetricHeights, Heights)&lt;=AB33) * IF(Notation="Metric", MetricHeights, Heights))</f>
        <v>0</v>
      </c>
      <c r="AB33" s="27">
        <f ca="1">IFERROR(OFFSET('Cut &amp; Paste'!$A$2,ROW()-15,MATCH(AB$15,'Cut &amp; Paste'!$A$2:$G$2,0)-1,1,1),"")</f>
        <v>0</v>
      </c>
      <c r="AC33" s="27">
        <f ca="1">IFERROR(OFFSET('Cut &amp; Paste'!$A$2,ROW()-15,MATCH(AC$15,'Cut &amp; Paste'!$A$2:$G$2,0)-1,1,1),"")</f>
        <v>0</v>
      </c>
      <c r="AD33" s="27">
        <f ca="1">IFERROR(OFFSET('Cut &amp; Paste'!$A$2,ROW()-15,MATCH(AD$15,'Cut &amp; Paste'!$A$2:$G$2,0)-1,1,1),"")</f>
        <v>0</v>
      </c>
      <c r="AE33" s="27">
        <f ca="1">IFERROR(OFFSET('Cut &amp; Paste'!$A$2,ROW()-15,MATCH(AE$15,'Cut &amp; Paste'!$A$2:$G$2,0)-1,1,1),"")</f>
        <v>0</v>
      </c>
      <c r="AF33" s="27" t="str">
        <f ca="1">IFERROR(OFFSET('Cut &amp; Paste'!$A$2,ROW()-15,MATCH(AF$15,'Cut &amp; Paste'!$A$2:$G$2,0)-1,1,1),"")</f>
        <v/>
      </c>
      <c r="AG33" s="27" t="str">
        <f ca="1">IFERROR(OFFSET('Cut &amp; Paste'!$A$2,ROW()-15,MATCH(AG$15,'Cut &amp; Paste'!$A$2:$G$2,0)-1,1,1),"")</f>
        <v/>
      </c>
      <c r="AH33" s="27" t="str">
        <f ca="1">IFERROR(OFFSET('Cut &amp; Paste'!$A$2,ROW()-15,MATCH(AH$15,'Cut &amp; Paste'!$A$2:$G$2,0)-1,1,1),"")</f>
        <v/>
      </c>
      <c r="AI33" s="27" t="str">
        <f ca="1">IFERROR(OFFSET('Cut &amp; Paste'!$A$2,ROW()-15,MATCH(AI$15,'Cut &amp; Paste'!$A$2:$G$2,0)-1,1,1),"")</f>
        <v/>
      </c>
      <c r="AJ33" s="27" t="str">
        <f ca="1">IFERROR(OFFSET('Cut &amp; Paste'!$A$2,ROW()-15,MATCH(AJ$15,'Cut &amp; Paste'!$A$2:$G$2,0)-1,1,1),"")</f>
        <v/>
      </c>
      <c r="AK33" s="27" t="str">
        <f ca="1">IFERROR(OFFSET('Cut &amp; Paste'!$A$2,ROW()-15,MATCH(AK$15,'Cut &amp; Paste'!$A$2:$G$2,0)-1,1,1),"")</f>
        <v/>
      </c>
      <c r="AL33" s="27" t="str">
        <f ca="1">IFERROR(OFFSET('Cut &amp; Paste'!$A$2,ROW()-15,MATCH(AL$15,'Cut &amp; Paste'!$A$2:$G$2,0)-1,1,1),"")</f>
        <v/>
      </c>
      <c r="AM33" s="27" t="str">
        <f ca="1">IFERROR(OFFSET('Cut &amp; Paste'!$A$2,ROW()-15,MATCH(AM$15,'Cut &amp; Paste'!$A$2:$G$2,0)-1,1,1),"")</f>
        <v/>
      </c>
      <c r="AN33" s="27">
        <f ca="1">IFERROR(OFFSET('Cut &amp; Paste'!$A$2,ROW()-15,MATCH(AN$15,'Cut &amp; Paste'!$A$2:$G$2,0)-1,1,1),"")</f>
        <v>0</v>
      </c>
      <c r="AO33" s="27">
        <f ca="1">IFERROR(OFFSET('Cut &amp; Paste'!$A$2,ROW()-15,MATCH(AO$15,'Cut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2" t="str">
        <f t="shared" ca="1" si="9"/>
        <v/>
      </c>
      <c r="AS33" s="162">
        <f t="shared" ca="1" si="10"/>
        <v>0</v>
      </c>
      <c r="AT33" s="6">
        <f t="shared" ca="1" si="11"/>
        <v>0</v>
      </c>
      <c r="AU33" s="6">
        <f t="shared" ca="1" si="36"/>
        <v>0</v>
      </c>
      <c r="AV33" s="6">
        <f t="shared" ca="1" si="13"/>
        <v>0</v>
      </c>
      <c r="AW33" s="6">
        <f t="shared" si="14"/>
        <v>0</v>
      </c>
      <c r="AX33" s="6">
        <f t="shared" ca="1" si="15"/>
        <v>0</v>
      </c>
      <c r="AY33" s="6">
        <f t="shared" si="16"/>
        <v>13</v>
      </c>
      <c r="AZ33" s="6">
        <f t="shared" ca="1" si="17"/>
        <v>0</v>
      </c>
      <c r="BA33" s="6">
        <f t="shared" ca="1" si="18"/>
        <v>0</v>
      </c>
      <c r="BB33" s="6">
        <f t="shared" ca="1" si="19"/>
        <v>3.0030000000000001</v>
      </c>
      <c r="BC33" s="7">
        <f t="shared" si="20"/>
        <v>10.4</v>
      </c>
    </row>
    <row r="34" spans="1:55" x14ac:dyDescent="0.3">
      <c r="A34" s="10">
        <f t="shared" si="21"/>
        <v>18</v>
      </c>
      <c r="B34" s="104" t="str">
        <f t="shared" ca="1" si="38"/>
        <v/>
      </c>
      <c r="C34" s="104">
        <f t="array" ref="C34">MAX((IF(Notation="Metric", MetricHeights, Heights)&lt;=(D34-0.5)) * IF(Notation="Metric", MetricHeights, Heights))</f>
        <v>0</v>
      </c>
      <c r="D34" s="136"/>
      <c r="E34" s="136"/>
      <c r="F34" s="105" t="str">
        <f t="shared" ca="1" si="39"/>
        <v/>
      </c>
      <c r="G34" s="105" t="str">
        <f t="shared" ca="1" si="27"/>
        <v/>
      </c>
      <c r="H34" s="105" t="str">
        <f t="shared" ca="1" si="40"/>
        <v/>
      </c>
      <c r="I34" s="106" t="str">
        <f t="shared" ca="1" si="22"/>
        <v/>
      </c>
      <c r="J34" s="106" t="str">
        <f t="shared" ca="1" si="31"/>
        <v/>
      </c>
      <c r="K34" s="106" t="str">
        <f t="shared" ca="1" si="32"/>
        <v/>
      </c>
      <c r="L34" s="107" t="str">
        <f t="shared" ca="1" si="33"/>
        <v/>
      </c>
      <c r="M34" s="107" t="str">
        <f t="shared" ca="1" si="34"/>
        <v/>
      </c>
      <c r="N34" s="108" t="str">
        <f t="shared" ca="1" si="35"/>
        <v/>
      </c>
      <c r="O34" s="108" t="str">
        <f t="shared" ca="1" si="6"/>
        <v/>
      </c>
      <c r="P34" s="129" t="str">
        <f t="shared" ca="1" si="7"/>
        <v/>
      </c>
      <c r="Q34" s="109" t="str">
        <f t="shared" ca="1" si="8"/>
        <v/>
      </c>
      <c r="R34" s="18"/>
      <c r="S34" s="114" t="str">
        <f t="shared" ca="1" si="24"/>
        <v/>
      </c>
      <c r="T34" s="109"/>
      <c r="U34" s="115"/>
      <c r="V34" s="115"/>
      <c r="W34" s="116"/>
      <c r="Z34" s="27">
        <f ca="1">IFERROR(OFFSET('Cut &amp; Paste'!$A$2,ROW()-15,MATCH(Z$15,'Cut &amp; Paste'!$A$2:$G$2,0)-1,1,1),"")</f>
        <v>0</v>
      </c>
      <c r="AA34" s="27">
        <f t="array" aca="1" ref="AA34" ca="1">MAX((IF(Notation="Metric", MetricHeights, Heights)&lt;=AB34) * IF(Notation="Metric", MetricHeights, Heights))</f>
        <v>0</v>
      </c>
      <c r="AB34" s="27">
        <f ca="1">IFERROR(OFFSET('Cut &amp; Paste'!$A$2,ROW()-15,MATCH(AB$15,'Cut &amp; Paste'!$A$2:$G$2,0)-1,1,1),"")</f>
        <v>0</v>
      </c>
      <c r="AC34" s="27">
        <f ca="1">IFERROR(OFFSET('Cut &amp; Paste'!$A$2,ROW()-15,MATCH(AC$15,'Cut &amp; Paste'!$A$2:$G$2,0)-1,1,1),"")</f>
        <v>0</v>
      </c>
      <c r="AD34" s="27">
        <f ca="1">IFERROR(OFFSET('Cut &amp; Paste'!$A$2,ROW()-15,MATCH(AD$15,'Cut &amp; Paste'!$A$2:$G$2,0)-1,1,1),"")</f>
        <v>0</v>
      </c>
      <c r="AE34" s="27">
        <f ca="1">IFERROR(OFFSET('Cut &amp; Paste'!$A$2,ROW()-15,MATCH(AE$15,'Cut &amp; Paste'!$A$2:$G$2,0)-1,1,1),"")</f>
        <v>0</v>
      </c>
      <c r="AF34" s="27" t="str">
        <f ca="1">IFERROR(OFFSET('Cut &amp; Paste'!$A$2,ROW()-15,MATCH(AF$15,'Cut &amp; Paste'!$A$2:$G$2,0)-1,1,1),"")</f>
        <v/>
      </c>
      <c r="AG34" s="27" t="str">
        <f ca="1">IFERROR(OFFSET('Cut &amp; Paste'!$A$2,ROW()-15,MATCH(AG$15,'Cut &amp; Paste'!$A$2:$G$2,0)-1,1,1),"")</f>
        <v/>
      </c>
      <c r="AH34" s="27" t="str">
        <f ca="1">IFERROR(OFFSET('Cut &amp; Paste'!$A$2,ROW()-15,MATCH(AH$15,'Cut &amp; Paste'!$A$2:$G$2,0)-1,1,1),"")</f>
        <v/>
      </c>
      <c r="AI34" s="27" t="str">
        <f ca="1">IFERROR(OFFSET('Cut &amp; Paste'!$A$2,ROW()-15,MATCH(AI$15,'Cut &amp; Paste'!$A$2:$G$2,0)-1,1,1),"")</f>
        <v/>
      </c>
      <c r="AJ34" s="27" t="str">
        <f ca="1">IFERROR(OFFSET('Cut &amp; Paste'!$A$2,ROW()-15,MATCH(AJ$15,'Cut &amp; Paste'!$A$2:$G$2,0)-1,1,1),"")</f>
        <v/>
      </c>
      <c r="AK34" s="27" t="str">
        <f ca="1">IFERROR(OFFSET('Cut &amp; Paste'!$A$2,ROW()-15,MATCH(AK$15,'Cut &amp; Paste'!$A$2:$G$2,0)-1,1,1),"")</f>
        <v/>
      </c>
      <c r="AL34" s="27" t="str">
        <f ca="1">IFERROR(OFFSET('Cut &amp; Paste'!$A$2,ROW()-15,MATCH(AL$15,'Cut &amp; Paste'!$A$2:$G$2,0)-1,1,1),"")</f>
        <v/>
      </c>
      <c r="AM34" s="27" t="str">
        <f ca="1">IFERROR(OFFSET('Cut &amp; Paste'!$A$2,ROW()-15,MATCH(AM$15,'Cut &amp; Paste'!$A$2:$G$2,0)-1,1,1),"")</f>
        <v/>
      </c>
      <c r="AN34" s="27">
        <f ca="1">IFERROR(OFFSET('Cut &amp; Paste'!$A$2,ROW()-15,MATCH(AN$15,'Cut &amp; Paste'!$A$2:$G$2,0)-1,1,1),"")</f>
        <v>0</v>
      </c>
      <c r="AO34" s="27">
        <f ca="1">IFERROR(OFFSET('Cut &amp; Paste'!$A$2,ROW()-15,MATCH(AO$15,'Cut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2" t="str">
        <f t="shared" ca="1" si="9"/>
        <v/>
      </c>
      <c r="AS34" s="162">
        <f t="shared" ca="1" si="10"/>
        <v>0</v>
      </c>
      <c r="AT34" s="6">
        <f t="shared" ca="1" si="11"/>
        <v>0</v>
      </c>
      <c r="AU34" s="6">
        <f t="shared" ca="1" si="36"/>
        <v>0</v>
      </c>
      <c r="AV34" s="6">
        <f t="shared" ca="1" si="13"/>
        <v>0</v>
      </c>
      <c r="AW34" s="6">
        <f t="shared" si="14"/>
        <v>0</v>
      </c>
      <c r="AX34" s="6">
        <f t="shared" ca="1" si="15"/>
        <v>0</v>
      </c>
      <c r="AY34" s="6">
        <f t="shared" si="16"/>
        <v>13</v>
      </c>
      <c r="AZ34" s="6">
        <f t="shared" ca="1" si="17"/>
        <v>0</v>
      </c>
      <c r="BA34" s="6">
        <f t="shared" ca="1" si="18"/>
        <v>0</v>
      </c>
      <c r="BB34" s="6">
        <f t="shared" ca="1" si="19"/>
        <v>3.0030000000000001</v>
      </c>
      <c r="BC34" s="7">
        <f t="shared" si="20"/>
        <v>10.4</v>
      </c>
    </row>
    <row r="35" spans="1:55" x14ac:dyDescent="0.3">
      <c r="A35" s="10">
        <f t="shared" si="21"/>
        <v>19</v>
      </c>
      <c r="B35" s="104" t="str">
        <f t="shared" ca="1" si="38"/>
        <v/>
      </c>
      <c r="C35" s="104">
        <f t="array" ref="C35">MAX((IF(Notation="Metric", MetricHeights, Heights)&lt;=(D35-0.5)) * IF(Notation="Metric", MetricHeights, Heights))</f>
        <v>0</v>
      </c>
      <c r="D35" s="136"/>
      <c r="E35" s="136"/>
      <c r="F35" s="105" t="str">
        <f t="shared" ca="1" si="39"/>
        <v/>
      </c>
      <c r="G35" s="105" t="str">
        <f t="shared" ca="1" si="27"/>
        <v/>
      </c>
      <c r="H35" s="105" t="str">
        <f t="shared" ca="1" si="40"/>
        <v/>
      </c>
      <c r="I35" s="106" t="str">
        <f t="shared" ca="1" si="22"/>
        <v/>
      </c>
      <c r="J35" s="106" t="str">
        <f t="shared" ca="1" si="31"/>
        <v/>
      </c>
      <c r="K35" s="106" t="str">
        <f t="shared" ca="1" si="32"/>
        <v/>
      </c>
      <c r="L35" s="107" t="str">
        <f t="shared" ca="1" si="33"/>
        <v/>
      </c>
      <c r="M35" s="107" t="str">
        <f t="shared" ca="1" si="34"/>
        <v/>
      </c>
      <c r="N35" s="108" t="str">
        <f t="shared" ca="1" si="35"/>
        <v/>
      </c>
      <c r="O35" s="108" t="str">
        <f t="shared" ca="1" si="6"/>
        <v/>
      </c>
      <c r="P35" s="129" t="str">
        <f t="shared" ca="1" si="7"/>
        <v/>
      </c>
      <c r="Q35" s="109" t="str">
        <f t="shared" ca="1" si="8"/>
        <v/>
      </c>
      <c r="R35" s="18"/>
      <c r="S35" s="114" t="str">
        <f t="shared" ca="1" si="24"/>
        <v/>
      </c>
      <c r="T35" s="109"/>
      <c r="U35" s="115"/>
      <c r="V35" s="115"/>
      <c r="W35" s="116"/>
      <c r="Z35" s="27">
        <f ca="1">IFERROR(OFFSET('Cut &amp; Paste'!$A$2,ROW()-15,MATCH(Z$15,'Cut &amp; Paste'!$A$2:$G$2,0)-1,1,1),"")</f>
        <v>0</v>
      </c>
      <c r="AA35" s="27">
        <f t="array" aca="1" ref="AA35" ca="1">MAX((IF(Notation="Metric", MetricHeights, Heights)&lt;=AB35) * IF(Notation="Metric", MetricHeights, Heights))</f>
        <v>0</v>
      </c>
      <c r="AB35" s="27">
        <f ca="1">IFERROR(OFFSET('Cut &amp; Paste'!$A$2,ROW()-15,MATCH(AB$15,'Cut &amp; Paste'!$A$2:$G$2,0)-1,1,1),"")</f>
        <v>0</v>
      </c>
      <c r="AC35" s="27">
        <f ca="1">IFERROR(OFFSET('Cut &amp; Paste'!$A$2,ROW()-15,MATCH(AC$15,'Cut &amp; Paste'!$A$2:$G$2,0)-1,1,1),"")</f>
        <v>0</v>
      </c>
      <c r="AD35" s="27">
        <f ca="1">IFERROR(OFFSET('Cut &amp; Paste'!$A$2,ROW()-15,MATCH(AD$15,'Cut &amp; Paste'!$A$2:$G$2,0)-1,1,1),"")</f>
        <v>0</v>
      </c>
      <c r="AE35" s="27">
        <f ca="1">IFERROR(OFFSET('Cut &amp; Paste'!$A$2,ROW()-15,MATCH(AE$15,'Cut &amp; Paste'!$A$2:$G$2,0)-1,1,1),"")</f>
        <v>0</v>
      </c>
      <c r="AF35" s="27" t="str">
        <f ca="1">IFERROR(OFFSET('Cut &amp; Paste'!$A$2,ROW()-15,MATCH(AF$15,'Cut &amp; Paste'!$A$2:$G$2,0)-1,1,1),"")</f>
        <v/>
      </c>
      <c r="AG35" s="27" t="str">
        <f ca="1">IFERROR(OFFSET('Cut &amp; Paste'!$A$2,ROW()-15,MATCH(AG$15,'Cut &amp; Paste'!$A$2:$G$2,0)-1,1,1),"")</f>
        <v/>
      </c>
      <c r="AH35" s="27" t="str">
        <f ca="1">IFERROR(OFFSET('Cut &amp; Paste'!$A$2,ROW()-15,MATCH(AH$15,'Cut &amp; Paste'!$A$2:$G$2,0)-1,1,1),"")</f>
        <v/>
      </c>
      <c r="AI35" s="27" t="str">
        <f ca="1">IFERROR(OFFSET('Cut &amp; Paste'!$A$2,ROW()-15,MATCH(AI$15,'Cut &amp; Paste'!$A$2:$G$2,0)-1,1,1),"")</f>
        <v/>
      </c>
      <c r="AJ35" s="27" t="str">
        <f ca="1">IFERROR(OFFSET('Cut &amp; Paste'!$A$2,ROW()-15,MATCH(AJ$15,'Cut &amp; Paste'!$A$2:$G$2,0)-1,1,1),"")</f>
        <v/>
      </c>
      <c r="AK35" s="27" t="str">
        <f ca="1">IFERROR(OFFSET('Cut &amp; Paste'!$A$2,ROW()-15,MATCH(AK$15,'Cut &amp; Paste'!$A$2:$G$2,0)-1,1,1),"")</f>
        <v/>
      </c>
      <c r="AL35" s="27" t="str">
        <f ca="1">IFERROR(OFFSET('Cut &amp; Paste'!$A$2,ROW()-15,MATCH(AL$15,'Cut &amp; Paste'!$A$2:$G$2,0)-1,1,1),"")</f>
        <v/>
      </c>
      <c r="AM35" s="27" t="str">
        <f ca="1">IFERROR(OFFSET('Cut &amp; Paste'!$A$2,ROW()-15,MATCH(AM$15,'Cut &amp; Paste'!$A$2:$G$2,0)-1,1,1),"")</f>
        <v/>
      </c>
      <c r="AN35" s="27">
        <f ca="1">IFERROR(OFFSET('Cut &amp; Paste'!$A$2,ROW()-15,MATCH(AN$15,'Cut &amp; Paste'!$A$2:$G$2,0)-1,1,1),"")</f>
        <v>0</v>
      </c>
      <c r="AO35" s="27">
        <f ca="1">IFERROR(OFFSET('Cut &amp; Paste'!$A$2,ROW()-15,MATCH(AO$15,'Cut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2" t="str">
        <f t="shared" ca="1" si="9"/>
        <v/>
      </c>
      <c r="AS35" s="162">
        <f t="shared" ca="1" si="10"/>
        <v>0</v>
      </c>
      <c r="AT35" s="6">
        <f t="shared" ca="1" si="11"/>
        <v>0</v>
      </c>
      <c r="AU35" s="6">
        <f t="shared" ca="1" si="36"/>
        <v>0</v>
      </c>
      <c r="AV35" s="6">
        <f t="shared" ca="1" si="13"/>
        <v>0</v>
      </c>
      <c r="AW35" s="6">
        <f t="shared" si="14"/>
        <v>0</v>
      </c>
      <c r="AX35" s="6">
        <f t="shared" ca="1" si="15"/>
        <v>0</v>
      </c>
      <c r="AY35" s="6">
        <f t="shared" si="16"/>
        <v>13</v>
      </c>
      <c r="AZ35" s="6">
        <f t="shared" ca="1" si="17"/>
        <v>0</v>
      </c>
      <c r="BA35" s="6">
        <f t="shared" ca="1" si="18"/>
        <v>0</v>
      </c>
      <c r="BB35" s="6">
        <f t="shared" ca="1" si="19"/>
        <v>3.0030000000000001</v>
      </c>
      <c r="BC35" s="7">
        <f t="shared" si="20"/>
        <v>10.4</v>
      </c>
    </row>
    <row r="36" spans="1:55" x14ac:dyDescent="0.3">
      <c r="A36" s="10">
        <f t="shared" si="21"/>
        <v>20</v>
      </c>
      <c r="B36" s="104" t="str">
        <f t="shared" ca="1" si="38"/>
        <v/>
      </c>
      <c r="C36" s="104">
        <f t="array" ref="C36">MAX((IF(Notation="Metric", MetricHeights, Heights)&lt;=(D36-0.5)) * IF(Notation="Metric", MetricHeights, Heights))</f>
        <v>0</v>
      </c>
      <c r="D36" s="136"/>
      <c r="E36" s="136"/>
      <c r="F36" s="105" t="str">
        <f t="shared" ca="1" si="39"/>
        <v/>
      </c>
      <c r="G36" s="105" t="str">
        <f t="shared" ca="1" si="27"/>
        <v/>
      </c>
      <c r="H36" s="105" t="str">
        <f t="shared" ca="1" si="40"/>
        <v/>
      </c>
      <c r="I36" s="106" t="str">
        <f t="shared" ca="1" si="22"/>
        <v/>
      </c>
      <c r="J36" s="106" t="str">
        <f t="shared" ca="1" si="31"/>
        <v/>
      </c>
      <c r="K36" s="106" t="str">
        <f t="shared" ca="1" si="32"/>
        <v/>
      </c>
      <c r="L36" s="107" t="str">
        <f t="shared" ca="1" si="33"/>
        <v/>
      </c>
      <c r="M36" s="107" t="str">
        <f t="shared" ca="1" si="34"/>
        <v/>
      </c>
      <c r="N36" s="108" t="str">
        <f t="shared" ca="1" si="35"/>
        <v/>
      </c>
      <c r="O36" s="108" t="str">
        <f t="shared" ca="1" si="6"/>
        <v/>
      </c>
      <c r="P36" s="129" t="str">
        <f t="shared" ca="1" si="7"/>
        <v/>
      </c>
      <c r="Q36" s="109" t="str">
        <f t="shared" ca="1" si="8"/>
        <v/>
      </c>
      <c r="R36" s="18"/>
      <c r="S36" s="114" t="str">
        <f t="shared" ca="1" si="24"/>
        <v/>
      </c>
      <c r="T36" s="109"/>
      <c r="U36" s="115"/>
      <c r="V36" s="115"/>
      <c r="W36" s="116"/>
      <c r="Z36" s="27">
        <f ca="1">IFERROR(OFFSET('Cut &amp; Paste'!$A$2,ROW()-15,MATCH(Z$15,'Cut &amp; Paste'!$A$2:$G$2,0)-1,1,1),"")</f>
        <v>0</v>
      </c>
      <c r="AA36" s="27">
        <f t="array" aca="1" ref="AA36" ca="1">MAX((IF(Notation="Metric", MetricHeights, Heights)&lt;=AB36) * IF(Notation="Metric", MetricHeights, Heights))</f>
        <v>0</v>
      </c>
      <c r="AB36" s="27">
        <f ca="1">IFERROR(OFFSET('Cut &amp; Paste'!$A$2,ROW()-15,MATCH(AB$15,'Cut &amp; Paste'!$A$2:$G$2,0)-1,1,1),"")</f>
        <v>0</v>
      </c>
      <c r="AC36" s="27">
        <f ca="1">IFERROR(OFFSET('Cut &amp; Paste'!$A$2,ROW()-15,MATCH(AC$15,'Cut &amp; Paste'!$A$2:$G$2,0)-1,1,1),"")</f>
        <v>0</v>
      </c>
      <c r="AD36" s="27">
        <f ca="1">IFERROR(OFFSET('Cut &amp; Paste'!$A$2,ROW()-15,MATCH(AD$15,'Cut &amp; Paste'!$A$2:$G$2,0)-1,1,1),"")</f>
        <v>0</v>
      </c>
      <c r="AE36" s="27">
        <f ca="1">IFERROR(OFFSET('Cut &amp; Paste'!$A$2,ROW()-15,MATCH(AE$15,'Cut &amp; Paste'!$A$2:$G$2,0)-1,1,1),"")</f>
        <v>0</v>
      </c>
      <c r="AF36" s="27" t="str">
        <f ca="1">IFERROR(OFFSET('Cut &amp; Paste'!$A$2,ROW()-15,MATCH(AF$15,'Cut &amp; Paste'!$A$2:$G$2,0)-1,1,1),"")</f>
        <v/>
      </c>
      <c r="AG36" s="27" t="str">
        <f ca="1">IFERROR(OFFSET('Cut &amp; Paste'!$A$2,ROW()-15,MATCH(AG$15,'Cut &amp; Paste'!$A$2:$G$2,0)-1,1,1),"")</f>
        <v/>
      </c>
      <c r="AH36" s="27" t="str">
        <f ca="1">IFERROR(OFFSET('Cut &amp; Paste'!$A$2,ROW()-15,MATCH(AH$15,'Cut &amp; Paste'!$A$2:$G$2,0)-1,1,1),"")</f>
        <v/>
      </c>
      <c r="AI36" s="27" t="str">
        <f ca="1">IFERROR(OFFSET('Cut &amp; Paste'!$A$2,ROW()-15,MATCH(AI$15,'Cut &amp; Paste'!$A$2:$G$2,0)-1,1,1),"")</f>
        <v/>
      </c>
      <c r="AJ36" s="27" t="str">
        <f ca="1">IFERROR(OFFSET('Cut &amp; Paste'!$A$2,ROW()-15,MATCH(AJ$15,'Cut &amp; Paste'!$A$2:$G$2,0)-1,1,1),"")</f>
        <v/>
      </c>
      <c r="AK36" s="27" t="str">
        <f ca="1">IFERROR(OFFSET('Cut &amp; Paste'!$A$2,ROW()-15,MATCH(AK$15,'Cut &amp; Paste'!$A$2:$G$2,0)-1,1,1),"")</f>
        <v/>
      </c>
      <c r="AL36" s="27" t="str">
        <f ca="1">IFERROR(OFFSET('Cut &amp; Paste'!$A$2,ROW()-15,MATCH(AL$15,'Cut &amp; Paste'!$A$2:$G$2,0)-1,1,1),"")</f>
        <v/>
      </c>
      <c r="AM36" s="27" t="str">
        <f ca="1">IFERROR(OFFSET('Cut &amp; Paste'!$A$2,ROW()-15,MATCH(AM$15,'Cut &amp; Paste'!$A$2:$G$2,0)-1,1,1),"")</f>
        <v/>
      </c>
      <c r="AN36" s="27">
        <f ca="1">IFERROR(OFFSET('Cut &amp; Paste'!$A$2,ROW()-15,MATCH(AN$15,'Cut &amp; Paste'!$A$2:$G$2,0)-1,1,1),"")</f>
        <v>0</v>
      </c>
      <c r="AO36" s="27">
        <f ca="1">IFERROR(OFFSET('Cut &amp; Paste'!$A$2,ROW()-15,MATCH(AO$15,'Cut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2" t="str">
        <f t="shared" ca="1" si="9"/>
        <v/>
      </c>
      <c r="AS36" s="162">
        <f t="shared" ca="1" si="10"/>
        <v>0</v>
      </c>
      <c r="AT36" s="6">
        <f t="shared" ca="1" si="11"/>
        <v>0</v>
      </c>
      <c r="AU36" s="6">
        <f t="shared" ca="1" si="36"/>
        <v>0</v>
      </c>
      <c r="AV36" s="6">
        <f t="shared" ca="1" si="13"/>
        <v>0</v>
      </c>
      <c r="AW36" s="6">
        <f t="shared" si="14"/>
        <v>0</v>
      </c>
      <c r="AX36" s="6">
        <f t="shared" ca="1" si="15"/>
        <v>0</v>
      </c>
      <c r="AY36" s="6">
        <f t="shared" si="16"/>
        <v>13</v>
      </c>
      <c r="AZ36" s="6">
        <f t="shared" ca="1" si="17"/>
        <v>0</v>
      </c>
      <c r="BA36" s="6">
        <f t="shared" ca="1" si="18"/>
        <v>0</v>
      </c>
      <c r="BB36" s="6">
        <f t="shared" ca="1" si="19"/>
        <v>3.0030000000000001</v>
      </c>
      <c r="BC36" s="7">
        <f t="shared" si="20"/>
        <v>10.4</v>
      </c>
    </row>
    <row r="37" spans="1:55" x14ac:dyDescent="0.3">
      <c r="A37" s="10">
        <f t="shared" si="21"/>
        <v>21</v>
      </c>
      <c r="B37" s="104" t="str">
        <f t="shared" ca="1" si="38"/>
        <v/>
      </c>
      <c r="C37" s="104">
        <f t="array" ref="C37">MAX((IF(Notation="Metric", MetricHeights, Heights)&lt;=(D37-0.5)) * IF(Notation="Metric", MetricHeights, Heights))</f>
        <v>0</v>
      </c>
      <c r="D37" s="136"/>
      <c r="E37" s="136"/>
      <c r="F37" s="105" t="str">
        <f t="shared" ca="1" si="39"/>
        <v/>
      </c>
      <c r="G37" s="105" t="str">
        <f t="shared" ca="1" si="27"/>
        <v/>
      </c>
      <c r="H37" s="105" t="str">
        <f t="shared" ca="1" si="40"/>
        <v/>
      </c>
      <c r="I37" s="106" t="str">
        <f t="shared" ca="1" si="22"/>
        <v/>
      </c>
      <c r="J37" s="106" t="str">
        <f t="shared" ca="1" si="31"/>
        <v/>
      </c>
      <c r="K37" s="106" t="str">
        <f t="shared" ca="1" si="32"/>
        <v/>
      </c>
      <c r="L37" s="107" t="str">
        <f t="shared" ca="1" si="33"/>
        <v/>
      </c>
      <c r="M37" s="107" t="str">
        <f t="shared" ca="1" si="34"/>
        <v/>
      </c>
      <c r="N37" s="108" t="str">
        <f t="shared" ca="1" si="35"/>
        <v/>
      </c>
      <c r="O37" s="108" t="str">
        <f t="shared" ca="1" si="6"/>
        <v/>
      </c>
      <c r="P37" s="129" t="str">
        <f t="shared" ca="1" si="7"/>
        <v/>
      </c>
      <c r="Q37" s="109" t="str">
        <f t="shared" ca="1" si="8"/>
        <v/>
      </c>
      <c r="R37" s="18"/>
      <c r="S37" s="114" t="str">
        <f t="shared" ca="1" si="24"/>
        <v/>
      </c>
      <c r="T37" s="109"/>
      <c r="U37" s="115"/>
      <c r="V37" s="115"/>
      <c r="W37" s="116"/>
      <c r="Z37" s="27">
        <f ca="1">IFERROR(OFFSET('Cut &amp; Paste'!$A$2,ROW()-15,MATCH(Z$15,'Cut &amp; Paste'!$A$2:$G$2,0)-1,1,1),"")</f>
        <v>0</v>
      </c>
      <c r="AA37" s="27">
        <f t="array" aca="1" ref="AA37" ca="1">MAX((IF(Notation="Metric", MetricHeights, Heights)&lt;=AB37) * IF(Notation="Metric", MetricHeights, Heights))</f>
        <v>0</v>
      </c>
      <c r="AB37" s="27">
        <f ca="1">IFERROR(OFFSET('Cut &amp; Paste'!$A$2,ROW()-15,MATCH(AB$15,'Cut &amp; Paste'!$A$2:$G$2,0)-1,1,1),"")</f>
        <v>0</v>
      </c>
      <c r="AC37" s="27">
        <f ca="1">IFERROR(OFFSET('Cut &amp; Paste'!$A$2,ROW()-15,MATCH(AC$15,'Cut &amp; Paste'!$A$2:$G$2,0)-1,1,1),"")</f>
        <v>0</v>
      </c>
      <c r="AD37" s="27">
        <f ca="1">IFERROR(OFFSET('Cut &amp; Paste'!$A$2,ROW()-15,MATCH(AD$15,'Cut &amp; Paste'!$A$2:$G$2,0)-1,1,1),"")</f>
        <v>0</v>
      </c>
      <c r="AE37" s="27">
        <f ca="1">IFERROR(OFFSET('Cut &amp; Paste'!$A$2,ROW()-15,MATCH(AE$15,'Cut &amp; Paste'!$A$2:$G$2,0)-1,1,1),"")</f>
        <v>0</v>
      </c>
      <c r="AF37" s="27" t="str">
        <f ca="1">IFERROR(OFFSET('Cut &amp; Paste'!$A$2,ROW()-15,MATCH(AF$15,'Cut &amp; Paste'!$A$2:$G$2,0)-1,1,1),"")</f>
        <v/>
      </c>
      <c r="AG37" s="27" t="str">
        <f ca="1">IFERROR(OFFSET('Cut &amp; Paste'!$A$2,ROW()-15,MATCH(AG$15,'Cut &amp; Paste'!$A$2:$G$2,0)-1,1,1),"")</f>
        <v/>
      </c>
      <c r="AH37" s="27" t="str">
        <f ca="1">IFERROR(OFFSET('Cut &amp; Paste'!$A$2,ROW()-15,MATCH(AH$15,'Cut &amp; Paste'!$A$2:$G$2,0)-1,1,1),"")</f>
        <v/>
      </c>
      <c r="AI37" s="27" t="str">
        <f ca="1">IFERROR(OFFSET('Cut &amp; Paste'!$A$2,ROW()-15,MATCH(AI$15,'Cut &amp; Paste'!$A$2:$G$2,0)-1,1,1),"")</f>
        <v/>
      </c>
      <c r="AJ37" s="27" t="str">
        <f ca="1">IFERROR(OFFSET('Cut &amp; Paste'!$A$2,ROW()-15,MATCH(AJ$15,'Cut &amp; Paste'!$A$2:$G$2,0)-1,1,1),"")</f>
        <v/>
      </c>
      <c r="AK37" s="27" t="str">
        <f ca="1">IFERROR(OFFSET('Cut &amp; Paste'!$A$2,ROW()-15,MATCH(AK$15,'Cut &amp; Paste'!$A$2:$G$2,0)-1,1,1),"")</f>
        <v/>
      </c>
      <c r="AL37" s="27" t="str">
        <f ca="1">IFERROR(OFFSET('Cut &amp; Paste'!$A$2,ROW()-15,MATCH(AL$15,'Cut &amp; Paste'!$A$2:$G$2,0)-1,1,1),"")</f>
        <v/>
      </c>
      <c r="AM37" s="27" t="str">
        <f ca="1">IFERROR(OFFSET('Cut &amp; Paste'!$A$2,ROW()-15,MATCH(AM$15,'Cut &amp; Paste'!$A$2:$G$2,0)-1,1,1),"")</f>
        <v/>
      </c>
      <c r="AN37" s="27">
        <f ca="1">IFERROR(OFFSET('Cut &amp; Paste'!$A$2,ROW()-15,MATCH(AN$15,'Cut &amp; Paste'!$A$2:$G$2,0)-1,1,1),"")</f>
        <v>0</v>
      </c>
      <c r="AO37" s="27">
        <f ca="1">IFERROR(OFFSET('Cut &amp; Paste'!$A$2,ROW()-15,MATCH(AO$15,'Cut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2" t="str">
        <f t="shared" ca="1" si="9"/>
        <v/>
      </c>
      <c r="AS37" s="162">
        <f t="shared" ca="1" si="10"/>
        <v>0</v>
      </c>
      <c r="AT37" s="6">
        <f t="shared" ca="1" si="11"/>
        <v>0</v>
      </c>
      <c r="AU37" s="6">
        <f t="shared" ca="1" si="36"/>
        <v>0</v>
      </c>
      <c r="AV37" s="6">
        <f t="shared" ca="1" si="13"/>
        <v>0</v>
      </c>
      <c r="AW37" s="6">
        <f t="shared" si="14"/>
        <v>0</v>
      </c>
      <c r="AX37" s="6">
        <f t="shared" ca="1" si="15"/>
        <v>0</v>
      </c>
      <c r="AY37" s="6">
        <f t="shared" si="16"/>
        <v>13</v>
      </c>
      <c r="AZ37" s="6">
        <f t="shared" ca="1" si="17"/>
        <v>0</v>
      </c>
      <c r="BA37" s="6">
        <f t="shared" ca="1" si="18"/>
        <v>0</v>
      </c>
      <c r="BB37" s="6">
        <f t="shared" ca="1" si="19"/>
        <v>3.0030000000000001</v>
      </c>
      <c r="BC37" s="7">
        <f t="shared" si="20"/>
        <v>10.4</v>
      </c>
    </row>
    <row r="38" spans="1:55" x14ac:dyDescent="0.3">
      <c r="A38" s="10">
        <f t="shared" si="21"/>
        <v>22</v>
      </c>
      <c r="B38" s="104" t="str">
        <f t="shared" ca="1" si="38"/>
        <v/>
      </c>
      <c r="C38" s="104">
        <f t="array" ref="C38">MAX((IF(Notation="Metric", MetricHeights, Heights)&lt;=(D38-0.5)) * IF(Notation="Metric", MetricHeights, Heights))</f>
        <v>0</v>
      </c>
      <c r="D38" s="136"/>
      <c r="E38" s="136"/>
      <c r="F38" s="105" t="str">
        <f t="shared" ca="1" si="39"/>
        <v/>
      </c>
      <c r="G38" s="105" t="str">
        <f t="shared" ca="1" si="27"/>
        <v/>
      </c>
      <c r="H38" s="105" t="str">
        <f t="shared" ca="1" si="40"/>
        <v/>
      </c>
      <c r="I38" s="106" t="str">
        <f t="shared" ca="1" si="22"/>
        <v/>
      </c>
      <c r="J38" s="106" t="str">
        <f t="shared" ca="1" si="31"/>
        <v/>
      </c>
      <c r="K38" s="106" t="str">
        <f t="shared" ca="1" si="32"/>
        <v/>
      </c>
      <c r="L38" s="107" t="str">
        <f t="shared" ca="1" si="33"/>
        <v/>
      </c>
      <c r="M38" s="107" t="str">
        <f t="shared" ca="1" si="34"/>
        <v/>
      </c>
      <c r="N38" s="108" t="str">
        <f t="shared" ca="1" si="35"/>
        <v/>
      </c>
      <c r="O38" s="108" t="str">
        <f t="shared" ca="1" si="6"/>
        <v/>
      </c>
      <c r="P38" s="129" t="str">
        <f t="shared" ca="1" si="7"/>
        <v/>
      </c>
      <c r="Q38" s="109" t="str">
        <f t="shared" ca="1" si="8"/>
        <v/>
      </c>
      <c r="R38" s="18"/>
      <c r="S38" s="114" t="str">
        <f t="shared" ca="1" si="24"/>
        <v/>
      </c>
      <c r="T38" s="109"/>
      <c r="U38" s="115"/>
      <c r="V38" s="115"/>
      <c r="W38" s="116"/>
      <c r="Z38" s="27">
        <f ca="1">IFERROR(OFFSET('Cut &amp; Paste'!$A$2,ROW()-15,MATCH(Z$15,'Cut &amp; Paste'!$A$2:$G$2,0)-1,1,1),"")</f>
        <v>0</v>
      </c>
      <c r="AA38" s="27">
        <f t="array" aca="1" ref="AA38" ca="1">MAX((IF(Notation="Metric", MetricHeights, Heights)&lt;=AB38) * IF(Notation="Metric", MetricHeights, Heights))</f>
        <v>0</v>
      </c>
      <c r="AB38" s="27">
        <f ca="1">IFERROR(OFFSET('Cut &amp; Paste'!$A$2,ROW()-15,MATCH(AB$15,'Cut &amp; Paste'!$A$2:$G$2,0)-1,1,1),"")</f>
        <v>0</v>
      </c>
      <c r="AC38" s="27">
        <f ca="1">IFERROR(OFFSET('Cut &amp; Paste'!$A$2,ROW()-15,MATCH(AC$15,'Cut &amp; Paste'!$A$2:$G$2,0)-1,1,1),"")</f>
        <v>0</v>
      </c>
      <c r="AD38" s="27">
        <f ca="1">IFERROR(OFFSET('Cut &amp; Paste'!$A$2,ROW()-15,MATCH(AD$15,'Cut &amp; Paste'!$A$2:$G$2,0)-1,1,1),"")</f>
        <v>0</v>
      </c>
      <c r="AE38" s="27">
        <f ca="1">IFERROR(OFFSET('Cut &amp; Paste'!$A$2,ROW()-15,MATCH(AE$15,'Cut &amp; Paste'!$A$2:$G$2,0)-1,1,1),"")</f>
        <v>0</v>
      </c>
      <c r="AF38" s="27" t="str">
        <f ca="1">IFERROR(OFFSET('Cut &amp; Paste'!$A$2,ROW()-15,MATCH(AF$15,'Cut &amp; Paste'!$A$2:$G$2,0)-1,1,1),"")</f>
        <v/>
      </c>
      <c r="AG38" s="27" t="str">
        <f ca="1">IFERROR(OFFSET('Cut &amp; Paste'!$A$2,ROW()-15,MATCH(AG$15,'Cut &amp; Paste'!$A$2:$G$2,0)-1,1,1),"")</f>
        <v/>
      </c>
      <c r="AH38" s="27" t="str">
        <f ca="1">IFERROR(OFFSET('Cut &amp; Paste'!$A$2,ROW()-15,MATCH(AH$15,'Cut &amp; Paste'!$A$2:$G$2,0)-1,1,1),"")</f>
        <v/>
      </c>
      <c r="AI38" s="27" t="str">
        <f ca="1">IFERROR(OFFSET('Cut &amp; Paste'!$A$2,ROW()-15,MATCH(AI$15,'Cut &amp; Paste'!$A$2:$G$2,0)-1,1,1),"")</f>
        <v/>
      </c>
      <c r="AJ38" s="27" t="str">
        <f ca="1">IFERROR(OFFSET('Cut &amp; Paste'!$A$2,ROW()-15,MATCH(AJ$15,'Cut &amp; Paste'!$A$2:$G$2,0)-1,1,1),"")</f>
        <v/>
      </c>
      <c r="AK38" s="27" t="str">
        <f ca="1">IFERROR(OFFSET('Cut &amp; Paste'!$A$2,ROW()-15,MATCH(AK$15,'Cut &amp; Paste'!$A$2:$G$2,0)-1,1,1),"")</f>
        <v/>
      </c>
      <c r="AL38" s="27" t="str">
        <f ca="1">IFERROR(OFFSET('Cut &amp; Paste'!$A$2,ROW()-15,MATCH(AL$15,'Cut &amp; Paste'!$A$2:$G$2,0)-1,1,1),"")</f>
        <v/>
      </c>
      <c r="AM38" s="27" t="str">
        <f ca="1">IFERROR(OFFSET('Cut &amp; Paste'!$A$2,ROW()-15,MATCH(AM$15,'Cut &amp; Paste'!$A$2:$G$2,0)-1,1,1),"")</f>
        <v/>
      </c>
      <c r="AN38" s="27">
        <f ca="1">IFERROR(OFFSET('Cut &amp; Paste'!$A$2,ROW()-15,MATCH(AN$15,'Cut &amp; Paste'!$A$2:$G$2,0)-1,1,1),"")</f>
        <v>0</v>
      </c>
      <c r="AO38" s="27">
        <f ca="1">IFERROR(OFFSET('Cut &amp; Paste'!$A$2,ROW()-15,MATCH(AO$15,'Cut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2" t="str">
        <f t="shared" ca="1" si="9"/>
        <v/>
      </c>
      <c r="AS38" s="162">
        <f t="shared" ca="1" si="10"/>
        <v>0</v>
      </c>
      <c r="AT38" s="6">
        <f t="shared" ca="1" si="11"/>
        <v>0</v>
      </c>
      <c r="AU38" s="6">
        <f t="shared" ca="1" si="36"/>
        <v>0</v>
      </c>
      <c r="AV38" s="6">
        <f t="shared" ca="1" si="13"/>
        <v>0</v>
      </c>
      <c r="AW38" s="6">
        <f t="shared" si="14"/>
        <v>0</v>
      </c>
      <c r="AX38" s="6">
        <f t="shared" ca="1" si="15"/>
        <v>0</v>
      </c>
      <c r="AY38" s="6">
        <f t="shared" si="16"/>
        <v>13</v>
      </c>
      <c r="AZ38" s="6">
        <f t="shared" ca="1" si="17"/>
        <v>0</v>
      </c>
      <c r="BA38" s="6">
        <f t="shared" ca="1" si="18"/>
        <v>0</v>
      </c>
      <c r="BB38" s="6">
        <f t="shared" ca="1" si="19"/>
        <v>3.0030000000000001</v>
      </c>
      <c r="BC38" s="7">
        <f t="shared" si="20"/>
        <v>10.4</v>
      </c>
    </row>
    <row r="39" spans="1:55" x14ac:dyDescent="0.3">
      <c r="A39" s="10">
        <f t="shared" si="21"/>
        <v>23</v>
      </c>
      <c r="B39" s="104" t="str">
        <f t="shared" ca="1" si="38"/>
        <v/>
      </c>
      <c r="C39" s="104">
        <f t="array" ref="C39">MAX((IF(Notation="Metric", MetricHeights, Heights)&lt;=(D39-0.5)) * IF(Notation="Metric", MetricHeights, Heights))</f>
        <v>0</v>
      </c>
      <c r="D39" s="136"/>
      <c r="E39" s="136"/>
      <c r="F39" s="105" t="str">
        <f t="shared" ca="1" si="39"/>
        <v/>
      </c>
      <c r="G39" s="105" t="str">
        <f t="shared" ca="1" si="27"/>
        <v/>
      </c>
      <c r="H39" s="105" t="str">
        <f t="shared" ca="1" si="40"/>
        <v/>
      </c>
      <c r="I39" s="106" t="str">
        <f t="shared" ca="1" si="22"/>
        <v/>
      </c>
      <c r="J39" s="106" t="str">
        <f t="shared" ca="1" si="31"/>
        <v/>
      </c>
      <c r="K39" s="106" t="str">
        <f t="shared" ca="1" si="32"/>
        <v/>
      </c>
      <c r="L39" s="107" t="str">
        <f t="shared" ca="1" si="33"/>
        <v/>
      </c>
      <c r="M39" s="107" t="str">
        <f t="shared" ca="1" si="34"/>
        <v/>
      </c>
      <c r="N39" s="108" t="str">
        <f t="shared" ca="1" si="35"/>
        <v/>
      </c>
      <c r="O39" s="108" t="str">
        <f t="shared" ca="1" si="6"/>
        <v/>
      </c>
      <c r="P39" s="129" t="str">
        <f t="shared" ca="1" si="7"/>
        <v/>
      </c>
      <c r="Q39" s="109" t="str">
        <f t="shared" ca="1" si="8"/>
        <v/>
      </c>
      <c r="R39" s="18"/>
      <c r="S39" s="114" t="str">
        <f t="shared" ca="1" si="24"/>
        <v/>
      </c>
      <c r="T39" s="109"/>
      <c r="U39" s="115"/>
      <c r="V39" s="115"/>
      <c r="W39" s="116"/>
      <c r="Z39" s="27">
        <f ca="1">IFERROR(OFFSET('Cut &amp; Paste'!$A$2,ROW()-15,MATCH(Z$15,'Cut &amp; Paste'!$A$2:$G$2,0)-1,1,1),"")</f>
        <v>0</v>
      </c>
      <c r="AA39" s="27">
        <f t="array" aca="1" ref="AA39" ca="1">MAX((IF(Notation="Metric", MetricHeights, Heights)&lt;=AB39) * IF(Notation="Metric", MetricHeights, Heights))</f>
        <v>0</v>
      </c>
      <c r="AB39" s="27">
        <f ca="1">IFERROR(OFFSET('Cut &amp; Paste'!$A$2,ROW()-15,MATCH(AB$15,'Cut &amp; Paste'!$A$2:$G$2,0)-1,1,1),"")</f>
        <v>0</v>
      </c>
      <c r="AC39" s="27">
        <f ca="1">IFERROR(OFFSET('Cut &amp; Paste'!$A$2,ROW()-15,MATCH(AC$15,'Cut &amp; Paste'!$A$2:$G$2,0)-1,1,1),"")</f>
        <v>0</v>
      </c>
      <c r="AD39" s="27">
        <f ca="1">IFERROR(OFFSET('Cut &amp; Paste'!$A$2,ROW()-15,MATCH(AD$15,'Cut &amp; Paste'!$A$2:$G$2,0)-1,1,1),"")</f>
        <v>0</v>
      </c>
      <c r="AE39" s="27">
        <f ca="1">IFERROR(OFFSET('Cut &amp; Paste'!$A$2,ROW()-15,MATCH(AE$15,'Cut &amp; Paste'!$A$2:$G$2,0)-1,1,1),"")</f>
        <v>0</v>
      </c>
      <c r="AF39" s="27" t="str">
        <f ca="1">IFERROR(OFFSET('Cut &amp; Paste'!$A$2,ROW()-15,MATCH(AF$15,'Cut &amp; Paste'!$A$2:$G$2,0)-1,1,1),"")</f>
        <v/>
      </c>
      <c r="AG39" s="27" t="str">
        <f ca="1">IFERROR(OFFSET('Cut &amp; Paste'!$A$2,ROW()-15,MATCH(AG$15,'Cut &amp; Paste'!$A$2:$G$2,0)-1,1,1),"")</f>
        <v/>
      </c>
      <c r="AH39" s="27" t="str">
        <f ca="1">IFERROR(OFFSET('Cut &amp; Paste'!$A$2,ROW()-15,MATCH(AH$15,'Cut &amp; Paste'!$A$2:$G$2,0)-1,1,1),"")</f>
        <v/>
      </c>
      <c r="AI39" s="27" t="str">
        <f ca="1">IFERROR(OFFSET('Cut &amp; Paste'!$A$2,ROW()-15,MATCH(AI$15,'Cut &amp; Paste'!$A$2:$G$2,0)-1,1,1),"")</f>
        <v/>
      </c>
      <c r="AJ39" s="27" t="str">
        <f ca="1">IFERROR(OFFSET('Cut &amp; Paste'!$A$2,ROW()-15,MATCH(AJ$15,'Cut &amp; Paste'!$A$2:$G$2,0)-1,1,1),"")</f>
        <v/>
      </c>
      <c r="AK39" s="27" t="str">
        <f ca="1">IFERROR(OFFSET('Cut &amp; Paste'!$A$2,ROW()-15,MATCH(AK$15,'Cut &amp; Paste'!$A$2:$G$2,0)-1,1,1),"")</f>
        <v/>
      </c>
      <c r="AL39" s="27" t="str">
        <f ca="1">IFERROR(OFFSET('Cut &amp; Paste'!$A$2,ROW()-15,MATCH(AL$15,'Cut &amp; Paste'!$A$2:$G$2,0)-1,1,1),"")</f>
        <v/>
      </c>
      <c r="AM39" s="27" t="str">
        <f ca="1">IFERROR(OFFSET('Cut &amp; Paste'!$A$2,ROW()-15,MATCH(AM$15,'Cut &amp; Paste'!$A$2:$G$2,0)-1,1,1),"")</f>
        <v/>
      </c>
      <c r="AN39" s="27">
        <f ca="1">IFERROR(OFFSET('Cut &amp; Paste'!$A$2,ROW()-15,MATCH(AN$15,'Cut &amp; Paste'!$A$2:$G$2,0)-1,1,1),"")</f>
        <v>0</v>
      </c>
      <c r="AO39" s="27">
        <f ca="1">IFERROR(OFFSET('Cut &amp; Paste'!$A$2,ROW()-15,MATCH(AO$15,'Cut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2" t="str">
        <f t="shared" ca="1" si="9"/>
        <v/>
      </c>
      <c r="AS39" s="162">
        <f t="shared" ca="1" si="10"/>
        <v>0</v>
      </c>
      <c r="AT39" s="6">
        <f t="shared" ca="1" si="11"/>
        <v>0</v>
      </c>
      <c r="AU39" s="6">
        <f t="shared" ca="1" si="36"/>
        <v>0</v>
      </c>
      <c r="AV39" s="6">
        <f t="shared" ca="1" si="13"/>
        <v>0</v>
      </c>
      <c r="AW39" s="6">
        <f t="shared" si="14"/>
        <v>0</v>
      </c>
      <c r="AX39" s="6">
        <f t="shared" ca="1" si="15"/>
        <v>0</v>
      </c>
      <c r="AY39" s="6">
        <f t="shared" si="16"/>
        <v>13</v>
      </c>
      <c r="AZ39" s="6">
        <f t="shared" ca="1" si="17"/>
        <v>0</v>
      </c>
      <c r="BA39" s="6">
        <f t="shared" ca="1" si="18"/>
        <v>0</v>
      </c>
      <c r="BB39" s="6">
        <f t="shared" ca="1" si="19"/>
        <v>3.0030000000000001</v>
      </c>
      <c r="BC39" s="7">
        <f t="shared" si="20"/>
        <v>10.4</v>
      </c>
    </row>
    <row r="40" spans="1:55" x14ac:dyDescent="0.3">
      <c r="A40" s="10">
        <f t="shared" si="21"/>
        <v>24</v>
      </c>
      <c r="B40" s="104" t="str">
        <f t="shared" ca="1" si="38"/>
        <v/>
      </c>
      <c r="C40" s="104">
        <f t="array" ref="C40">MAX((IF(Notation="Metric", MetricHeights, Heights)&lt;=(D40-0.5)) * IF(Notation="Metric", MetricHeights, Heights))</f>
        <v>0</v>
      </c>
      <c r="D40" s="136"/>
      <c r="E40" s="136"/>
      <c r="F40" s="105" t="str">
        <f t="shared" ca="1" si="39"/>
        <v/>
      </c>
      <c r="G40" s="105" t="str">
        <f t="shared" ca="1" si="27"/>
        <v/>
      </c>
      <c r="H40" s="105" t="str">
        <f t="shared" ca="1" si="40"/>
        <v/>
      </c>
      <c r="I40" s="106" t="str">
        <f t="shared" ca="1" si="22"/>
        <v/>
      </c>
      <c r="J40" s="106" t="str">
        <f t="shared" ca="1" si="31"/>
        <v/>
      </c>
      <c r="K40" s="106" t="str">
        <f t="shared" ca="1" si="32"/>
        <v/>
      </c>
      <c r="L40" s="107" t="str">
        <f t="shared" ca="1" si="33"/>
        <v/>
      </c>
      <c r="M40" s="107" t="str">
        <f t="shared" ca="1" si="34"/>
        <v/>
      </c>
      <c r="N40" s="108" t="str">
        <f t="shared" ca="1" si="35"/>
        <v/>
      </c>
      <c r="O40" s="108" t="str">
        <f t="shared" ca="1" si="6"/>
        <v/>
      </c>
      <c r="P40" s="129" t="str">
        <f t="shared" ca="1" si="7"/>
        <v/>
      </c>
      <c r="Q40" s="109" t="str">
        <f t="shared" ca="1" si="8"/>
        <v/>
      </c>
      <c r="R40" s="18"/>
      <c r="S40" s="114" t="str">
        <f t="shared" ca="1" si="24"/>
        <v/>
      </c>
      <c r="T40" s="109"/>
      <c r="U40" s="115"/>
      <c r="V40" s="115"/>
      <c r="W40" s="116"/>
      <c r="Z40" s="27">
        <f ca="1">IFERROR(OFFSET('Cut &amp; Paste'!$A$2,ROW()-15,MATCH(Z$15,'Cut &amp; Paste'!$A$2:$G$2,0)-1,1,1),"")</f>
        <v>0</v>
      </c>
      <c r="AA40" s="27">
        <f t="array" aca="1" ref="AA40" ca="1">MAX((IF(Notation="Metric", MetricHeights, Heights)&lt;=AB40) * IF(Notation="Metric", MetricHeights, Heights))</f>
        <v>0</v>
      </c>
      <c r="AB40" s="27">
        <f ca="1">IFERROR(OFFSET('Cut &amp; Paste'!$A$2,ROW()-15,MATCH(AB$15,'Cut &amp; Paste'!$A$2:$G$2,0)-1,1,1),"")</f>
        <v>0</v>
      </c>
      <c r="AC40" s="27">
        <f ca="1">IFERROR(OFFSET('Cut &amp; Paste'!$A$2,ROW()-15,MATCH(AC$15,'Cut &amp; Paste'!$A$2:$G$2,0)-1,1,1),"")</f>
        <v>0</v>
      </c>
      <c r="AD40" s="27">
        <f ca="1">IFERROR(OFFSET('Cut &amp; Paste'!$A$2,ROW()-15,MATCH(AD$15,'Cut &amp; Paste'!$A$2:$G$2,0)-1,1,1),"")</f>
        <v>0</v>
      </c>
      <c r="AE40" s="27">
        <f ca="1">IFERROR(OFFSET('Cut &amp; Paste'!$A$2,ROW()-15,MATCH(AE$15,'Cut &amp; Paste'!$A$2:$G$2,0)-1,1,1),"")</f>
        <v>0</v>
      </c>
      <c r="AF40" s="27" t="str">
        <f ca="1">IFERROR(OFFSET('Cut &amp; Paste'!$A$2,ROW()-15,MATCH(AF$15,'Cut &amp; Paste'!$A$2:$G$2,0)-1,1,1),"")</f>
        <v/>
      </c>
      <c r="AG40" s="27" t="str">
        <f ca="1">IFERROR(OFFSET('Cut &amp; Paste'!$A$2,ROW()-15,MATCH(AG$15,'Cut &amp; Paste'!$A$2:$G$2,0)-1,1,1),"")</f>
        <v/>
      </c>
      <c r="AH40" s="27" t="str">
        <f ca="1">IFERROR(OFFSET('Cut &amp; Paste'!$A$2,ROW()-15,MATCH(AH$15,'Cut &amp; Paste'!$A$2:$G$2,0)-1,1,1),"")</f>
        <v/>
      </c>
      <c r="AI40" s="27" t="str">
        <f ca="1">IFERROR(OFFSET('Cut &amp; Paste'!$A$2,ROW()-15,MATCH(AI$15,'Cut &amp; Paste'!$A$2:$G$2,0)-1,1,1),"")</f>
        <v/>
      </c>
      <c r="AJ40" s="27" t="str">
        <f ca="1">IFERROR(OFFSET('Cut &amp; Paste'!$A$2,ROW()-15,MATCH(AJ$15,'Cut &amp; Paste'!$A$2:$G$2,0)-1,1,1),"")</f>
        <v/>
      </c>
      <c r="AK40" s="27" t="str">
        <f ca="1">IFERROR(OFFSET('Cut &amp; Paste'!$A$2,ROW()-15,MATCH(AK$15,'Cut &amp; Paste'!$A$2:$G$2,0)-1,1,1),"")</f>
        <v/>
      </c>
      <c r="AL40" s="27" t="str">
        <f ca="1">IFERROR(OFFSET('Cut &amp; Paste'!$A$2,ROW()-15,MATCH(AL$15,'Cut &amp; Paste'!$A$2:$G$2,0)-1,1,1),"")</f>
        <v/>
      </c>
      <c r="AM40" s="27" t="str">
        <f ca="1">IFERROR(OFFSET('Cut &amp; Paste'!$A$2,ROW()-15,MATCH(AM$15,'Cut &amp; Paste'!$A$2:$G$2,0)-1,1,1),"")</f>
        <v/>
      </c>
      <c r="AN40" s="27">
        <f ca="1">IFERROR(OFFSET('Cut &amp; Paste'!$A$2,ROW()-15,MATCH(AN$15,'Cut &amp; Paste'!$A$2:$G$2,0)-1,1,1),"")</f>
        <v>0</v>
      </c>
      <c r="AO40" s="27">
        <f ca="1">IFERROR(OFFSET('Cut &amp; Paste'!$A$2,ROW()-15,MATCH(AO$15,'Cut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2" t="str">
        <f t="shared" ca="1" si="9"/>
        <v/>
      </c>
      <c r="AS40" s="162">
        <f t="shared" ca="1" si="10"/>
        <v>0</v>
      </c>
      <c r="AT40" s="6">
        <f t="shared" ca="1" si="11"/>
        <v>0</v>
      </c>
      <c r="AU40" s="6">
        <f t="shared" ca="1" si="36"/>
        <v>0</v>
      </c>
      <c r="AV40" s="6">
        <f t="shared" ca="1" si="13"/>
        <v>0</v>
      </c>
      <c r="AW40" s="6">
        <f t="shared" si="14"/>
        <v>0</v>
      </c>
      <c r="AX40" s="6">
        <f t="shared" ca="1" si="15"/>
        <v>0</v>
      </c>
      <c r="AY40" s="6">
        <f t="shared" si="16"/>
        <v>13</v>
      </c>
      <c r="AZ40" s="6">
        <f t="shared" ca="1" si="17"/>
        <v>0</v>
      </c>
      <c r="BA40" s="6">
        <f t="shared" ca="1" si="18"/>
        <v>0</v>
      </c>
      <c r="BB40" s="6">
        <f t="shared" ca="1" si="19"/>
        <v>3.0030000000000001</v>
      </c>
      <c r="BC40" s="7">
        <f t="shared" si="20"/>
        <v>10.4</v>
      </c>
    </row>
    <row r="41" spans="1:55" x14ac:dyDescent="0.3">
      <c r="A41" s="10">
        <f t="shared" si="21"/>
        <v>25</v>
      </c>
      <c r="B41" s="104" t="str">
        <f t="shared" ca="1" si="38"/>
        <v/>
      </c>
      <c r="C41" s="104">
        <f t="array" ref="C41">MAX((IF(Notation="Metric", MetricHeights, Heights)&lt;=(D41-0.5)) * IF(Notation="Metric", MetricHeights, Heights))</f>
        <v>0</v>
      </c>
      <c r="D41" s="136"/>
      <c r="E41" s="136"/>
      <c r="F41" s="105" t="str">
        <f t="shared" ca="1" si="39"/>
        <v/>
      </c>
      <c r="G41" s="105" t="str">
        <f t="shared" ca="1" si="27"/>
        <v/>
      </c>
      <c r="H41" s="105" t="str">
        <f t="shared" ca="1" si="40"/>
        <v/>
      </c>
      <c r="I41" s="106" t="str">
        <f t="shared" ca="1" si="22"/>
        <v/>
      </c>
      <c r="J41" s="106" t="str">
        <f t="shared" ca="1" si="31"/>
        <v/>
      </c>
      <c r="K41" s="106" t="str">
        <f t="shared" ca="1" si="32"/>
        <v/>
      </c>
      <c r="L41" s="107" t="str">
        <f t="shared" ca="1" si="33"/>
        <v/>
      </c>
      <c r="M41" s="107" t="str">
        <f t="shared" ca="1" si="34"/>
        <v/>
      </c>
      <c r="N41" s="108" t="str">
        <f t="shared" ca="1" si="35"/>
        <v/>
      </c>
      <c r="O41" s="108" t="str">
        <f t="shared" ca="1" si="6"/>
        <v/>
      </c>
      <c r="P41" s="129" t="str">
        <f t="shared" ca="1" si="7"/>
        <v/>
      </c>
      <c r="Q41" s="109" t="str">
        <f t="shared" ca="1" si="8"/>
        <v/>
      </c>
      <c r="R41" s="18"/>
      <c r="S41" s="114" t="str">
        <f t="shared" ca="1" si="24"/>
        <v/>
      </c>
      <c r="T41" s="109"/>
      <c r="U41" s="115"/>
      <c r="V41" s="115"/>
      <c r="W41" s="116"/>
      <c r="Z41" s="27">
        <f ca="1">IFERROR(OFFSET('Cut &amp; Paste'!$A$2,ROW()-15,MATCH(Z$15,'Cut &amp; Paste'!$A$2:$G$2,0)-1,1,1),"")</f>
        <v>0</v>
      </c>
      <c r="AA41" s="27">
        <f t="array" aca="1" ref="AA41" ca="1">MAX((IF(Notation="Metric", MetricHeights, Heights)&lt;=AB41) * IF(Notation="Metric", MetricHeights, Heights))</f>
        <v>0</v>
      </c>
      <c r="AB41" s="27">
        <f ca="1">IFERROR(OFFSET('Cut &amp; Paste'!$A$2,ROW()-15,MATCH(AB$15,'Cut &amp; Paste'!$A$2:$G$2,0)-1,1,1),"")</f>
        <v>0</v>
      </c>
      <c r="AC41" s="27">
        <f ca="1">IFERROR(OFFSET('Cut &amp; Paste'!$A$2,ROW()-15,MATCH(AC$15,'Cut &amp; Paste'!$A$2:$G$2,0)-1,1,1),"")</f>
        <v>0</v>
      </c>
      <c r="AD41" s="27">
        <f ca="1">IFERROR(OFFSET('Cut &amp; Paste'!$A$2,ROW()-15,MATCH(AD$15,'Cut &amp; Paste'!$A$2:$G$2,0)-1,1,1),"")</f>
        <v>0</v>
      </c>
      <c r="AE41" s="27">
        <f ca="1">IFERROR(OFFSET('Cut &amp; Paste'!$A$2,ROW()-15,MATCH(AE$15,'Cut &amp; Paste'!$A$2:$G$2,0)-1,1,1),"")</f>
        <v>0</v>
      </c>
      <c r="AF41" s="27" t="str">
        <f ca="1">IFERROR(OFFSET('Cut &amp; Paste'!$A$2,ROW()-15,MATCH(AF$15,'Cut &amp; Paste'!$A$2:$G$2,0)-1,1,1),"")</f>
        <v/>
      </c>
      <c r="AG41" s="27" t="str">
        <f ca="1">IFERROR(OFFSET('Cut &amp; Paste'!$A$2,ROW()-15,MATCH(AG$15,'Cut &amp; Paste'!$A$2:$G$2,0)-1,1,1),"")</f>
        <v/>
      </c>
      <c r="AH41" s="27" t="str">
        <f ca="1">IFERROR(OFFSET('Cut &amp; Paste'!$A$2,ROW()-15,MATCH(AH$15,'Cut &amp; Paste'!$A$2:$G$2,0)-1,1,1),"")</f>
        <v/>
      </c>
      <c r="AI41" s="27" t="str">
        <f ca="1">IFERROR(OFFSET('Cut &amp; Paste'!$A$2,ROW()-15,MATCH(AI$15,'Cut &amp; Paste'!$A$2:$G$2,0)-1,1,1),"")</f>
        <v/>
      </c>
      <c r="AJ41" s="27" t="str">
        <f ca="1">IFERROR(OFFSET('Cut &amp; Paste'!$A$2,ROW()-15,MATCH(AJ$15,'Cut &amp; Paste'!$A$2:$G$2,0)-1,1,1),"")</f>
        <v/>
      </c>
      <c r="AK41" s="27" t="str">
        <f ca="1">IFERROR(OFFSET('Cut &amp; Paste'!$A$2,ROW()-15,MATCH(AK$15,'Cut &amp; Paste'!$A$2:$G$2,0)-1,1,1),"")</f>
        <v/>
      </c>
      <c r="AL41" s="27" t="str">
        <f ca="1">IFERROR(OFFSET('Cut &amp; Paste'!$A$2,ROW()-15,MATCH(AL$15,'Cut &amp; Paste'!$A$2:$G$2,0)-1,1,1),"")</f>
        <v/>
      </c>
      <c r="AM41" s="27" t="str">
        <f ca="1">IFERROR(OFFSET('Cut &amp; Paste'!$A$2,ROW()-15,MATCH(AM$15,'Cut &amp; Paste'!$A$2:$G$2,0)-1,1,1),"")</f>
        <v/>
      </c>
      <c r="AN41" s="27">
        <f ca="1">IFERROR(OFFSET('Cut &amp; Paste'!$A$2,ROW()-15,MATCH(AN$15,'Cut &amp; Paste'!$A$2:$G$2,0)-1,1,1),"")</f>
        <v>0</v>
      </c>
      <c r="AO41" s="27">
        <f ca="1">IFERROR(OFFSET('Cut &amp; Paste'!$A$2,ROW()-15,MATCH(AO$15,'Cut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2" t="str">
        <f t="shared" ca="1" si="9"/>
        <v/>
      </c>
      <c r="AS41" s="162">
        <f t="shared" ca="1" si="10"/>
        <v>0</v>
      </c>
      <c r="AT41" s="6">
        <f t="shared" ca="1" si="11"/>
        <v>0</v>
      </c>
      <c r="AU41" s="6">
        <f t="shared" ca="1" si="36"/>
        <v>0</v>
      </c>
      <c r="AV41" s="6">
        <f t="shared" ca="1" si="13"/>
        <v>0</v>
      </c>
      <c r="AW41" s="6">
        <f t="shared" si="14"/>
        <v>0</v>
      </c>
      <c r="AX41" s="6">
        <f t="shared" ca="1" si="15"/>
        <v>0</v>
      </c>
      <c r="AY41" s="6">
        <f t="shared" si="16"/>
        <v>13</v>
      </c>
      <c r="AZ41" s="6">
        <f t="shared" ca="1" si="17"/>
        <v>0</v>
      </c>
      <c r="BA41" s="6">
        <f t="shared" ca="1" si="18"/>
        <v>0</v>
      </c>
      <c r="BB41" s="6">
        <f t="shared" ca="1" si="19"/>
        <v>3.0030000000000001</v>
      </c>
      <c r="BC41" s="7">
        <f t="shared" si="20"/>
        <v>10.4</v>
      </c>
    </row>
    <row r="42" spans="1:55" x14ac:dyDescent="0.3">
      <c r="A42" s="10">
        <f t="shared" si="21"/>
        <v>26</v>
      </c>
      <c r="B42" s="104" t="str">
        <f t="shared" ca="1" si="38"/>
        <v/>
      </c>
      <c r="C42" s="104">
        <f t="array" ref="C42">MAX((IF(Notation="Metric", MetricHeights, Heights)&lt;=(D42-0.5)) * IF(Notation="Metric", MetricHeights, Heights))</f>
        <v>0</v>
      </c>
      <c r="D42" s="136"/>
      <c r="E42" s="136"/>
      <c r="F42" s="105" t="str">
        <f t="shared" ca="1" si="39"/>
        <v/>
      </c>
      <c r="G42" s="105" t="str">
        <f t="shared" ca="1" si="27"/>
        <v/>
      </c>
      <c r="H42" s="105" t="str">
        <f t="shared" ca="1" si="40"/>
        <v/>
      </c>
      <c r="I42" s="106" t="str">
        <f t="shared" ca="1" si="22"/>
        <v/>
      </c>
      <c r="J42" s="106" t="str">
        <f t="shared" ca="1" si="31"/>
        <v/>
      </c>
      <c r="K42" s="106" t="str">
        <f t="shared" ca="1" si="32"/>
        <v/>
      </c>
      <c r="L42" s="107" t="str">
        <f t="shared" ca="1" si="33"/>
        <v/>
      </c>
      <c r="M42" s="107" t="str">
        <f t="shared" ca="1" si="34"/>
        <v/>
      </c>
      <c r="N42" s="108" t="str">
        <f t="shared" ca="1" si="35"/>
        <v/>
      </c>
      <c r="O42" s="108" t="str">
        <f t="shared" ca="1" si="6"/>
        <v/>
      </c>
      <c r="P42" s="129" t="str">
        <f t="shared" ca="1" si="7"/>
        <v/>
      </c>
      <c r="Q42" s="109" t="str">
        <f t="shared" ca="1" si="8"/>
        <v/>
      </c>
      <c r="R42" s="18"/>
      <c r="S42" s="114" t="str">
        <f t="shared" ca="1" si="24"/>
        <v/>
      </c>
      <c r="T42" s="109"/>
      <c r="U42" s="115"/>
      <c r="V42" s="115"/>
      <c r="W42" s="116"/>
      <c r="Z42" s="27">
        <f ca="1">IFERROR(OFFSET('Cut &amp; Paste'!$A$2,ROW()-15,MATCH(Z$15,'Cut &amp; Paste'!$A$2:$G$2,0)-1,1,1),"")</f>
        <v>0</v>
      </c>
      <c r="AA42" s="27">
        <f t="array" aca="1" ref="AA42" ca="1">MAX((IF(Notation="Metric", MetricHeights, Heights)&lt;=AB42) * IF(Notation="Metric", MetricHeights, Heights))</f>
        <v>0</v>
      </c>
      <c r="AB42" s="27">
        <f ca="1">IFERROR(OFFSET('Cut &amp; Paste'!$A$2,ROW()-15,MATCH(AB$15,'Cut &amp; Paste'!$A$2:$G$2,0)-1,1,1),"")</f>
        <v>0</v>
      </c>
      <c r="AC42" s="27">
        <f ca="1">IFERROR(OFFSET('Cut &amp; Paste'!$A$2,ROW()-15,MATCH(AC$15,'Cut &amp; Paste'!$A$2:$G$2,0)-1,1,1),"")</f>
        <v>0</v>
      </c>
      <c r="AD42" s="27">
        <f ca="1">IFERROR(OFFSET('Cut &amp; Paste'!$A$2,ROW()-15,MATCH(AD$15,'Cut &amp; Paste'!$A$2:$G$2,0)-1,1,1),"")</f>
        <v>0</v>
      </c>
      <c r="AE42" s="27">
        <f ca="1">IFERROR(OFFSET('Cut &amp; Paste'!$A$2,ROW()-15,MATCH(AE$15,'Cut &amp; Paste'!$A$2:$G$2,0)-1,1,1),"")</f>
        <v>0</v>
      </c>
      <c r="AF42" s="27" t="str">
        <f ca="1">IFERROR(OFFSET('Cut &amp; Paste'!$A$2,ROW()-15,MATCH(AF$15,'Cut &amp; Paste'!$A$2:$G$2,0)-1,1,1),"")</f>
        <v/>
      </c>
      <c r="AG42" s="27" t="str">
        <f ca="1">IFERROR(OFFSET('Cut &amp; Paste'!$A$2,ROW()-15,MATCH(AG$15,'Cut &amp; Paste'!$A$2:$G$2,0)-1,1,1),"")</f>
        <v/>
      </c>
      <c r="AH42" s="27" t="str">
        <f ca="1">IFERROR(OFFSET('Cut &amp; Paste'!$A$2,ROW()-15,MATCH(AH$15,'Cut &amp; Paste'!$A$2:$G$2,0)-1,1,1),"")</f>
        <v/>
      </c>
      <c r="AI42" s="27" t="str">
        <f ca="1">IFERROR(OFFSET('Cut &amp; Paste'!$A$2,ROW()-15,MATCH(AI$15,'Cut &amp; Paste'!$A$2:$G$2,0)-1,1,1),"")</f>
        <v/>
      </c>
      <c r="AJ42" s="27" t="str">
        <f ca="1">IFERROR(OFFSET('Cut &amp; Paste'!$A$2,ROW()-15,MATCH(AJ$15,'Cut &amp; Paste'!$A$2:$G$2,0)-1,1,1),"")</f>
        <v/>
      </c>
      <c r="AK42" s="27" t="str">
        <f ca="1">IFERROR(OFFSET('Cut &amp; Paste'!$A$2,ROW()-15,MATCH(AK$15,'Cut &amp; Paste'!$A$2:$G$2,0)-1,1,1),"")</f>
        <v/>
      </c>
      <c r="AL42" s="27" t="str">
        <f ca="1">IFERROR(OFFSET('Cut &amp; Paste'!$A$2,ROW()-15,MATCH(AL$15,'Cut &amp; Paste'!$A$2:$G$2,0)-1,1,1),"")</f>
        <v/>
      </c>
      <c r="AM42" s="27" t="str">
        <f ca="1">IFERROR(OFFSET('Cut &amp; Paste'!$A$2,ROW()-15,MATCH(AM$15,'Cut &amp; Paste'!$A$2:$G$2,0)-1,1,1),"")</f>
        <v/>
      </c>
      <c r="AN42" s="27">
        <f ca="1">IFERROR(OFFSET('Cut &amp; Paste'!$A$2,ROW()-15,MATCH(AN$15,'Cut &amp; Paste'!$A$2:$G$2,0)-1,1,1),"")</f>
        <v>0</v>
      </c>
      <c r="AO42" s="27">
        <f ca="1">IFERROR(OFFSET('Cut &amp; Paste'!$A$2,ROW()-15,MATCH(AO$15,'Cut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2" t="str">
        <f t="shared" ca="1" si="9"/>
        <v/>
      </c>
      <c r="AS42" s="162">
        <f t="shared" ca="1" si="10"/>
        <v>0</v>
      </c>
      <c r="AT42" s="6">
        <f t="shared" ca="1" si="11"/>
        <v>0</v>
      </c>
      <c r="AU42" s="6">
        <f t="shared" ca="1" si="36"/>
        <v>0</v>
      </c>
      <c r="AV42" s="6">
        <f t="shared" ca="1" si="13"/>
        <v>0</v>
      </c>
      <c r="AW42" s="6">
        <f t="shared" si="14"/>
        <v>0</v>
      </c>
      <c r="AX42" s="6">
        <f t="shared" ca="1" si="15"/>
        <v>0</v>
      </c>
      <c r="AY42" s="6">
        <f t="shared" si="16"/>
        <v>13</v>
      </c>
      <c r="AZ42" s="6">
        <f t="shared" ca="1" si="17"/>
        <v>0</v>
      </c>
      <c r="BA42" s="6">
        <f t="shared" ca="1" si="18"/>
        <v>0</v>
      </c>
      <c r="BB42" s="6">
        <f t="shared" ca="1" si="19"/>
        <v>3.0030000000000001</v>
      </c>
      <c r="BC42" s="7">
        <f t="shared" si="20"/>
        <v>10.4</v>
      </c>
    </row>
    <row r="43" spans="1:55" x14ac:dyDescent="0.3">
      <c r="A43" s="10">
        <f t="shared" si="21"/>
        <v>27</v>
      </c>
      <c r="B43" s="104" t="str">
        <f t="shared" ca="1" si="38"/>
        <v/>
      </c>
      <c r="C43" s="104">
        <f t="array" ref="C43">MAX((IF(Notation="Metric", MetricHeights, Heights)&lt;=(D43-0.5)) * IF(Notation="Metric", MetricHeights, Heights))</f>
        <v>0</v>
      </c>
      <c r="D43" s="136"/>
      <c r="E43" s="136"/>
      <c r="F43" s="105" t="str">
        <f t="shared" ca="1" si="39"/>
        <v/>
      </c>
      <c r="G43" s="105" t="str">
        <f t="shared" ca="1" si="27"/>
        <v/>
      </c>
      <c r="H43" s="105" t="str">
        <f t="shared" ca="1" si="40"/>
        <v/>
      </c>
      <c r="I43" s="106" t="str">
        <f t="shared" ca="1" si="22"/>
        <v/>
      </c>
      <c r="J43" s="106" t="str">
        <f t="shared" ca="1" si="31"/>
        <v/>
      </c>
      <c r="K43" s="106" t="str">
        <f t="shared" ca="1" si="32"/>
        <v/>
      </c>
      <c r="L43" s="107" t="str">
        <f t="shared" ca="1" si="33"/>
        <v/>
      </c>
      <c r="M43" s="107" t="str">
        <f t="shared" ca="1" si="34"/>
        <v/>
      </c>
      <c r="N43" s="108" t="str">
        <f t="shared" ca="1" si="35"/>
        <v/>
      </c>
      <c r="O43" s="108" t="str">
        <f t="shared" ca="1" si="6"/>
        <v/>
      </c>
      <c r="P43" s="129" t="str">
        <f t="shared" ca="1" si="7"/>
        <v/>
      </c>
      <c r="Q43" s="109" t="str">
        <f t="shared" ca="1" si="8"/>
        <v/>
      </c>
      <c r="R43" s="18"/>
      <c r="S43" s="114" t="str">
        <f t="shared" ca="1" si="24"/>
        <v/>
      </c>
      <c r="T43" s="109"/>
      <c r="U43" s="115"/>
      <c r="V43" s="115"/>
      <c r="W43" s="116"/>
      <c r="Z43" s="27">
        <f ca="1">IFERROR(OFFSET('Cut &amp; Paste'!$A$2,ROW()-15,MATCH(Z$15,'Cut &amp; Paste'!$A$2:$G$2,0)-1,1,1),"")</f>
        <v>0</v>
      </c>
      <c r="AA43" s="27">
        <f t="array" aca="1" ref="AA43" ca="1">MAX((IF(Notation="Metric", MetricHeights, Heights)&lt;=AB43) * IF(Notation="Metric", MetricHeights, Heights))</f>
        <v>0</v>
      </c>
      <c r="AB43" s="27">
        <f ca="1">IFERROR(OFFSET('Cut &amp; Paste'!$A$2,ROW()-15,MATCH(AB$15,'Cut &amp; Paste'!$A$2:$G$2,0)-1,1,1),"")</f>
        <v>0</v>
      </c>
      <c r="AC43" s="27">
        <f ca="1">IFERROR(OFFSET('Cut &amp; Paste'!$A$2,ROW()-15,MATCH(AC$15,'Cut &amp; Paste'!$A$2:$G$2,0)-1,1,1),"")</f>
        <v>0</v>
      </c>
      <c r="AD43" s="27">
        <f ca="1">IFERROR(OFFSET('Cut &amp; Paste'!$A$2,ROW()-15,MATCH(AD$15,'Cut &amp; Paste'!$A$2:$G$2,0)-1,1,1),"")</f>
        <v>0</v>
      </c>
      <c r="AE43" s="27">
        <f ca="1">IFERROR(OFFSET('Cut &amp; Paste'!$A$2,ROW()-15,MATCH(AE$15,'Cut &amp; Paste'!$A$2:$G$2,0)-1,1,1),"")</f>
        <v>0</v>
      </c>
      <c r="AF43" s="27" t="str">
        <f ca="1">IFERROR(OFFSET('Cut &amp; Paste'!$A$2,ROW()-15,MATCH(AF$15,'Cut &amp; Paste'!$A$2:$G$2,0)-1,1,1),"")</f>
        <v/>
      </c>
      <c r="AG43" s="27" t="str">
        <f ca="1">IFERROR(OFFSET('Cut &amp; Paste'!$A$2,ROW()-15,MATCH(AG$15,'Cut &amp; Paste'!$A$2:$G$2,0)-1,1,1),"")</f>
        <v/>
      </c>
      <c r="AH43" s="27" t="str">
        <f ca="1">IFERROR(OFFSET('Cut &amp; Paste'!$A$2,ROW()-15,MATCH(AH$15,'Cut &amp; Paste'!$A$2:$G$2,0)-1,1,1),"")</f>
        <v/>
      </c>
      <c r="AI43" s="27" t="str">
        <f ca="1">IFERROR(OFFSET('Cut &amp; Paste'!$A$2,ROW()-15,MATCH(AI$15,'Cut &amp; Paste'!$A$2:$G$2,0)-1,1,1),"")</f>
        <v/>
      </c>
      <c r="AJ43" s="27" t="str">
        <f ca="1">IFERROR(OFFSET('Cut &amp; Paste'!$A$2,ROW()-15,MATCH(AJ$15,'Cut &amp; Paste'!$A$2:$G$2,0)-1,1,1),"")</f>
        <v/>
      </c>
      <c r="AK43" s="27" t="str">
        <f ca="1">IFERROR(OFFSET('Cut &amp; Paste'!$A$2,ROW()-15,MATCH(AK$15,'Cut &amp; Paste'!$A$2:$G$2,0)-1,1,1),"")</f>
        <v/>
      </c>
      <c r="AL43" s="27" t="str">
        <f ca="1">IFERROR(OFFSET('Cut &amp; Paste'!$A$2,ROW()-15,MATCH(AL$15,'Cut &amp; Paste'!$A$2:$G$2,0)-1,1,1),"")</f>
        <v/>
      </c>
      <c r="AM43" s="27" t="str">
        <f ca="1">IFERROR(OFFSET('Cut &amp; Paste'!$A$2,ROW()-15,MATCH(AM$15,'Cut &amp; Paste'!$A$2:$G$2,0)-1,1,1),"")</f>
        <v/>
      </c>
      <c r="AN43" s="27">
        <f ca="1">IFERROR(OFFSET('Cut &amp; Paste'!$A$2,ROW()-15,MATCH(AN$15,'Cut &amp; Paste'!$A$2:$G$2,0)-1,1,1),"")</f>
        <v>0</v>
      </c>
      <c r="AO43" s="27">
        <f ca="1">IFERROR(OFFSET('Cut &amp; Paste'!$A$2,ROW()-15,MATCH(AO$15,'Cut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2" t="str">
        <f t="shared" ca="1" si="9"/>
        <v/>
      </c>
      <c r="AS43" s="162">
        <f t="shared" ca="1" si="10"/>
        <v>0</v>
      </c>
      <c r="AT43" s="6">
        <f t="shared" ca="1" si="11"/>
        <v>0</v>
      </c>
      <c r="AU43" s="6">
        <f t="shared" ca="1" si="36"/>
        <v>0</v>
      </c>
      <c r="AV43" s="6">
        <f t="shared" ca="1" si="13"/>
        <v>0</v>
      </c>
      <c r="AW43" s="6">
        <f t="shared" si="14"/>
        <v>0</v>
      </c>
      <c r="AX43" s="6">
        <f t="shared" ca="1" si="15"/>
        <v>0</v>
      </c>
      <c r="AY43" s="6">
        <f t="shared" si="16"/>
        <v>13</v>
      </c>
      <c r="AZ43" s="6">
        <f t="shared" ca="1" si="17"/>
        <v>0</v>
      </c>
      <c r="BA43" s="6">
        <f t="shared" ca="1" si="18"/>
        <v>0</v>
      </c>
      <c r="BB43" s="6">
        <f t="shared" ca="1" si="19"/>
        <v>3.0030000000000001</v>
      </c>
      <c r="BC43" s="7">
        <f t="shared" si="20"/>
        <v>10.4</v>
      </c>
    </row>
    <row r="44" spans="1:55" x14ac:dyDescent="0.3">
      <c r="A44" s="10">
        <f t="shared" si="21"/>
        <v>28</v>
      </c>
      <c r="B44" s="104" t="str">
        <f t="shared" ca="1" si="38"/>
        <v/>
      </c>
      <c r="C44" s="104">
        <f t="array" ref="C44">MAX((IF(Notation="Metric", MetricHeights, Heights)&lt;=(D44-0.5)) * IF(Notation="Metric", MetricHeights, Heights))</f>
        <v>0</v>
      </c>
      <c r="D44" s="136"/>
      <c r="E44" s="136"/>
      <c r="F44" s="105" t="str">
        <f t="shared" ca="1" si="39"/>
        <v/>
      </c>
      <c r="G44" s="105" t="str">
        <f t="shared" ca="1" si="27"/>
        <v/>
      </c>
      <c r="H44" s="105" t="str">
        <f t="shared" ca="1" si="40"/>
        <v/>
      </c>
      <c r="I44" s="106" t="str">
        <f t="shared" ca="1" si="22"/>
        <v/>
      </c>
      <c r="J44" s="106" t="str">
        <f t="shared" ca="1" si="31"/>
        <v/>
      </c>
      <c r="K44" s="106" t="str">
        <f t="shared" ca="1" si="32"/>
        <v/>
      </c>
      <c r="L44" s="107" t="str">
        <f t="shared" ca="1" si="33"/>
        <v/>
      </c>
      <c r="M44" s="107" t="str">
        <f t="shared" ca="1" si="34"/>
        <v/>
      </c>
      <c r="N44" s="108" t="str">
        <f t="shared" ca="1" si="35"/>
        <v/>
      </c>
      <c r="O44" s="108" t="str">
        <f t="shared" ca="1" si="6"/>
        <v/>
      </c>
      <c r="P44" s="129" t="str">
        <f t="shared" ca="1" si="7"/>
        <v/>
      </c>
      <c r="Q44" s="109" t="str">
        <f t="shared" ca="1" si="8"/>
        <v/>
      </c>
      <c r="R44" s="18"/>
      <c r="S44" s="114" t="str">
        <f t="shared" ca="1" si="24"/>
        <v/>
      </c>
      <c r="T44" s="109"/>
      <c r="U44" s="115"/>
      <c r="V44" s="115"/>
      <c r="W44" s="116"/>
      <c r="Z44" s="27">
        <f ca="1">IFERROR(OFFSET('Cut &amp; Paste'!$A$2,ROW()-15,MATCH(Z$15,'Cut &amp; Paste'!$A$2:$G$2,0)-1,1,1),"")</f>
        <v>0</v>
      </c>
      <c r="AA44" s="27">
        <f t="array" aca="1" ref="AA44" ca="1">MAX((IF(Notation="Metric", MetricHeights, Heights)&lt;=AB44) * IF(Notation="Metric", MetricHeights, Heights))</f>
        <v>0</v>
      </c>
      <c r="AB44" s="27">
        <f ca="1">IFERROR(OFFSET('Cut &amp; Paste'!$A$2,ROW()-15,MATCH(AB$15,'Cut &amp; Paste'!$A$2:$G$2,0)-1,1,1),"")</f>
        <v>0</v>
      </c>
      <c r="AC44" s="27">
        <f ca="1">IFERROR(OFFSET('Cut &amp; Paste'!$A$2,ROW()-15,MATCH(AC$15,'Cut &amp; Paste'!$A$2:$G$2,0)-1,1,1),"")</f>
        <v>0</v>
      </c>
      <c r="AD44" s="27">
        <f ca="1">IFERROR(OFFSET('Cut &amp; Paste'!$A$2,ROW()-15,MATCH(AD$15,'Cut &amp; Paste'!$A$2:$G$2,0)-1,1,1),"")</f>
        <v>0</v>
      </c>
      <c r="AE44" s="27">
        <f ca="1">IFERROR(OFFSET('Cut &amp; Paste'!$A$2,ROW()-15,MATCH(AE$15,'Cut &amp; Paste'!$A$2:$G$2,0)-1,1,1),"")</f>
        <v>0</v>
      </c>
      <c r="AF44" s="27" t="str">
        <f ca="1">IFERROR(OFFSET('Cut &amp; Paste'!$A$2,ROW()-15,MATCH(AF$15,'Cut &amp; Paste'!$A$2:$G$2,0)-1,1,1),"")</f>
        <v/>
      </c>
      <c r="AG44" s="27" t="str">
        <f ca="1">IFERROR(OFFSET('Cut &amp; Paste'!$A$2,ROW()-15,MATCH(AG$15,'Cut &amp; Paste'!$A$2:$G$2,0)-1,1,1),"")</f>
        <v/>
      </c>
      <c r="AH44" s="27" t="str">
        <f ca="1">IFERROR(OFFSET('Cut &amp; Paste'!$A$2,ROW()-15,MATCH(AH$15,'Cut &amp; Paste'!$A$2:$G$2,0)-1,1,1),"")</f>
        <v/>
      </c>
      <c r="AI44" s="27" t="str">
        <f ca="1">IFERROR(OFFSET('Cut &amp; Paste'!$A$2,ROW()-15,MATCH(AI$15,'Cut &amp; Paste'!$A$2:$G$2,0)-1,1,1),"")</f>
        <v/>
      </c>
      <c r="AJ44" s="27" t="str">
        <f ca="1">IFERROR(OFFSET('Cut &amp; Paste'!$A$2,ROW()-15,MATCH(AJ$15,'Cut &amp; Paste'!$A$2:$G$2,0)-1,1,1),"")</f>
        <v/>
      </c>
      <c r="AK44" s="27" t="str">
        <f ca="1">IFERROR(OFFSET('Cut &amp; Paste'!$A$2,ROW()-15,MATCH(AK$15,'Cut &amp; Paste'!$A$2:$G$2,0)-1,1,1),"")</f>
        <v/>
      </c>
      <c r="AL44" s="27" t="str">
        <f ca="1">IFERROR(OFFSET('Cut &amp; Paste'!$A$2,ROW()-15,MATCH(AL$15,'Cut &amp; Paste'!$A$2:$G$2,0)-1,1,1),"")</f>
        <v/>
      </c>
      <c r="AM44" s="27" t="str">
        <f ca="1">IFERROR(OFFSET('Cut &amp; Paste'!$A$2,ROW()-15,MATCH(AM$15,'Cut &amp; Paste'!$A$2:$G$2,0)-1,1,1),"")</f>
        <v/>
      </c>
      <c r="AN44" s="27">
        <f ca="1">IFERROR(OFFSET('Cut &amp; Paste'!$A$2,ROW()-15,MATCH(AN$15,'Cut &amp; Paste'!$A$2:$G$2,0)-1,1,1),"")</f>
        <v>0</v>
      </c>
      <c r="AO44" s="27">
        <f ca="1">IFERROR(OFFSET('Cut &amp; Paste'!$A$2,ROW()-15,MATCH(AO$15,'Cut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2" t="str">
        <f t="shared" ca="1" si="9"/>
        <v/>
      </c>
      <c r="AS44" s="162">
        <f t="shared" ca="1" si="10"/>
        <v>0</v>
      </c>
      <c r="AT44" s="6">
        <f t="shared" ca="1" si="11"/>
        <v>0</v>
      </c>
      <c r="AU44" s="6">
        <f t="shared" ca="1" si="36"/>
        <v>0</v>
      </c>
      <c r="AV44" s="6">
        <f t="shared" ca="1" si="13"/>
        <v>0</v>
      </c>
      <c r="AW44" s="6">
        <f t="shared" si="14"/>
        <v>0</v>
      </c>
      <c r="AX44" s="6">
        <f t="shared" ca="1" si="15"/>
        <v>0</v>
      </c>
      <c r="AY44" s="6">
        <f t="shared" si="16"/>
        <v>13</v>
      </c>
      <c r="AZ44" s="6">
        <f t="shared" ca="1" si="17"/>
        <v>0</v>
      </c>
      <c r="BA44" s="6">
        <f t="shared" ca="1" si="18"/>
        <v>0</v>
      </c>
      <c r="BB44" s="6">
        <f t="shared" ca="1" si="19"/>
        <v>3.0030000000000001</v>
      </c>
      <c r="BC44" s="7">
        <f t="shared" si="20"/>
        <v>10.4</v>
      </c>
    </row>
    <row r="45" spans="1:55" x14ac:dyDescent="0.3">
      <c r="A45" s="10">
        <f t="shared" si="21"/>
        <v>29</v>
      </c>
      <c r="B45" s="104" t="str">
        <f t="shared" ca="1" si="38"/>
        <v/>
      </c>
      <c r="C45" s="104">
        <f t="array" ref="C45">MAX((IF(Notation="Metric", MetricHeights, Heights)&lt;=(D45-0.5)) * IF(Notation="Metric", MetricHeights, Heights))</f>
        <v>0</v>
      </c>
      <c r="D45" s="136"/>
      <c r="E45" s="136"/>
      <c r="F45" s="105" t="str">
        <f t="shared" ca="1" si="39"/>
        <v/>
      </c>
      <c r="G45" s="105" t="str">
        <f t="shared" ca="1" si="27"/>
        <v/>
      </c>
      <c r="H45" s="105" t="str">
        <f t="shared" ca="1" si="40"/>
        <v/>
      </c>
      <c r="I45" s="106" t="str">
        <f t="shared" ca="1" si="22"/>
        <v/>
      </c>
      <c r="J45" s="106" t="str">
        <f t="shared" ca="1" si="31"/>
        <v/>
      </c>
      <c r="K45" s="106" t="str">
        <f t="shared" ca="1" si="32"/>
        <v/>
      </c>
      <c r="L45" s="107" t="str">
        <f t="shared" ca="1" si="33"/>
        <v/>
      </c>
      <c r="M45" s="107" t="str">
        <f t="shared" ca="1" si="34"/>
        <v/>
      </c>
      <c r="N45" s="108" t="str">
        <f t="shared" ca="1" si="35"/>
        <v/>
      </c>
      <c r="O45" s="108" t="str">
        <f t="shared" ca="1" si="6"/>
        <v/>
      </c>
      <c r="P45" s="129" t="str">
        <f t="shared" ca="1" si="7"/>
        <v/>
      </c>
      <c r="Q45" s="109" t="str">
        <f t="shared" ca="1" si="8"/>
        <v/>
      </c>
      <c r="R45" s="18"/>
      <c r="S45" s="114" t="str">
        <f t="shared" ca="1" si="24"/>
        <v/>
      </c>
      <c r="T45" s="109"/>
      <c r="U45" s="115"/>
      <c r="V45" s="115"/>
      <c r="W45" s="116"/>
      <c r="Z45" s="27">
        <f ca="1">IFERROR(OFFSET('Cut &amp; Paste'!$A$2,ROW()-15,MATCH(Z$15,'Cut &amp; Paste'!$A$2:$G$2,0)-1,1,1),"")</f>
        <v>0</v>
      </c>
      <c r="AA45" s="27">
        <f t="array" aca="1" ref="AA45" ca="1">MAX((IF(Notation="Metric", MetricHeights, Heights)&lt;=AB45) * IF(Notation="Metric", MetricHeights, Heights))</f>
        <v>0</v>
      </c>
      <c r="AB45" s="27">
        <f ca="1">IFERROR(OFFSET('Cut &amp; Paste'!$A$2,ROW()-15,MATCH(AB$15,'Cut &amp; Paste'!$A$2:$G$2,0)-1,1,1),"")</f>
        <v>0</v>
      </c>
      <c r="AC45" s="27">
        <f ca="1">IFERROR(OFFSET('Cut &amp; Paste'!$A$2,ROW()-15,MATCH(AC$15,'Cut &amp; Paste'!$A$2:$G$2,0)-1,1,1),"")</f>
        <v>0</v>
      </c>
      <c r="AD45" s="27">
        <f ca="1">IFERROR(OFFSET('Cut &amp; Paste'!$A$2,ROW()-15,MATCH(AD$15,'Cut &amp; Paste'!$A$2:$G$2,0)-1,1,1),"")</f>
        <v>0</v>
      </c>
      <c r="AE45" s="27">
        <f ca="1">IFERROR(OFFSET('Cut &amp; Paste'!$A$2,ROW()-15,MATCH(AE$15,'Cut &amp; Paste'!$A$2:$G$2,0)-1,1,1),"")</f>
        <v>0</v>
      </c>
      <c r="AF45" s="27" t="str">
        <f ca="1">IFERROR(OFFSET('Cut &amp; Paste'!$A$2,ROW()-15,MATCH(AF$15,'Cut &amp; Paste'!$A$2:$G$2,0)-1,1,1),"")</f>
        <v/>
      </c>
      <c r="AG45" s="27" t="str">
        <f ca="1">IFERROR(OFFSET('Cut &amp; Paste'!$A$2,ROW()-15,MATCH(AG$15,'Cut &amp; Paste'!$A$2:$G$2,0)-1,1,1),"")</f>
        <v/>
      </c>
      <c r="AH45" s="27" t="str">
        <f ca="1">IFERROR(OFFSET('Cut &amp; Paste'!$A$2,ROW()-15,MATCH(AH$15,'Cut &amp; Paste'!$A$2:$G$2,0)-1,1,1),"")</f>
        <v/>
      </c>
      <c r="AI45" s="27" t="str">
        <f ca="1">IFERROR(OFFSET('Cut &amp; Paste'!$A$2,ROW()-15,MATCH(AI$15,'Cut &amp; Paste'!$A$2:$G$2,0)-1,1,1),"")</f>
        <v/>
      </c>
      <c r="AJ45" s="27" t="str">
        <f ca="1">IFERROR(OFFSET('Cut &amp; Paste'!$A$2,ROW()-15,MATCH(AJ$15,'Cut &amp; Paste'!$A$2:$G$2,0)-1,1,1),"")</f>
        <v/>
      </c>
      <c r="AK45" s="27" t="str">
        <f ca="1">IFERROR(OFFSET('Cut &amp; Paste'!$A$2,ROW()-15,MATCH(AK$15,'Cut &amp; Paste'!$A$2:$G$2,0)-1,1,1),"")</f>
        <v/>
      </c>
      <c r="AL45" s="27" t="str">
        <f ca="1">IFERROR(OFFSET('Cut &amp; Paste'!$A$2,ROW()-15,MATCH(AL$15,'Cut &amp; Paste'!$A$2:$G$2,0)-1,1,1),"")</f>
        <v/>
      </c>
      <c r="AM45" s="27" t="str">
        <f ca="1">IFERROR(OFFSET('Cut &amp; Paste'!$A$2,ROW()-15,MATCH(AM$15,'Cut &amp; Paste'!$A$2:$G$2,0)-1,1,1),"")</f>
        <v/>
      </c>
      <c r="AN45" s="27">
        <f ca="1">IFERROR(OFFSET('Cut &amp; Paste'!$A$2,ROW()-15,MATCH(AN$15,'Cut &amp; Paste'!$A$2:$G$2,0)-1,1,1),"")</f>
        <v>0</v>
      </c>
      <c r="AO45" s="27">
        <f ca="1">IFERROR(OFFSET('Cut &amp; Paste'!$A$2,ROW()-15,MATCH(AO$15,'Cut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2" t="str">
        <f t="shared" ca="1" si="9"/>
        <v/>
      </c>
      <c r="AS45" s="162">
        <f t="shared" ca="1" si="10"/>
        <v>0</v>
      </c>
      <c r="AT45" s="6">
        <f t="shared" ca="1" si="11"/>
        <v>0</v>
      </c>
      <c r="AU45" s="6">
        <f t="shared" ca="1" si="36"/>
        <v>0</v>
      </c>
      <c r="AV45" s="6">
        <f t="shared" ca="1" si="13"/>
        <v>0</v>
      </c>
      <c r="AW45" s="6">
        <f t="shared" si="14"/>
        <v>0</v>
      </c>
      <c r="AX45" s="6">
        <f t="shared" ca="1" si="15"/>
        <v>0</v>
      </c>
      <c r="AY45" s="6">
        <f t="shared" si="16"/>
        <v>13</v>
      </c>
      <c r="AZ45" s="6">
        <f t="shared" ca="1" si="17"/>
        <v>0</v>
      </c>
      <c r="BA45" s="6">
        <f t="shared" ca="1" si="18"/>
        <v>0</v>
      </c>
      <c r="BB45" s="6">
        <f t="shared" ca="1" si="19"/>
        <v>3.0030000000000001</v>
      </c>
      <c r="BC45" s="7">
        <f t="shared" si="20"/>
        <v>10.4</v>
      </c>
    </row>
    <row r="46" spans="1:55" x14ac:dyDescent="0.3">
      <c r="A46" s="10">
        <f t="shared" si="21"/>
        <v>30</v>
      </c>
      <c r="B46" s="104" t="str">
        <f t="shared" ca="1" si="38"/>
        <v/>
      </c>
      <c r="C46" s="104">
        <f t="array" ref="C46">MAX((IF(Notation="Metric", MetricHeights, Heights)&lt;=(D46-0.5)) * IF(Notation="Metric", MetricHeights, Heights))</f>
        <v>0</v>
      </c>
      <c r="D46" s="136"/>
      <c r="E46" s="136"/>
      <c r="F46" s="105" t="str">
        <f t="shared" ca="1" si="39"/>
        <v/>
      </c>
      <c r="G46" s="105" t="str">
        <f t="shared" ca="1" si="27"/>
        <v/>
      </c>
      <c r="H46" s="105" t="str">
        <f t="shared" ca="1" si="40"/>
        <v/>
      </c>
      <c r="I46" s="106" t="str">
        <f t="shared" ca="1" si="22"/>
        <v/>
      </c>
      <c r="J46" s="106" t="str">
        <f t="shared" ca="1" si="31"/>
        <v/>
      </c>
      <c r="K46" s="106" t="str">
        <f t="shared" ca="1" si="32"/>
        <v/>
      </c>
      <c r="L46" s="107" t="str">
        <f t="shared" ca="1" si="33"/>
        <v/>
      </c>
      <c r="M46" s="107" t="str">
        <f t="shared" ca="1" si="34"/>
        <v/>
      </c>
      <c r="N46" s="108" t="str">
        <f t="shared" ca="1" si="35"/>
        <v/>
      </c>
      <c r="O46" s="108" t="str">
        <f t="shared" ca="1" si="6"/>
        <v/>
      </c>
      <c r="P46" s="129" t="str">
        <f t="shared" ca="1" si="7"/>
        <v/>
      </c>
      <c r="Q46" s="109" t="str">
        <f t="shared" ca="1" si="8"/>
        <v/>
      </c>
      <c r="R46" s="18"/>
      <c r="S46" s="114" t="str">
        <f t="shared" ca="1" si="24"/>
        <v/>
      </c>
      <c r="T46" s="109"/>
      <c r="U46" s="115"/>
      <c r="V46" s="115"/>
      <c r="W46" s="116"/>
      <c r="Z46" s="27">
        <f ca="1">IFERROR(OFFSET('Cut &amp; Paste'!$A$2,ROW()-15,MATCH(Z$15,'Cut &amp; Paste'!$A$2:$G$2,0)-1,1,1),"")</f>
        <v>0</v>
      </c>
      <c r="AA46" s="27">
        <f t="array" aca="1" ref="AA46" ca="1">MAX((IF(Notation="Metric", MetricHeights, Heights)&lt;=AB46) * IF(Notation="Metric", MetricHeights, Heights))</f>
        <v>0</v>
      </c>
      <c r="AB46" s="27">
        <f ca="1">IFERROR(OFFSET('Cut &amp; Paste'!$A$2,ROW()-15,MATCH(AB$15,'Cut &amp; Paste'!$A$2:$G$2,0)-1,1,1),"")</f>
        <v>0</v>
      </c>
      <c r="AC46" s="27">
        <f ca="1">IFERROR(OFFSET('Cut &amp; Paste'!$A$2,ROW()-15,MATCH(AC$15,'Cut &amp; Paste'!$A$2:$G$2,0)-1,1,1),"")</f>
        <v>0</v>
      </c>
      <c r="AD46" s="27">
        <f ca="1">IFERROR(OFFSET('Cut &amp; Paste'!$A$2,ROW()-15,MATCH(AD$15,'Cut &amp; Paste'!$A$2:$G$2,0)-1,1,1),"")</f>
        <v>0</v>
      </c>
      <c r="AE46" s="27">
        <f ca="1">IFERROR(OFFSET('Cut &amp; Paste'!$A$2,ROW()-15,MATCH(AE$15,'Cut &amp; Paste'!$A$2:$G$2,0)-1,1,1),"")</f>
        <v>0</v>
      </c>
      <c r="AF46" s="27" t="str">
        <f ca="1">IFERROR(OFFSET('Cut &amp; Paste'!$A$2,ROW()-15,MATCH(AF$15,'Cut &amp; Paste'!$A$2:$G$2,0)-1,1,1),"")</f>
        <v/>
      </c>
      <c r="AG46" s="27" t="str">
        <f ca="1">IFERROR(OFFSET('Cut &amp; Paste'!$A$2,ROW()-15,MATCH(AG$15,'Cut &amp; Paste'!$A$2:$G$2,0)-1,1,1),"")</f>
        <v/>
      </c>
      <c r="AH46" s="27" t="str">
        <f ca="1">IFERROR(OFFSET('Cut &amp; Paste'!$A$2,ROW()-15,MATCH(AH$15,'Cut &amp; Paste'!$A$2:$G$2,0)-1,1,1),"")</f>
        <v/>
      </c>
      <c r="AI46" s="27" t="str">
        <f ca="1">IFERROR(OFFSET('Cut &amp; Paste'!$A$2,ROW()-15,MATCH(AI$15,'Cut &amp; Paste'!$A$2:$G$2,0)-1,1,1),"")</f>
        <v/>
      </c>
      <c r="AJ46" s="27" t="str">
        <f ca="1">IFERROR(OFFSET('Cut &amp; Paste'!$A$2,ROW()-15,MATCH(AJ$15,'Cut &amp; Paste'!$A$2:$G$2,0)-1,1,1),"")</f>
        <v/>
      </c>
      <c r="AK46" s="27" t="str">
        <f ca="1">IFERROR(OFFSET('Cut &amp; Paste'!$A$2,ROW()-15,MATCH(AK$15,'Cut &amp; Paste'!$A$2:$G$2,0)-1,1,1),"")</f>
        <v/>
      </c>
      <c r="AL46" s="27" t="str">
        <f ca="1">IFERROR(OFFSET('Cut &amp; Paste'!$A$2,ROW()-15,MATCH(AL$15,'Cut &amp; Paste'!$A$2:$G$2,0)-1,1,1),"")</f>
        <v/>
      </c>
      <c r="AM46" s="27" t="str">
        <f ca="1">IFERROR(OFFSET('Cut &amp; Paste'!$A$2,ROW()-15,MATCH(AM$15,'Cut &amp; Paste'!$A$2:$G$2,0)-1,1,1),"")</f>
        <v/>
      </c>
      <c r="AN46" s="27">
        <f ca="1">IFERROR(OFFSET('Cut &amp; Paste'!$A$2,ROW()-15,MATCH(AN$15,'Cut &amp; Paste'!$A$2:$G$2,0)-1,1,1),"")</f>
        <v>0</v>
      </c>
      <c r="AO46" s="27">
        <f ca="1">IFERROR(OFFSET('Cut &amp; Paste'!$A$2,ROW()-15,MATCH(AO$15,'Cut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2" t="str">
        <f t="shared" ca="1" si="9"/>
        <v/>
      </c>
      <c r="AS46" s="162">
        <f t="shared" ca="1" si="10"/>
        <v>0</v>
      </c>
      <c r="AT46" s="6">
        <f t="shared" ca="1" si="11"/>
        <v>0</v>
      </c>
      <c r="AU46" s="6">
        <f t="shared" ca="1" si="36"/>
        <v>0</v>
      </c>
      <c r="AV46" s="6">
        <f t="shared" ca="1" si="13"/>
        <v>0</v>
      </c>
      <c r="AW46" s="6">
        <f t="shared" si="14"/>
        <v>0</v>
      </c>
      <c r="AX46" s="6">
        <f t="shared" ca="1" si="15"/>
        <v>0</v>
      </c>
      <c r="AY46" s="6">
        <f t="shared" si="16"/>
        <v>13</v>
      </c>
      <c r="AZ46" s="6">
        <f t="shared" ca="1" si="17"/>
        <v>0</v>
      </c>
      <c r="BA46" s="6">
        <f t="shared" ca="1" si="18"/>
        <v>0</v>
      </c>
      <c r="BB46" s="6">
        <f t="shared" ca="1" si="19"/>
        <v>3.0030000000000001</v>
      </c>
      <c r="BC46" s="7">
        <f t="shared" si="20"/>
        <v>10.4</v>
      </c>
    </row>
    <row r="47" spans="1:55" x14ac:dyDescent="0.3">
      <c r="A47" s="10">
        <f t="shared" si="21"/>
        <v>31</v>
      </c>
      <c r="B47" s="104" t="str">
        <f t="shared" ca="1" si="38"/>
        <v/>
      </c>
      <c r="C47" s="104">
        <f t="array" ref="C47">MAX((IF(Notation="Metric", MetricHeights, Heights)&lt;=(D47-0.5)) * IF(Notation="Metric", MetricHeights, Heights))</f>
        <v>0</v>
      </c>
      <c r="D47" s="136"/>
      <c r="E47" s="136"/>
      <c r="F47" s="105" t="str">
        <f t="shared" ca="1" si="39"/>
        <v/>
      </c>
      <c r="G47" s="105" t="str">
        <f t="shared" ca="1" si="27"/>
        <v/>
      </c>
      <c r="H47" s="105" t="str">
        <f t="shared" ca="1" si="40"/>
        <v/>
      </c>
      <c r="I47" s="106" t="str">
        <f t="shared" ca="1" si="22"/>
        <v/>
      </c>
      <c r="J47" s="106" t="str">
        <f t="shared" ca="1" si="31"/>
        <v/>
      </c>
      <c r="K47" s="106" t="str">
        <f t="shared" ca="1" si="32"/>
        <v/>
      </c>
      <c r="L47" s="107" t="str">
        <f t="shared" ca="1" si="33"/>
        <v/>
      </c>
      <c r="M47" s="107" t="str">
        <f t="shared" ca="1" si="34"/>
        <v/>
      </c>
      <c r="N47" s="108" t="str">
        <f t="shared" ca="1" si="35"/>
        <v/>
      </c>
      <c r="O47" s="108" t="str">
        <f t="shared" ca="1" si="6"/>
        <v/>
      </c>
      <c r="P47" s="129" t="str">
        <f t="shared" ca="1" si="7"/>
        <v/>
      </c>
      <c r="Q47" s="109" t="str">
        <f t="shared" ca="1" si="8"/>
        <v/>
      </c>
      <c r="R47" s="18"/>
      <c r="S47" s="114" t="str">
        <f t="shared" ca="1" si="24"/>
        <v/>
      </c>
      <c r="T47" s="109"/>
      <c r="U47" s="115"/>
      <c r="V47" s="115"/>
      <c r="W47" s="116"/>
      <c r="Z47" s="27">
        <f ca="1">IFERROR(OFFSET('Cut &amp; Paste'!$A$2,ROW()-15,MATCH(Z$15,'Cut &amp; Paste'!$A$2:$G$2,0)-1,1,1),"")</f>
        <v>0</v>
      </c>
      <c r="AA47" s="27">
        <f t="array" aca="1" ref="AA47" ca="1">MAX((IF(Notation="Metric", MetricHeights, Heights)&lt;=AB47) * IF(Notation="Metric", MetricHeights, Heights))</f>
        <v>0</v>
      </c>
      <c r="AB47" s="27">
        <f ca="1">IFERROR(OFFSET('Cut &amp; Paste'!$A$2,ROW()-15,MATCH(AB$15,'Cut &amp; Paste'!$A$2:$G$2,0)-1,1,1),"")</f>
        <v>0</v>
      </c>
      <c r="AC47" s="27">
        <f ca="1">IFERROR(OFFSET('Cut &amp; Paste'!$A$2,ROW()-15,MATCH(AC$15,'Cut &amp; Paste'!$A$2:$G$2,0)-1,1,1),"")</f>
        <v>0</v>
      </c>
      <c r="AD47" s="27">
        <f ca="1">IFERROR(OFFSET('Cut &amp; Paste'!$A$2,ROW()-15,MATCH(AD$15,'Cut &amp; Paste'!$A$2:$G$2,0)-1,1,1),"")</f>
        <v>0</v>
      </c>
      <c r="AE47" s="27">
        <f ca="1">IFERROR(OFFSET('Cut &amp; Paste'!$A$2,ROW()-15,MATCH(AE$15,'Cut &amp; Paste'!$A$2:$G$2,0)-1,1,1),"")</f>
        <v>0</v>
      </c>
      <c r="AF47" s="27" t="str">
        <f ca="1">IFERROR(OFFSET('Cut &amp; Paste'!$A$2,ROW()-15,MATCH(AF$15,'Cut &amp; Paste'!$A$2:$G$2,0)-1,1,1),"")</f>
        <v/>
      </c>
      <c r="AG47" s="27" t="str">
        <f ca="1">IFERROR(OFFSET('Cut &amp; Paste'!$A$2,ROW()-15,MATCH(AG$15,'Cut &amp; Paste'!$A$2:$G$2,0)-1,1,1),"")</f>
        <v/>
      </c>
      <c r="AH47" s="27" t="str">
        <f ca="1">IFERROR(OFFSET('Cut &amp; Paste'!$A$2,ROW()-15,MATCH(AH$15,'Cut &amp; Paste'!$A$2:$G$2,0)-1,1,1),"")</f>
        <v/>
      </c>
      <c r="AI47" s="27" t="str">
        <f ca="1">IFERROR(OFFSET('Cut &amp; Paste'!$A$2,ROW()-15,MATCH(AI$15,'Cut &amp; Paste'!$A$2:$G$2,0)-1,1,1),"")</f>
        <v/>
      </c>
      <c r="AJ47" s="27" t="str">
        <f ca="1">IFERROR(OFFSET('Cut &amp; Paste'!$A$2,ROW()-15,MATCH(AJ$15,'Cut &amp; Paste'!$A$2:$G$2,0)-1,1,1),"")</f>
        <v/>
      </c>
      <c r="AK47" s="27" t="str">
        <f ca="1">IFERROR(OFFSET('Cut &amp; Paste'!$A$2,ROW()-15,MATCH(AK$15,'Cut &amp; Paste'!$A$2:$G$2,0)-1,1,1),"")</f>
        <v/>
      </c>
      <c r="AL47" s="27" t="str">
        <f ca="1">IFERROR(OFFSET('Cut &amp; Paste'!$A$2,ROW()-15,MATCH(AL$15,'Cut &amp; Paste'!$A$2:$G$2,0)-1,1,1),"")</f>
        <v/>
      </c>
      <c r="AM47" s="27" t="str">
        <f ca="1">IFERROR(OFFSET('Cut &amp; Paste'!$A$2,ROW()-15,MATCH(AM$15,'Cut &amp; Paste'!$A$2:$G$2,0)-1,1,1),"")</f>
        <v/>
      </c>
      <c r="AN47" s="27">
        <f ca="1">IFERROR(OFFSET('Cut &amp; Paste'!$A$2,ROW()-15,MATCH(AN$15,'Cut &amp; Paste'!$A$2:$G$2,0)-1,1,1),"")</f>
        <v>0</v>
      </c>
      <c r="AO47" s="27">
        <f ca="1">IFERROR(OFFSET('Cut &amp; Paste'!$A$2,ROW()-15,MATCH(AO$15,'Cut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2" t="str">
        <f t="shared" ca="1" si="9"/>
        <v/>
      </c>
      <c r="AS47" s="162">
        <f t="shared" ca="1" si="10"/>
        <v>0</v>
      </c>
      <c r="AT47" s="6">
        <f t="shared" ca="1" si="11"/>
        <v>0</v>
      </c>
      <c r="AU47" s="6">
        <f t="shared" ca="1" si="36"/>
        <v>0</v>
      </c>
      <c r="AV47" s="6">
        <f t="shared" ca="1" si="13"/>
        <v>0</v>
      </c>
      <c r="AW47" s="6">
        <f t="shared" si="14"/>
        <v>0</v>
      </c>
      <c r="AX47" s="6">
        <f t="shared" ca="1" si="15"/>
        <v>0</v>
      </c>
      <c r="AY47" s="6">
        <f t="shared" si="16"/>
        <v>13</v>
      </c>
      <c r="AZ47" s="6">
        <f t="shared" ca="1" si="17"/>
        <v>0</v>
      </c>
      <c r="BA47" s="6">
        <f t="shared" ca="1" si="18"/>
        <v>0</v>
      </c>
      <c r="BB47" s="6">
        <f t="shared" ca="1" si="19"/>
        <v>3.0030000000000001</v>
      </c>
      <c r="BC47" s="7">
        <f t="shared" si="20"/>
        <v>10.4</v>
      </c>
    </row>
    <row r="48" spans="1:55" x14ac:dyDescent="0.3">
      <c r="A48" s="10">
        <f t="shared" si="21"/>
        <v>32</v>
      </c>
      <c r="B48" s="104" t="str">
        <f t="shared" ca="1" si="38"/>
        <v/>
      </c>
      <c r="C48" s="104">
        <f t="array" ref="C48">MAX((IF(Notation="Metric", MetricHeights, Heights)&lt;=(D48-0.5)) * IF(Notation="Metric", MetricHeights, Heights))</f>
        <v>0</v>
      </c>
      <c r="D48" s="136"/>
      <c r="E48" s="136"/>
      <c r="F48" s="105" t="str">
        <f t="shared" ca="1" si="39"/>
        <v/>
      </c>
      <c r="G48" s="105" t="str">
        <f t="shared" ca="1" si="27"/>
        <v/>
      </c>
      <c r="H48" s="105" t="str">
        <f t="shared" ca="1" si="40"/>
        <v/>
      </c>
      <c r="I48" s="106" t="str">
        <f t="shared" ca="1" si="22"/>
        <v/>
      </c>
      <c r="J48" s="106" t="str">
        <f t="shared" ca="1" si="31"/>
        <v/>
      </c>
      <c r="K48" s="106" t="str">
        <f t="shared" ca="1" si="32"/>
        <v/>
      </c>
      <c r="L48" s="107" t="str">
        <f t="shared" ca="1" si="33"/>
        <v/>
      </c>
      <c r="M48" s="107" t="str">
        <f t="shared" ca="1" si="34"/>
        <v/>
      </c>
      <c r="N48" s="108" t="str">
        <f t="shared" ca="1" si="35"/>
        <v/>
      </c>
      <c r="O48" s="108" t="str">
        <f t="shared" ca="1" si="6"/>
        <v/>
      </c>
      <c r="P48" s="129" t="str">
        <f t="shared" ca="1" si="7"/>
        <v/>
      </c>
      <c r="Q48" s="109" t="str">
        <f t="shared" ca="1" si="8"/>
        <v/>
      </c>
      <c r="R48" s="18"/>
      <c r="S48" s="114" t="str">
        <f t="shared" ca="1" si="24"/>
        <v/>
      </c>
      <c r="T48" s="109"/>
      <c r="U48" s="115"/>
      <c r="V48" s="115"/>
      <c r="W48" s="116"/>
      <c r="Z48" s="27">
        <f ca="1">IFERROR(OFFSET('Cut &amp; Paste'!$A$2,ROW()-15,MATCH(Z$15,'Cut &amp; Paste'!$A$2:$G$2,0)-1,1,1),"")</f>
        <v>0</v>
      </c>
      <c r="AA48" s="27">
        <f t="array" aca="1" ref="AA48" ca="1">MAX((IF(Notation="Metric", MetricHeights, Heights)&lt;=AB48) * IF(Notation="Metric", MetricHeights, Heights))</f>
        <v>0</v>
      </c>
      <c r="AB48" s="27">
        <f ca="1">IFERROR(OFFSET('Cut &amp; Paste'!$A$2,ROW()-15,MATCH(AB$15,'Cut &amp; Paste'!$A$2:$G$2,0)-1,1,1),"")</f>
        <v>0</v>
      </c>
      <c r="AC48" s="27">
        <f ca="1">IFERROR(OFFSET('Cut &amp; Paste'!$A$2,ROW()-15,MATCH(AC$15,'Cut &amp; Paste'!$A$2:$G$2,0)-1,1,1),"")</f>
        <v>0</v>
      </c>
      <c r="AD48" s="27">
        <f ca="1">IFERROR(OFFSET('Cut &amp; Paste'!$A$2,ROW()-15,MATCH(AD$15,'Cut &amp; Paste'!$A$2:$G$2,0)-1,1,1),"")</f>
        <v>0</v>
      </c>
      <c r="AE48" s="27">
        <f ca="1">IFERROR(OFFSET('Cut &amp; Paste'!$A$2,ROW()-15,MATCH(AE$15,'Cut &amp; Paste'!$A$2:$G$2,0)-1,1,1),"")</f>
        <v>0</v>
      </c>
      <c r="AF48" s="27" t="str">
        <f ca="1">IFERROR(OFFSET('Cut &amp; Paste'!$A$2,ROW()-15,MATCH(AF$15,'Cut &amp; Paste'!$A$2:$G$2,0)-1,1,1),"")</f>
        <v/>
      </c>
      <c r="AG48" s="27" t="str">
        <f ca="1">IFERROR(OFFSET('Cut &amp; Paste'!$A$2,ROW()-15,MATCH(AG$15,'Cut &amp; Paste'!$A$2:$G$2,0)-1,1,1),"")</f>
        <v/>
      </c>
      <c r="AH48" s="27" t="str">
        <f ca="1">IFERROR(OFFSET('Cut &amp; Paste'!$A$2,ROW()-15,MATCH(AH$15,'Cut &amp; Paste'!$A$2:$G$2,0)-1,1,1),"")</f>
        <v/>
      </c>
      <c r="AI48" s="27" t="str">
        <f ca="1">IFERROR(OFFSET('Cut &amp; Paste'!$A$2,ROW()-15,MATCH(AI$15,'Cut &amp; Paste'!$A$2:$G$2,0)-1,1,1),"")</f>
        <v/>
      </c>
      <c r="AJ48" s="27" t="str">
        <f ca="1">IFERROR(OFFSET('Cut &amp; Paste'!$A$2,ROW()-15,MATCH(AJ$15,'Cut &amp; Paste'!$A$2:$G$2,0)-1,1,1),"")</f>
        <v/>
      </c>
      <c r="AK48" s="27" t="str">
        <f ca="1">IFERROR(OFFSET('Cut &amp; Paste'!$A$2,ROW()-15,MATCH(AK$15,'Cut &amp; Paste'!$A$2:$G$2,0)-1,1,1),"")</f>
        <v/>
      </c>
      <c r="AL48" s="27" t="str">
        <f ca="1">IFERROR(OFFSET('Cut &amp; Paste'!$A$2,ROW()-15,MATCH(AL$15,'Cut &amp; Paste'!$A$2:$G$2,0)-1,1,1),"")</f>
        <v/>
      </c>
      <c r="AM48" s="27" t="str">
        <f ca="1">IFERROR(OFFSET('Cut &amp; Paste'!$A$2,ROW()-15,MATCH(AM$15,'Cut &amp; Paste'!$A$2:$G$2,0)-1,1,1),"")</f>
        <v/>
      </c>
      <c r="AN48" s="27">
        <f ca="1">IFERROR(OFFSET('Cut &amp; Paste'!$A$2,ROW()-15,MATCH(AN$15,'Cut &amp; Paste'!$A$2:$G$2,0)-1,1,1),"")</f>
        <v>0</v>
      </c>
      <c r="AO48" s="27">
        <f ca="1">IFERROR(OFFSET('Cut &amp; Paste'!$A$2,ROW()-15,MATCH(AO$15,'Cut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2" t="str">
        <f t="shared" ca="1" si="9"/>
        <v/>
      </c>
      <c r="AS48" s="162">
        <f t="shared" ca="1" si="10"/>
        <v>0</v>
      </c>
      <c r="AT48" s="6">
        <f t="shared" ca="1" si="11"/>
        <v>0</v>
      </c>
      <c r="AU48" s="6">
        <f t="shared" ca="1" si="36"/>
        <v>0</v>
      </c>
      <c r="AV48" s="6">
        <f t="shared" ca="1" si="13"/>
        <v>0</v>
      </c>
      <c r="AW48" s="6">
        <f t="shared" si="14"/>
        <v>0</v>
      </c>
      <c r="AX48" s="6">
        <f t="shared" ca="1" si="15"/>
        <v>0</v>
      </c>
      <c r="AY48" s="6">
        <f t="shared" si="16"/>
        <v>13</v>
      </c>
      <c r="AZ48" s="6">
        <f t="shared" ca="1" si="17"/>
        <v>0</v>
      </c>
      <c r="BA48" s="6">
        <f t="shared" ca="1" si="18"/>
        <v>0</v>
      </c>
      <c r="BB48" s="6">
        <f t="shared" ca="1" si="19"/>
        <v>3.0030000000000001</v>
      </c>
      <c r="BC48" s="7">
        <f t="shared" si="20"/>
        <v>10.4</v>
      </c>
    </row>
    <row r="49" spans="1:55" x14ac:dyDescent="0.3">
      <c r="A49" s="10">
        <f t="shared" si="21"/>
        <v>33</v>
      </c>
      <c r="B49" s="104" t="str">
        <f t="shared" ca="1" si="38"/>
        <v/>
      </c>
      <c r="C49" s="104">
        <f t="array" ref="C49">MAX((IF(Notation="Metric", MetricHeights, Heights)&lt;=(D49-0.5)) * IF(Notation="Metric", MetricHeights, Heights))</f>
        <v>0</v>
      </c>
      <c r="D49" s="136"/>
      <c r="E49" s="136"/>
      <c r="F49" s="105" t="str">
        <f t="shared" ref="F49:F80" ca="1" si="41">IF(D49&lt;&gt;"",
         IF(C49=0,
         IF(Notation="Metric",64,2.5),C49
),
IF(AND(AB49&lt;&gt;"",AB49&lt;&gt;0),
                         IF(AA49=0,IF(Notation="Metric", 64,2.5),AA49),
                           ""
)
)</f>
        <v/>
      </c>
      <c r="G49" s="105" t="str">
        <f t="shared" ref="G49:G80" ca="1" si="42">IF(E49&lt;&gt;"",IF(OpeningSize="Opening Size - 3/8""", E49-(3/8*IF(Notation="Metric",25.4,1)), IF(OpeningSize="Opening Size - 1/2""", E49-(0.5*IF(Notation="Metric",25.4,1)), E49-(1*IF(Notation="Metric",25.4,1)))),IF(AND(AC49&lt;&gt;"",AC49&lt;&gt;0),AC49,""))</f>
        <v/>
      </c>
      <c r="H49" s="105" t="str">
        <f t="shared" ca="1" si="40"/>
        <v/>
      </c>
      <c r="I49" s="106" t="str">
        <f t="shared" ca="1" si="22"/>
        <v/>
      </c>
      <c r="J49" s="106" t="str">
        <f t="shared" ref="J49:J80" ca="1" si="43">IF(AND(BotThickness&lt;&gt;"",B49&lt;&gt;""), BotThickness, IF(AND(AF49&lt;&gt;"",AF49&lt;&gt;0),AF49,""))</f>
        <v/>
      </c>
      <c r="K49" s="106" t="str">
        <f t="shared" ref="K49:K80" ca="1" si="44">IF(AND(Notch&lt;&gt;"No Notch", Notch&lt;&gt;"",B49&lt;&gt;""), Notch, IF(AND(AG49&lt;&gt;"",AG49&lt;&gt;0),AG49,""))</f>
        <v/>
      </c>
      <c r="L49" s="107" t="str">
        <f t="shared" ref="L49:L80" ca="1" si="45">IF(AND(B49&lt;&gt;"",LogoOption&lt;&gt;"No",LogoOption&lt;&gt;""), "Yes", IF(AND(AH49&lt;&gt;"",AH49&lt;&gt;0),AH49,""))</f>
        <v/>
      </c>
      <c r="M49" s="107" t="str">
        <f t="shared" ref="M49:M80" ca="1" si="46">IF(AND(Clips&lt;&gt;"None", Clips&lt;&gt;"",B49&lt;&gt;""), Clips, IF(AND(AI49&lt;&gt;"",AI49&lt;&gt;0),AI49,""))</f>
        <v/>
      </c>
      <c r="N49" s="108" t="str">
        <f t="shared" ca="1" si="35"/>
        <v/>
      </c>
      <c r="O49" s="108" t="str">
        <f t="shared" ref="O49:O80" ca="1" si="47">IF(AND(B49&lt;&gt;"",Jobname&lt;&gt;""),Jobname,IF(AND(AN49&lt;&gt;"",AN49&lt;&gt;0),AN49,""))</f>
        <v/>
      </c>
      <c r="P49" s="129" t="str">
        <f t="shared" ref="P49:P80" ca="1" si="48">IF(AND(B49&lt;&gt;"",F49&lt;&gt;"",G49&lt;&gt;"",H49&lt;&gt;"",J49&lt;&gt;""),ROUND(SUM(AR49:BC49)*ProductionCost,2),"")</f>
        <v/>
      </c>
      <c r="Q49" s="109" t="str">
        <f t="shared" ref="Q49:Q80" ca="1" si="49">IFERROR(ROUND(P49*B49,2),"")</f>
        <v/>
      </c>
      <c r="R49" s="18"/>
      <c r="S49" s="114" t="str">
        <f t="shared" ca="1" si="24"/>
        <v/>
      </c>
      <c r="T49" s="109"/>
      <c r="U49" s="115"/>
      <c r="V49" s="115"/>
      <c r="W49" s="116"/>
      <c r="Z49" s="27">
        <f ca="1">IFERROR(OFFSET('Cut &amp; Paste'!$A$2,ROW()-15,MATCH(Z$15,'Cut &amp; Paste'!$A$2:$G$2,0)-1,1,1),"")</f>
        <v>0</v>
      </c>
      <c r="AA49" s="27">
        <f t="array" aca="1" ref="AA49" ca="1">MAX((IF(Notation="Metric", MetricHeights, Heights)&lt;=AB49) * IF(Notation="Metric", MetricHeights, Heights))</f>
        <v>0</v>
      </c>
      <c r="AB49" s="27">
        <f ca="1">IFERROR(OFFSET('Cut &amp; Paste'!$A$2,ROW()-15,MATCH(AB$15,'Cut &amp; Paste'!$A$2:$G$2,0)-1,1,1),"")</f>
        <v>0</v>
      </c>
      <c r="AC49" s="27">
        <f ca="1">IFERROR(OFFSET('Cut &amp; Paste'!$A$2,ROW()-15,MATCH(AC$15,'Cut &amp; Paste'!$A$2:$G$2,0)-1,1,1),"")</f>
        <v>0</v>
      </c>
      <c r="AD49" s="27">
        <f ca="1">IFERROR(OFFSET('Cut &amp; Paste'!$A$2,ROW()-15,MATCH(AD$15,'Cut &amp; Paste'!$A$2:$G$2,0)-1,1,1),"")</f>
        <v>0</v>
      </c>
      <c r="AE49" s="27">
        <f ca="1">IFERROR(OFFSET('Cut &amp; Paste'!$A$2,ROW()-15,MATCH(AE$15,'Cut &amp; Paste'!$A$2:$G$2,0)-1,1,1),"")</f>
        <v>0</v>
      </c>
      <c r="AF49" s="27" t="str">
        <f ca="1">IFERROR(OFFSET('Cut &amp; Paste'!$A$2,ROW()-15,MATCH(AF$15,'Cut &amp; Paste'!$A$2:$G$2,0)-1,1,1),"")</f>
        <v/>
      </c>
      <c r="AG49" s="27" t="str">
        <f ca="1">IFERROR(OFFSET('Cut &amp; Paste'!$A$2,ROW()-15,MATCH(AG$15,'Cut &amp; Paste'!$A$2:$G$2,0)-1,1,1),"")</f>
        <v/>
      </c>
      <c r="AH49" s="27" t="str">
        <f ca="1">IFERROR(OFFSET('Cut &amp; Paste'!$A$2,ROW()-15,MATCH(AH$15,'Cut &amp; Paste'!$A$2:$G$2,0)-1,1,1),"")</f>
        <v/>
      </c>
      <c r="AI49" s="27" t="str">
        <f ca="1">IFERROR(OFFSET('Cut &amp; Paste'!$A$2,ROW()-15,MATCH(AI$15,'Cut &amp; Paste'!$A$2:$G$2,0)-1,1,1),"")</f>
        <v/>
      </c>
      <c r="AJ49" s="27" t="str">
        <f ca="1">IFERROR(OFFSET('Cut &amp; Paste'!$A$2,ROW()-15,MATCH(AJ$15,'Cut &amp; Paste'!$A$2:$G$2,0)-1,1,1),"")</f>
        <v/>
      </c>
      <c r="AK49" s="27" t="str">
        <f ca="1">IFERROR(OFFSET('Cut &amp; Paste'!$A$2,ROW()-15,MATCH(AK$15,'Cut &amp; Paste'!$A$2:$G$2,0)-1,1,1),"")</f>
        <v/>
      </c>
      <c r="AL49" s="27" t="str">
        <f ca="1">IFERROR(OFFSET('Cut &amp; Paste'!$A$2,ROW()-15,MATCH(AL$15,'Cut &amp; Paste'!$A$2:$G$2,0)-1,1,1),"")</f>
        <v/>
      </c>
      <c r="AM49" s="27" t="str">
        <f ca="1">IFERROR(OFFSET('Cut &amp; Paste'!$A$2,ROW()-15,MATCH(AM$15,'Cut &amp; Paste'!$A$2:$G$2,0)-1,1,1),"")</f>
        <v/>
      </c>
      <c r="AN49" s="27">
        <f ca="1">IFERROR(OFFSET('Cut &amp; Paste'!$A$2,ROW()-15,MATCH(AN$15,'Cut &amp; Paste'!$A$2:$G$2,0)-1,1,1),"")</f>
        <v>0</v>
      </c>
      <c r="AO49" s="27">
        <f ca="1">IFERROR(OFFSET('Cut &amp; Paste'!$A$2,ROW()-15,MATCH(AO$15,'Cut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2" t="str">
        <f t="shared" ref="AR49:AR80" ca="1" si="50">IF(F49="","",IF(AQ49&lt;&gt;F49,IF(F49&lt;=SizeUpcharge1,SizeUpcharge1Price,IF(F49&lt;=SizeUpcharge2,SizeUpcharge2Price,IF(F49&lt;=SizeUpcharge3,SizeUpcharge3Price,9999))),0))</f>
        <v/>
      </c>
      <c r="AS49" s="162">
        <f t="shared" ref="AS49:AS80" ca="1" si="51">IFERROR(VLOOKUP(IF(AQ49=0,IF(Notation="Metric",64,2.5),AQ49),IF(Notation="Metric", MetricPricingMatrix, MatPricingMatrix), 1+VLOOKUP(Material,MaterialOffsets,2,FALSE), FALSE) * ((2*(G49/IF(Notation="Metric", 25.4, 1))) + (2*(H49/IF(Notation="Metric", 25.4, 1)))),0) * StdMarkup</f>
        <v>0</v>
      </c>
      <c r="AT49" s="6">
        <f t="shared" ref="AT49:AT80" ca="1" si="52">IFERROR(VLOOKUP(K49,NotchPriceMatrix, 2, FALSE),0) * StdMarkup</f>
        <v>0</v>
      </c>
      <c r="AU49" s="6">
        <f t="shared" ref="AU49:AU80" ca="1" si="53">IFERROR(VLOOKUP(J49,BottomPriceMatrix, 2, FALSE) * ((G49/IF(Notation="Metric", 25.4, 1)) * (H49/IF(Notation="Metric", 25.4, 1)))/ 144,0) * StdMarkup</f>
        <v>0</v>
      </c>
      <c r="AV49" s="6">
        <f t="shared" ref="AV49:AV80" ca="1" si="54">IFERROR(IF(LOWER(I49)="scoop front", ScoopPrice, 0),0) * StdMarkup</f>
        <v>0</v>
      </c>
      <c r="AW49" s="6">
        <f t="shared" ref="AW49:AW80" si="55">IFERROR(VLOOKUP(Sides,SidesPriceMatrix, 2, FALSE),0) * StdMarkup</f>
        <v>0</v>
      </c>
      <c r="AX49" s="6">
        <f t="shared" ref="AX49:AX80" ca="1" si="56">IFERROR(VLOOKUP(M49,ClipsPriceMatrix, 2, FALSE),0) * StdMarkup</f>
        <v>0</v>
      </c>
      <c r="AY49" s="6">
        <f t="shared" ref="AY49:AY80" si="57">IFERROR(IF(LOWER(PostFinish)="yes", PostFinishPrice, 0),0) * StdMarkup</f>
        <v>13</v>
      </c>
      <c r="AZ49" s="6">
        <f t="shared" ref="AZ49:AZ80" ca="1" si="58">IFERROR(IF(LOWER(L49)="yes", LogoPrice, 0),0) * StdMarkup</f>
        <v>0</v>
      </c>
      <c r="BA49" s="6">
        <f t="shared" ref="BA49:BA80" ca="1" si="59">IFERROR(VLOOKUP(N49,AccessoryPriceMatrix, 2, FALSE),0) * StdMarkup</f>
        <v>0</v>
      </c>
      <c r="BB49" s="6">
        <f t="shared" ref="BB49:BB80" ca="1" si="60">IF(AND(MountingHoles ="Yes",N49&lt;&gt;"Mounting Holes"), MountingPrice, 0) * StdMarkup</f>
        <v>3.0030000000000001</v>
      </c>
      <c r="BC49" s="7">
        <f t="shared" ref="BC49:BC80" si="61">IFERROR(AssemblyPrice - IF(Assembled&lt;&gt;"Assembled", HafeleAssembledPrice,0),0) * StdMarkup</f>
        <v>10.4</v>
      </c>
    </row>
    <row r="50" spans="1:55" x14ac:dyDescent="0.3">
      <c r="A50" s="10">
        <f t="shared" si="21"/>
        <v>34</v>
      </c>
      <c r="B50" s="104" t="str">
        <f t="shared" ca="1" si="38"/>
        <v/>
      </c>
      <c r="C50" s="104">
        <f t="array" ref="C50">MAX((IF(Notation="Metric", MetricHeights, Heights)&lt;=(D50-0.5)) * IF(Notation="Metric", MetricHeights, Heights))</f>
        <v>0</v>
      </c>
      <c r="D50" s="136"/>
      <c r="E50" s="136"/>
      <c r="F50" s="105" t="str">
        <f t="shared" ca="1" si="41"/>
        <v/>
      </c>
      <c r="G50" s="105" t="str">
        <f t="shared" ca="1" si="42"/>
        <v/>
      </c>
      <c r="H50" s="105" t="str">
        <f t="shared" ca="1" si="40"/>
        <v/>
      </c>
      <c r="I50" s="106" t="str">
        <f t="shared" ca="1" si="22"/>
        <v/>
      </c>
      <c r="J50" s="106" t="str">
        <f t="shared" ca="1" si="43"/>
        <v/>
      </c>
      <c r="K50" s="106" t="str">
        <f t="shared" ca="1" si="44"/>
        <v/>
      </c>
      <c r="L50" s="107" t="str">
        <f t="shared" ca="1" si="45"/>
        <v/>
      </c>
      <c r="M50" s="107" t="str">
        <f t="shared" ca="1" si="46"/>
        <v/>
      </c>
      <c r="N50" s="108" t="str">
        <f t="shared" ca="1" si="35"/>
        <v/>
      </c>
      <c r="O50" s="108" t="str">
        <f t="shared" ca="1" si="47"/>
        <v/>
      </c>
      <c r="P50" s="129" t="str">
        <f t="shared" ca="1" si="48"/>
        <v/>
      </c>
      <c r="Q50" s="109" t="str">
        <f t="shared" ca="1" si="49"/>
        <v/>
      </c>
      <c r="R50" s="18"/>
      <c r="S50" s="114" t="str">
        <f t="shared" ca="1" si="24"/>
        <v/>
      </c>
      <c r="T50" s="109"/>
      <c r="U50" s="115"/>
      <c r="V50" s="115"/>
      <c r="W50" s="116"/>
      <c r="Z50" s="27">
        <f ca="1">IFERROR(OFFSET('Cut &amp; Paste'!$A$2,ROW()-15,MATCH(Z$15,'Cut &amp; Paste'!$A$2:$G$2,0)-1,1,1),"")</f>
        <v>0</v>
      </c>
      <c r="AA50" s="27">
        <f t="array" aca="1" ref="AA50" ca="1">MAX((IF(Notation="Metric", MetricHeights, Heights)&lt;=AB50) * IF(Notation="Metric", MetricHeights, Heights))</f>
        <v>0</v>
      </c>
      <c r="AB50" s="27">
        <f ca="1">IFERROR(OFFSET('Cut &amp; Paste'!$A$2,ROW()-15,MATCH(AB$15,'Cut &amp; Paste'!$A$2:$G$2,0)-1,1,1),"")</f>
        <v>0</v>
      </c>
      <c r="AC50" s="27">
        <f ca="1">IFERROR(OFFSET('Cut &amp; Paste'!$A$2,ROW()-15,MATCH(AC$15,'Cut &amp; Paste'!$A$2:$G$2,0)-1,1,1),"")</f>
        <v>0</v>
      </c>
      <c r="AD50" s="27">
        <f ca="1">IFERROR(OFFSET('Cut &amp; Paste'!$A$2,ROW()-15,MATCH(AD$15,'Cut &amp; Paste'!$A$2:$G$2,0)-1,1,1),"")</f>
        <v>0</v>
      </c>
      <c r="AE50" s="27">
        <f ca="1">IFERROR(OFFSET('Cut &amp; Paste'!$A$2,ROW()-15,MATCH(AE$15,'Cut &amp; Paste'!$A$2:$G$2,0)-1,1,1),"")</f>
        <v>0</v>
      </c>
      <c r="AF50" s="27" t="str">
        <f ca="1">IFERROR(OFFSET('Cut &amp; Paste'!$A$2,ROW()-15,MATCH(AF$15,'Cut &amp; Paste'!$A$2:$G$2,0)-1,1,1),"")</f>
        <v/>
      </c>
      <c r="AG50" s="27" t="str">
        <f ca="1">IFERROR(OFFSET('Cut &amp; Paste'!$A$2,ROW()-15,MATCH(AG$15,'Cut &amp; Paste'!$A$2:$G$2,0)-1,1,1),"")</f>
        <v/>
      </c>
      <c r="AH50" s="27" t="str">
        <f ca="1">IFERROR(OFFSET('Cut &amp; Paste'!$A$2,ROW()-15,MATCH(AH$15,'Cut &amp; Paste'!$A$2:$G$2,0)-1,1,1),"")</f>
        <v/>
      </c>
      <c r="AI50" s="27" t="str">
        <f ca="1">IFERROR(OFFSET('Cut &amp; Paste'!$A$2,ROW()-15,MATCH(AI$15,'Cut &amp; Paste'!$A$2:$G$2,0)-1,1,1),"")</f>
        <v/>
      </c>
      <c r="AJ50" s="27" t="str">
        <f ca="1">IFERROR(OFFSET('Cut &amp; Paste'!$A$2,ROW()-15,MATCH(AJ$15,'Cut &amp; Paste'!$A$2:$G$2,0)-1,1,1),"")</f>
        <v/>
      </c>
      <c r="AK50" s="27" t="str">
        <f ca="1">IFERROR(OFFSET('Cut &amp; Paste'!$A$2,ROW()-15,MATCH(AK$15,'Cut &amp; Paste'!$A$2:$G$2,0)-1,1,1),"")</f>
        <v/>
      </c>
      <c r="AL50" s="27" t="str">
        <f ca="1">IFERROR(OFFSET('Cut &amp; Paste'!$A$2,ROW()-15,MATCH(AL$15,'Cut &amp; Paste'!$A$2:$G$2,0)-1,1,1),"")</f>
        <v/>
      </c>
      <c r="AM50" s="27" t="str">
        <f ca="1">IFERROR(OFFSET('Cut &amp; Paste'!$A$2,ROW()-15,MATCH(AM$15,'Cut &amp; Paste'!$A$2:$G$2,0)-1,1,1),"")</f>
        <v/>
      </c>
      <c r="AN50" s="27">
        <f ca="1">IFERROR(OFFSET('Cut &amp; Paste'!$A$2,ROW()-15,MATCH(AN$15,'Cut &amp; Paste'!$A$2:$G$2,0)-1,1,1),"")</f>
        <v>0</v>
      </c>
      <c r="AO50" s="27">
        <f ca="1">IFERROR(OFFSET('Cut &amp; Paste'!$A$2,ROW()-15,MATCH(AO$15,'Cut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2" t="str">
        <f t="shared" ca="1" si="50"/>
        <v/>
      </c>
      <c r="AS50" s="162">
        <f t="shared" ca="1" si="51"/>
        <v>0</v>
      </c>
      <c r="AT50" s="6">
        <f t="shared" ca="1" si="52"/>
        <v>0</v>
      </c>
      <c r="AU50" s="6">
        <f t="shared" ca="1" si="53"/>
        <v>0</v>
      </c>
      <c r="AV50" s="6">
        <f t="shared" ca="1" si="54"/>
        <v>0</v>
      </c>
      <c r="AW50" s="6">
        <f t="shared" si="55"/>
        <v>0</v>
      </c>
      <c r="AX50" s="6">
        <f t="shared" ca="1" si="56"/>
        <v>0</v>
      </c>
      <c r="AY50" s="6">
        <f t="shared" si="57"/>
        <v>13</v>
      </c>
      <c r="AZ50" s="6">
        <f t="shared" ca="1" si="58"/>
        <v>0</v>
      </c>
      <c r="BA50" s="6">
        <f t="shared" ca="1" si="59"/>
        <v>0</v>
      </c>
      <c r="BB50" s="6">
        <f t="shared" ca="1" si="60"/>
        <v>3.0030000000000001</v>
      </c>
      <c r="BC50" s="7">
        <f t="shared" si="61"/>
        <v>10.4</v>
      </c>
    </row>
    <row r="51" spans="1:55" x14ac:dyDescent="0.3">
      <c r="A51" s="10">
        <f t="shared" si="21"/>
        <v>35</v>
      </c>
      <c r="B51" s="104" t="str">
        <f t="shared" ca="1" si="38"/>
        <v/>
      </c>
      <c r="C51" s="104">
        <f t="array" ref="C51">MAX((IF(Notation="Metric", MetricHeights, Heights)&lt;=(D51-0.5)) * IF(Notation="Metric", MetricHeights, Heights))</f>
        <v>0</v>
      </c>
      <c r="D51" s="136"/>
      <c r="E51" s="136"/>
      <c r="F51" s="105" t="str">
        <f t="shared" ca="1" si="41"/>
        <v/>
      </c>
      <c r="G51" s="105" t="str">
        <f t="shared" ca="1" si="42"/>
        <v/>
      </c>
      <c r="H51" s="105" t="str">
        <f t="shared" ca="1" si="40"/>
        <v/>
      </c>
      <c r="I51" s="106" t="str">
        <f t="shared" ca="1" si="22"/>
        <v/>
      </c>
      <c r="J51" s="106" t="str">
        <f t="shared" ca="1" si="43"/>
        <v/>
      </c>
      <c r="K51" s="106" t="str">
        <f t="shared" ca="1" si="44"/>
        <v/>
      </c>
      <c r="L51" s="107" t="str">
        <f t="shared" ca="1" si="45"/>
        <v/>
      </c>
      <c r="M51" s="107" t="str">
        <f t="shared" ca="1" si="46"/>
        <v/>
      </c>
      <c r="N51" s="108" t="str">
        <f t="shared" ca="1" si="35"/>
        <v/>
      </c>
      <c r="O51" s="108" t="str">
        <f t="shared" ca="1" si="47"/>
        <v/>
      </c>
      <c r="P51" s="129" t="str">
        <f t="shared" ca="1" si="48"/>
        <v/>
      </c>
      <c r="Q51" s="109" t="str">
        <f t="shared" ca="1" si="49"/>
        <v/>
      </c>
      <c r="R51" s="18"/>
      <c r="S51" s="114" t="str">
        <f t="shared" ca="1" si="24"/>
        <v/>
      </c>
      <c r="T51" s="109"/>
      <c r="U51" s="115"/>
      <c r="V51" s="115"/>
      <c r="W51" s="116"/>
      <c r="Z51" s="27">
        <f ca="1">IFERROR(OFFSET('Cut &amp; Paste'!$A$2,ROW()-15,MATCH(Z$15,'Cut &amp; Paste'!$A$2:$G$2,0)-1,1,1),"")</f>
        <v>0</v>
      </c>
      <c r="AA51" s="27">
        <f t="array" aca="1" ref="AA51" ca="1">MAX((IF(Notation="Metric", MetricHeights, Heights)&lt;=AB51) * IF(Notation="Metric", MetricHeights, Heights))</f>
        <v>0</v>
      </c>
      <c r="AB51" s="27">
        <f ca="1">IFERROR(OFFSET('Cut &amp; Paste'!$A$2,ROW()-15,MATCH(AB$15,'Cut &amp; Paste'!$A$2:$G$2,0)-1,1,1),"")</f>
        <v>0</v>
      </c>
      <c r="AC51" s="27">
        <f ca="1">IFERROR(OFFSET('Cut &amp; Paste'!$A$2,ROW()-15,MATCH(AC$15,'Cut &amp; Paste'!$A$2:$G$2,0)-1,1,1),"")</f>
        <v>0</v>
      </c>
      <c r="AD51" s="27">
        <f ca="1">IFERROR(OFFSET('Cut &amp; Paste'!$A$2,ROW()-15,MATCH(AD$15,'Cut &amp; Paste'!$A$2:$G$2,0)-1,1,1),"")</f>
        <v>0</v>
      </c>
      <c r="AE51" s="27">
        <f ca="1">IFERROR(OFFSET('Cut &amp; Paste'!$A$2,ROW()-15,MATCH(AE$15,'Cut &amp; Paste'!$A$2:$G$2,0)-1,1,1),"")</f>
        <v>0</v>
      </c>
      <c r="AF51" s="27" t="str">
        <f ca="1">IFERROR(OFFSET('Cut &amp; Paste'!$A$2,ROW()-15,MATCH(AF$15,'Cut &amp; Paste'!$A$2:$G$2,0)-1,1,1),"")</f>
        <v/>
      </c>
      <c r="AG51" s="27" t="str">
        <f ca="1">IFERROR(OFFSET('Cut &amp; Paste'!$A$2,ROW()-15,MATCH(AG$15,'Cut &amp; Paste'!$A$2:$G$2,0)-1,1,1),"")</f>
        <v/>
      </c>
      <c r="AH51" s="27" t="str">
        <f ca="1">IFERROR(OFFSET('Cut &amp; Paste'!$A$2,ROW()-15,MATCH(AH$15,'Cut &amp; Paste'!$A$2:$G$2,0)-1,1,1),"")</f>
        <v/>
      </c>
      <c r="AI51" s="27" t="str">
        <f ca="1">IFERROR(OFFSET('Cut &amp; Paste'!$A$2,ROW()-15,MATCH(AI$15,'Cut &amp; Paste'!$A$2:$G$2,0)-1,1,1),"")</f>
        <v/>
      </c>
      <c r="AJ51" s="27" t="str">
        <f ca="1">IFERROR(OFFSET('Cut &amp; Paste'!$A$2,ROW()-15,MATCH(AJ$15,'Cut &amp; Paste'!$A$2:$G$2,0)-1,1,1),"")</f>
        <v/>
      </c>
      <c r="AK51" s="27" t="str">
        <f ca="1">IFERROR(OFFSET('Cut &amp; Paste'!$A$2,ROW()-15,MATCH(AK$15,'Cut &amp; Paste'!$A$2:$G$2,0)-1,1,1),"")</f>
        <v/>
      </c>
      <c r="AL51" s="27" t="str">
        <f ca="1">IFERROR(OFFSET('Cut &amp; Paste'!$A$2,ROW()-15,MATCH(AL$15,'Cut &amp; Paste'!$A$2:$G$2,0)-1,1,1),"")</f>
        <v/>
      </c>
      <c r="AM51" s="27" t="str">
        <f ca="1">IFERROR(OFFSET('Cut &amp; Paste'!$A$2,ROW()-15,MATCH(AM$15,'Cut &amp; Paste'!$A$2:$G$2,0)-1,1,1),"")</f>
        <v/>
      </c>
      <c r="AN51" s="27">
        <f ca="1">IFERROR(OFFSET('Cut &amp; Paste'!$A$2,ROW()-15,MATCH(AN$15,'Cut &amp; Paste'!$A$2:$G$2,0)-1,1,1),"")</f>
        <v>0</v>
      </c>
      <c r="AO51" s="27">
        <f ca="1">IFERROR(OFFSET('Cut &amp; Paste'!$A$2,ROW()-15,MATCH(AO$15,'Cut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2" t="str">
        <f t="shared" ca="1" si="50"/>
        <v/>
      </c>
      <c r="AS51" s="162">
        <f t="shared" ca="1" si="51"/>
        <v>0</v>
      </c>
      <c r="AT51" s="6">
        <f t="shared" ca="1" si="52"/>
        <v>0</v>
      </c>
      <c r="AU51" s="6">
        <f t="shared" ca="1" si="53"/>
        <v>0</v>
      </c>
      <c r="AV51" s="6">
        <f t="shared" ca="1" si="54"/>
        <v>0</v>
      </c>
      <c r="AW51" s="6">
        <f t="shared" si="55"/>
        <v>0</v>
      </c>
      <c r="AX51" s="6">
        <f t="shared" ca="1" si="56"/>
        <v>0</v>
      </c>
      <c r="AY51" s="6">
        <f t="shared" si="57"/>
        <v>13</v>
      </c>
      <c r="AZ51" s="6">
        <f t="shared" ca="1" si="58"/>
        <v>0</v>
      </c>
      <c r="BA51" s="6">
        <f t="shared" ca="1" si="59"/>
        <v>0</v>
      </c>
      <c r="BB51" s="6">
        <f t="shared" ca="1" si="60"/>
        <v>3.0030000000000001</v>
      </c>
      <c r="BC51" s="7">
        <f t="shared" si="61"/>
        <v>10.4</v>
      </c>
    </row>
    <row r="52" spans="1:55" x14ac:dyDescent="0.3">
      <c r="A52" s="10">
        <f t="shared" si="21"/>
        <v>36</v>
      </c>
      <c r="B52" s="104" t="str">
        <f t="shared" ca="1" si="38"/>
        <v/>
      </c>
      <c r="C52" s="104">
        <f t="array" ref="C52">MAX((IF(Notation="Metric", MetricHeights, Heights)&lt;=(D52-0.5)) * IF(Notation="Metric", MetricHeights, Heights))</f>
        <v>0</v>
      </c>
      <c r="D52" s="136"/>
      <c r="E52" s="136"/>
      <c r="F52" s="105" t="str">
        <f t="shared" ca="1" si="41"/>
        <v/>
      </c>
      <c r="G52" s="105" t="str">
        <f t="shared" ca="1" si="42"/>
        <v/>
      </c>
      <c r="H52" s="105" t="str">
        <f t="shared" ca="1" si="40"/>
        <v/>
      </c>
      <c r="I52" s="106" t="str">
        <f t="shared" ca="1" si="22"/>
        <v/>
      </c>
      <c r="J52" s="106" t="str">
        <f t="shared" ca="1" si="43"/>
        <v/>
      </c>
      <c r="K52" s="106" t="str">
        <f t="shared" ca="1" si="44"/>
        <v/>
      </c>
      <c r="L52" s="107" t="str">
        <f t="shared" ca="1" si="45"/>
        <v/>
      </c>
      <c r="M52" s="107" t="str">
        <f t="shared" ca="1" si="46"/>
        <v/>
      </c>
      <c r="N52" s="108" t="str">
        <f t="shared" ca="1" si="35"/>
        <v/>
      </c>
      <c r="O52" s="108" t="str">
        <f t="shared" ca="1" si="47"/>
        <v/>
      </c>
      <c r="P52" s="129" t="str">
        <f t="shared" ca="1" si="48"/>
        <v/>
      </c>
      <c r="Q52" s="109" t="str">
        <f t="shared" ca="1" si="49"/>
        <v/>
      </c>
      <c r="R52" s="18"/>
      <c r="S52" s="114" t="str">
        <f t="shared" ca="1" si="24"/>
        <v/>
      </c>
      <c r="T52" s="109"/>
      <c r="U52" s="115"/>
      <c r="V52" s="115"/>
      <c r="W52" s="116"/>
      <c r="Z52" s="27">
        <f ca="1">IFERROR(OFFSET('Cut &amp; Paste'!$A$2,ROW()-15,MATCH(Z$15,'Cut &amp; Paste'!$A$2:$G$2,0)-1,1,1),"")</f>
        <v>0</v>
      </c>
      <c r="AA52" s="27">
        <f t="array" aca="1" ref="AA52" ca="1">MAX((IF(Notation="Metric", MetricHeights, Heights)&lt;=AB52) * IF(Notation="Metric", MetricHeights, Heights))</f>
        <v>0</v>
      </c>
      <c r="AB52" s="27">
        <f ca="1">IFERROR(OFFSET('Cut &amp; Paste'!$A$2,ROW()-15,MATCH(AB$15,'Cut &amp; Paste'!$A$2:$G$2,0)-1,1,1),"")</f>
        <v>0</v>
      </c>
      <c r="AC52" s="27">
        <f ca="1">IFERROR(OFFSET('Cut &amp; Paste'!$A$2,ROW()-15,MATCH(AC$15,'Cut &amp; Paste'!$A$2:$G$2,0)-1,1,1),"")</f>
        <v>0</v>
      </c>
      <c r="AD52" s="27">
        <f ca="1">IFERROR(OFFSET('Cut &amp; Paste'!$A$2,ROW()-15,MATCH(AD$15,'Cut &amp; Paste'!$A$2:$G$2,0)-1,1,1),"")</f>
        <v>0</v>
      </c>
      <c r="AE52" s="27">
        <f ca="1">IFERROR(OFFSET('Cut &amp; Paste'!$A$2,ROW()-15,MATCH(AE$15,'Cut &amp; Paste'!$A$2:$G$2,0)-1,1,1),"")</f>
        <v>0</v>
      </c>
      <c r="AF52" s="27" t="str">
        <f ca="1">IFERROR(OFFSET('Cut &amp; Paste'!$A$2,ROW()-15,MATCH(AF$15,'Cut &amp; Paste'!$A$2:$G$2,0)-1,1,1),"")</f>
        <v/>
      </c>
      <c r="AG52" s="27" t="str">
        <f ca="1">IFERROR(OFFSET('Cut &amp; Paste'!$A$2,ROW()-15,MATCH(AG$15,'Cut &amp; Paste'!$A$2:$G$2,0)-1,1,1),"")</f>
        <v/>
      </c>
      <c r="AH52" s="27" t="str">
        <f ca="1">IFERROR(OFFSET('Cut &amp; Paste'!$A$2,ROW()-15,MATCH(AH$15,'Cut &amp; Paste'!$A$2:$G$2,0)-1,1,1),"")</f>
        <v/>
      </c>
      <c r="AI52" s="27" t="str">
        <f ca="1">IFERROR(OFFSET('Cut &amp; Paste'!$A$2,ROW()-15,MATCH(AI$15,'Cut &amp; Paste'!$A$2:$G$2,0)-1,1,1),"")</f>
        <v/>
      </c>
      <c r="AJ52" s="27" t="str">
        <f ca="1">IFERROR(OFFSET('Cut &amp; Paste'!$A$2,ROW()-15,MATCH(AJ$15,'Cut &amp; Paste'!$A$2:$G$2,0)-1,1,1),"")</f>
        <v/>
      </c>
      <c r="AK52" s="27" t="str">
        <f ca="1">IFERROR(OFFSET('Cut &amp; Paste'!$A$2,ROW()-15,MATCH(AK$15,'Cut &amp; Paste'!$A$2:$G$2,0)-1,1,1),"")</f>
        <v/>
      </c>
      <c r="AL52" s="27" t="str">
        <f ca="1">IFERROR(OFFSET('Cut &amp; Paste'!$A$2,ROW()-15,MATCH(AL$15,'Cut &amp; Paste'!$A$2:$G$2,0)-1,1,1),"")</f>
        <v/>
      </c>
      <c r="AM52" s="27" t="str">
        <f ca="1">IFERROR(OFFSET('Cut &amp; Paste'!$A$2,ROW()-15,MATCH(AM$15,'Cut &amp; Paste'!$A$2:$G$2,0)-1,1,1),"")</f>
        <v/>
      </c>
      <c r="AN52" s="27">
        <f ca="1">IFERROR(OFFSET('Cut &amp; Paste'!$A$2,ROW()-15,MATCH(AN$15,'Cut &amp; Paste'!$A$2:$G$2,0)-1,1,1),"")</f>
        <v>0</v>
      </c>
      <c r="AO52" s="27">
        <f ca="1">IFERROR(OFFSET('Cut &amp; Paste'!$A$2,ROW()-15,MATCH(AO$15,'Cut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2" t="str">
        <f t="shared" ca="1" si="50"/>
        <v/>
      </c>
      <c r="AS52" s="162">
        <f t="shared" ca="1" si="51"/>
        <v>0</v>
      </c>
      <c r="AT52" s="6">
        <f t="shared" ca="1" si="52"/>
        <v>0</v>
      </c>
      <c r="AU52" s="6">
        <f t="shared" ca="1" si="53"/>
        <v>0</v>
      </c>
      <c r="AV52" s="6">
        <f t="shared" ca="1" si="54"/>
        <v>0</v>
      </c>
      <c r="AW52" s="6">
        <f t="shared" si="55"/>
        <v>0</v>
      </c>
      <c r="AX52" s="6">
        <f t="shared" ca="1" si="56"/>
        <v>0</v>
      </c>
      <c r="AY52" s="6">
        <f t="shared" si="57"/>
        <v>13</v>
      </c>
      <c r="AZ52" s="6">
        <f t="shared" ca="1" si="58"/>
        <v>0</v>
      </c>
      <c r="BA52" s="6">
        <f t="shared" ca="1" si="59"/>
        <v>0</v>
      </c>
      <c r="BB52" s="6">
        <f t="shared" ca="1" si="60"/>
        <v>3.0030000000000001</v>
      </c>
      <c r="BC52" s="7">
        <f t="shared" si="61"/>
        <v>10.4</v>
      </c>
    </row>
    <row r="53" spans="1:55" x14ac:dyDescent="0.3">
      <c r="A53" s="10">
        <f t="shared" si="21"/>
        <v>37</v>
      </c>
      <c r="B53" s="104" t="str">
        <f t="shared" ca="1" si="38"/>
        <v/>
      </c>
      <c r="C53" s="104">
        <f t="array" ref="C53">MAX((IF(Notation="Metric", MetricHeights, Heights)&lt;=(D53-0.5)) * IF(Notation="Metric", MetricHeights, Heights))</f>
        <v>0</v>
      </c>
      <c r="D53" s="136"/>
      <c r="E53" s="136"/>
      <c r="F53" s="105" t="str">
        <f t="shared" ca="1" si="41"/>
        <v/>
      </c>
      <c r="G53" s="105" t="str">
        <f t="shared" ca="1" si="42"/>
        <v/>
      </c>
      <c r="H53" s="105" t="str">
        <f t="shared" ca="1" si="40"/>
        <v/>
      </c>
      <c r="I53" s="106" t="str">
        <f t="shared" ca="1" si="22"/>
        <v/>
      </c>
      <c r="J53" s="106" t="str">
        <f t="shared" ca="1" si="43"/>
        <v/>
      </c>
      <c r="K53" s="106" t="str">
        <f t="shared" ca="1" si="44"/>
        <v/>
      </c>
      <c r="L53" s="107" t="str">
        <f t="shared" ca="1" si="45"/>
        <v/>
      </c>
      <c r="M53" s="107" t="str">
        <f t="shared" ca="1" si="46"/>
        <v/>
      </c>
      <c r="N53" s="108" t="str">
        <f t="shared" ca="1" si="35"/>
        <v/>
      </c>
      <c r="O53" s="108" t="str">
        <f t="shared" ca="1" si="47"/>
        <v/>
      </c>
      <c r="P53" s="129" t="str">
        <f t="shared" ca="1" si="48"/>
        <v/>
      </c>
      <c r="Q53" s="109" t="str">
        <f t="shared" ca="1" si="49"/>
        <v/>
      </c>
      <c r="R53" s="18"/>
      <c r="S53" s="114" t="str">
        <f t="shared" ca="1" si="24"/>
        <v/>
      </c>
      <c r="T53" s="109"/>
      <c r="U53" s="115"/>
      <c r="V53" s="115"/>
      <c r="W53" s="116"/>
      <c r="Z53" s="27">
        <f ca="1">IFERROR(OFFSET('Cut &amp; Paste'!$A$2,ROW()-15,MATCH(Z$15,'Cut &amp; Paste'!$A$2:$G$2,0)-1,1,1),"")</f>
        <v>0</v>
      </c>
      <c r="AA53" s="27">
        <f t="array" aca="1" ref="AA53" ca="1">MAX((IF(Notation="Metric", MetricHeights, Heights)&lt;=AB53) * IF(Notation="Metric", MetricHeights, Heights))</f>
        <v>0</v>
      </c>
      <c r="AB53" s="27">
        <f ca="1">IFERROR(OFFSET('Cut &amp; Paste'!$A$2,ROW()-15,MATCH(AB$15,'Cut &amp; Paste'!$A$2:$G$2,0)-1,1,1),"")</f>
        <v>0</v>
      </c>
      <c r="AC53" s="27">
        <f ca="1">IFERROR(OFFSET('Cut &amp; Paste'!$A$2,ROW()-15,MATCH(AC$15,'Cut &amp; Paste'!$A$2:$G$2,0)-1,1,1),"")</f>
        <v>0</v>
      </c>
      <c r="AD53" s="27">
        <f ca="1">IFERROR(OFFSET('Cut &amp; Paste'!$A$2,ROW()-15,MATCH(AD$15,'Cut &amp; Paste'!$A$2:$G$2,0)-1,1,1),"")</f>
        <v>0</v>
      </c>
      <c r="AE53" s="27">
        <f ca="1">IFERROR(OFFSET('Cut &amp; Paste'!$A$2,ROW()-15,MATCH(AE$15,'Cut &amp; Paste'!$A$2:$G$2,0)-1,1,1),"")</f>
        <v>0</v>
      </c>
      <c r="AF53" s="27" t="str">
        <f ca="1">IFERROR(OFFSET('Cut &amp; Paste'!$A$2,ROW()-15,MATCH(AF$15,'Cut &amp; Paste'!$A$2:$G$2,0)-1,1,1),"")</f>
        <v/>
      </c>
      <c r="AG53" s="27" t="str">
        <f ca="1">IFERROR(OFFSET('Cut &amp; Paste'!$A$2,ROW()-15,MATCH(AG$15,'Cut &amp; Paste'!$A$2:$G$2,0)-1,1,1),"")</f>
        <v/>
      </c>
      <c r="AH53" s="27" t="str">
        <f ca="1">IFERROR(OFFSET('Cut &amp; Paste'!$A$2,ROW()-15,MATCH(AH$15,'Cut &amp; Paste'!$A$2:$G$2,0)-1,1,1),"")</f>
        <v/>
      </c>
      <c r="AI53" s="27" t="str">
        <f ca="1">IFERROR(OFFSET('Cut &amp; Paste'!$A$2,ROW()-15,MATCH(AI$15,'Cut &amp; Paste'!$A$2:$G$2,0)-1,1,1),"")</f>
        <v/>
      </c>
      <c r="AJ53" s="27" t="str">
        <f ca="1">IFERROR(OFFSET('Cut &amp; Paste'!$A$2,ROW()-15,MATCH(AJ$15,'Cut &amp; Paste'!$A$2:$G$2,0)-1,1,1),"")</f>
        <v/>
      </c>
      <c r="AK53" s="27" t="str">
        <f ca="1">IFERROR(OFFSET('Cut &amp; Paste'!$A$2,ROW()-15,MATCH(AK$15,'Cut &amp; Paste'!$A$2:$G$2,0)-1,1,1),"")</f>
        <v/>
      </c>
      <c r="AL53" s="27" t="str">
        <f ca="1">IFERROR(OFFSET('Cut &amp; Paste'!$A$2,ROW()-15,MATCH(AL$15,'Cut &amp; Paste'!$A$2:$G$2,0)-1,1,1),"")</f>
        <v/>
      </c>
      <c r="AM53" s="27" t="str">
        <f ca="1">IFERROR(OFFSET('Cut &amp; Paste'!$A$2,ROW()-15,MATCH(AM$15,'Cut &amp; Paste'!$A$2:$G$2,0)-1,1,1),"")</f>
        <v/>
      </c>
      <c r="AN53" s="27">
        <f ca="1">IFERROR(OFFSET('Cut &amp; Paste'!$A$2,ROW()-15,MATCH(AN$15,'Cut &amp; Paste'!$A$2:$G$2,0)-1,1,1),"")</f>
        <v>0</v>
      </c>
      <c r="AO53" s="27">
        <f ca="1">IFERROR(OFFSET('Cut &amp; Paste'!$A$2,ROW()-15,MATCH(AO$15,'Cut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2" t="str">
        <f t="shared" ca="1" si="50"/>
        <v/>
      </c>
      <c r="AS53" s="162">
        <f t="shared" ca="1" si="51"/>
        <v>0</v>
      </c>
      <c r="AT53" s="6">
        <f t="shared" ca="1" si="52"/>
        <v>0</v>
      </c>
      <c r="AU53" s="6">
        <f t="shared" ca="1" si="53"/>
        <v>0</v>
      </c>
      <c r="AV53" s="6">
        <f t="shared" ca="1" si="54"/>
        <v>0</v>
      </c>
      <c r="AW53" s="6">
        <f t="shared" si="55"/>
        <v>0</v>
      </c>
      <c r="AX53" s="6">
        <f t="shared" ca="1" si="56"/>
        <v>0</v>
      </c>
      <c r="AY53" s="6">
        <f t="shared" si="57"/>
        <v>13</v>
      </c>
      <c r="AZ53" s="6">
        <f t="shared" ca="1" si="58"/>
        <v>0</v>
      </c>
      <c r="BA53" s="6">
        <f t="shared" ca="1" si="59"/>
        <v>0</v>
      </c>
      <c r="BB53" s="6">
        <f t="shared" ca="1" si="60"/>
        <v>3.0030000000000001</v>
      </c>
      <c r="BC53" s="7">
        <f t="shared" si="61"/>
        <v>10.4</v>
      </c>
    </row>
    <row r="54" spans="1:55" x14ac:dyDescent="0.3">
      <c r="A54" s="10">
        <f t="shared" si="21"/>
        <v>38</v>
      </c>
      <c r="B54" s="104" t="str">
        <f t="shared" ca="1" si="38"/>
        <v/>
      </c>
      <c r="C54" s="104">
        <f t="array" ref="C54">MAX((IF(Notation="Metric", MetricHeights, Heights)&lt;=(D54-0.5)) * IF(Notation="Metric", MetricHeights, Heights))</f>
        <v>0</v>
      </c>
      <c r="D54" s="136"/>
      <c r="E54" s="136"/>
      <c r="F54" s="105" t="str">
        <f t="shared" ca="1" si="41"/>
        <v/>
      </c>
      <c r="G54" s="105" t="str">
        <f t="shared" ca="1" si="42"/>
        <v/>
      </c>
      <c r="H54" s="105" t="str">
        <f t="shared" ca="1" si="40"/>
        <v/>
      </c>
      <c r="I54" s="106" t="str">
        <f t="shared" ca="1" si="22"/>
        <v/>
      </c>
      <c r="J54" s="106" t="str">
        <f t="shared" ca="1" si="43"/>
        <v/>
      </c>
      <c r="K54" s="106" t="str">
        <f t="shared" ca="1" si="44"/>
        <v/>
      </c>
      <c r="L54" s="107" t="str">
        <f t="shared" ca="1" si="45"/>
        <v/>
      </c>
      <c r="M54" s="107" t="str">
        <f t="shared" ca="1" si="46"/>
        <v/>
      </c>
      <c r="N54" s="108" t="str">
        <f t="shared" ca="1" si="35"/>
        <v/>
      </c>
      <c r="O54" s="108" t="str">
        <f t="shared" ca="1" si="47"/>
        <v/>
      </c>
      <c r="P54" s="129" t="str">
        <f t="shared" ca="1" si="48"/>
        <v/>
      </c>
      <c r="Q54" s="109" t="str">
        <f t="shared" ca="1" si="49"/>
        <v/>
      </c>
      <c r="R54" s="18"/>
      <c r="S54" s="114" t="str">
        <f t="shared" ca="1" si="24"/>
        <v/>
      </c>
      <c r="T54" s="109"/>
      <c r="U54" s="115"/>
      <c r="V54" s="115"/>
      <c r="W54" s="116"/>
      <c r="Z54" s="27">
        <f ca="1">IFERROR(OFFSET('Cut &amp; Paste'!$A$2,ROW()-15,MATCH(Z$15,'Cut &amp; Paste'!$A$2:$G$2,0)-1,1,1),"")</f>
        <v>0</v>
      </c>
      <c r="AA54" s="27">
        <f t="array" aca="1" ref="AA54" ca="1">MAX((IF(Notation="Metric", MetricHeights, Heights)&lt;=AB54) * IF(Notation="Metric", MetricHeights, Heights))</f>
        <v>0</v>
      </c>
      <c r="AB54" s="27">
        <f ca="1">IFERROR(OFFSET('Cut &amp; Paste'!$A$2,ROW()-15,MATCH(AB$15,'Cut &amp; Paste'!$A$2:$G$2,0)-1,1,1),"")</f>
        <v>0</v>
      </c>
      <c r="AC54" s="27">
        <f ca="1">IFERROR(OFFSET('Cut &amp; Paste'!$A$2,ROW()-15,MATCH(AC$15,'Cut &amp; Paste'!$A$2:$G$2,0)-1,1,1),"")</f>
        <v>0</v>
      </c>
      <c r="AD54" s="27">
        <f ca="1">IFERROR(OFFSET('Cut &amp; Paste'!$A$2,ROW()-15,MATCH(AD$15,'Cut &amp; Paste'!$A$2:$G$2,0)-1,1,1),"")</f>
        <v>0</v>
      </c>
      <c r="AE54" s="27">
        <f ca="1">IFERROR(OFFSET('Cut &amp; Paste'!$A$2,ROW()-15,MATCH(AE$15,'Cut &amp; Paste'!$A$2:$G$2,0)-1,1,1),"")</f>
        <v>0</v>
      </c>
      <c r="AF54" s="27" t="str">
        <f ca="1">IFERROR(OFFSET('Cut &amp; Paste'!$A$2,ROW()-15,MATCH(AF$15,'Cut &amp; Paste'!$A$2:$G$2,0)-1,1,1),"")</f>
        <v/>
      </c>
      <c r="AG54" s="27" t="str">
        <f ca="1">IFERROR(OFFSET('Cut &amp; Paste'!$A$2,ROW()-15,MATCH(AG$15,'Cut &amp; Paste'!$A$2:$G$2,0)-1,1,1),"")</f>
        <v/>
      </c>
      <c r="AH54" s="27" t="str">
        <f ca="1">IFERROR(OFFSET('Cut &amp; Paste'!$A$2,ROW()-15,MATCH(AH$15,'Cut &amp; Paste'!$A$2:$G$2,0)-1,1,1),"")</f>
        <v/>
      </c>
      <c r="AI54" s="27" t="str">
        <f ca="1">IFERROR(OFFSET('Cut &amp; Paste'!$A$2,ROW()-15,MATCH(AI$15,'Cut &amp; Paste'!$A$2:$G$2,0)-1,1,1),"")</f>
        <v/>
      </c>
      <c r="AJ54" s="27" t="str">
        <f ca="1">IFERROR(OFFSET('Cut &amp; Paste'!$A$2,ROW()-15,MATCH(AJ$15,'Cut &amp; Paste'!$A$2:$G$2,0)-1,1,1),"")</f>
        <v/>
      </c>
      <c r="AK54" s="27" t="str">
        <f ca="1">IFERROR(OFFSET('Cut &amp; Paste'!$A$2,ROW()-15,MATCH(AK$15,'Cut &amp; Paste'!$A$2:$G$2,0)-1,1,1),"")</f>
        <v/>
      </c>
      <c r="AL54" s="27" t="str">
        <f ca="1">IFERROR(OFFSET('Cut &amp; Paste'!$A$2,ROW()-15,MATCH(AL$15,'Cut &amp; Paste'!$A$2:$G$2,0)-1,1,1),"")</f>
        <v/>
      </c>
      <c r="AM54" s="27" t="str">
        <f ca="1">IFERROR(OFFSET('Cut &amp; Paste'!$A$2,ROW()-15,MATCH(AM$15,'Cut &amp; Paste'!$A$2:$G$2,0)-1,1,1),"")</f>
        <v/>
      </c>
      <c r="AN54" s="27">
        <f ca="1">IFERROR(OFFSET('Cut &amp; Paste'!$A$2,ROW()-15,MATCH(AN$15,'Cut &amp; Paste'!$A$2:$G$2,0)-1,1,1),"")</f>
        <v>0</v>
      </c>
      <c r="AO54" s="27">
        <f ca="1">IFERROR(OFFSET('Cut &amp; Paste'!$A$2,ROW()-15,MATCH(AO$15,'Cut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2" t="str">
        <f t="shared" ca="1" si="50"/>
        <v/>
      </c>
      <c r="AS54" s="162">
        <f t="shared" ca="1" si="51"/>
        <v>0</v>
      </c>
      <c r="AT54" s="6">
        <f t="shared" ca="1" si="52"/>
        <v>0</v>
      </c>
      <c r="AU54" s="6">
        <f t="shared" ca="1" si="53"/>
        <v>0</v>
      </c>
      <c r="AV54" s="6">
        <f t="shared" ca="1" si="54"/>
        <v>0</v>
      </c>
      <c r="AW54" s="6">
        <f t="shared" si="55"/>
        <v>0</v>
      </c>
      <c r="AX54" s="6">
        <f t="shared" ca="1" si="56"/>
        <v>0</v>
      </c>
      <c r="AY54" s="6">
        <f t="shared" si="57"/>
        <v>13</v>
      </c>
      <c r="AZ54" s="6">
        <f t="shared" ca="1" si="58"/>
        <v>0</v>
      </c>
      <c r="BA54" s="6">
        <f t="shared" ca="1" si="59"/>
        <v>0</v>
      </c>
      <c r="BB54" s="6">
        <f t="shared" ca="1" si="60"/>
        <v>3.0030000000000001</v>
      </c>
      <c r="BC54" s="7">
        <f t="shared" si="61"/>
        <v>10.4</v>
      </c>
    </row>
    <row r="55" spans="1:55" x14ac:dyDescent="0.3">
      <c r="A55" s="10">
        <f t="shared" si="21"/>
        <v>39</v>
      </c>
      <c r="B55" s="104" t="str">
        <f t="shared" ca="1" si="38"/>
        <v/>
      </c>
      <c r="C55" s="104">
        <f t="array" ref="C55">MAX((IF(Notation="Metric", MetricHeights, Heights)&lt;=(D55-0.5)) * IF(Notation="Metric", MetricHeights, Heights))</f>
        <v>0</v>
      </c>
      <c r="D55" s="136"/>
      <c r="E55" s="136"/>
      <c r="F55" s="105" t="str">
        <f t="shared" ca="1" si="41"/>
        <v/>
      </c>
      <c r="G55" s="105" t="str">
        <f t="shared" ca="1" si="42"/>
        <v/>
      </c>
      <c r="H55" s="105" t="str">
        <f t="shared" ca="1" si="40"/>
        <v/>
      </c>
      <c r="I55" s="106" t="str">
        <f t="shared" ca="1" si="22"/>
        <v/>
      </c>
      <c r="J55" s="106" t="str">
        <f t="shared" ca="1" si="43"/>
        <v/>
      </c>
      <c r="K55" s="106" t="str">
        <f t="shared" ca="1" si="44"/>
        <v/>
      </c>
      <c r="L55" s="107" t="str">
        <f t="shared" ca="1" si="45"/>
        <v/>
      </c>
      <c r="M55" s="107" t="str">
        <f t="shared" ca="1" si="46"/>
        <v/>
      </c>
      <c r="N55" s="108" t="str">
        <f t="shared" ca="1" si="35"/>
        <v/>
      </c>
      <c r="O55" s="108" t="str">
        <f t="shared" ca="1" si="47"/>
        <v/>
      </c>
      <c r="P55" s="129" t="str">
        <f t="shared" ca="1" si="48"/>
        <v/>
      </c>
      <c r="Q55" s="109" t="str">
        <f t="shared" ca="1" si="49"/>
        <v/>
      </c>
      <c r="R55" s="18"/>
      <c r="S55" s="114" t="str">
        <f t="shared" ca="1" si="24"/>
        <v/>
      </c>
      <c r="T55" s="109"/>
      <c r="U55" s="115"/>
      <c r="V55" s="115"/>
      <c r="W55" s="116"/>
      <c r="Z55" s="27">
        <f ca="1">IFERROR(OFFSET('Cut &amp; Paste'!$A$2,ROW()-15,MATCH(Z$15,'Cut &amp; Paste'!$A$2:$G$2,0)-1,1,1),"")</f>
        <v>0</v>
      </c>
      <c r="AA55" s="27">
        <f t="array" aca="1" ref="AA55" ca="1">MAX((IF(Notation="Metric", MetricHeights, Heights)&lt;=AB55) * IF(Notation="Metric", MetricHeights, Heights))</f>
        <v>0</v>
      </c>
      <c r="AB55" s="27">
        <f ca="1">IFERROR(OFFSET('Cut &amp; Paste'!$A$2,ROW()-15,MATCH(AB$15,'Cut &amp; Paste'!$A$2:$G$2,0)-1,1,1),"")</f>
        <v>0</v>
      </c>
      <c r="AC55" s="27">
        <f ca="1">IFERROR(OFFSET('Cut &amp; Paste'!$A$2,ROW()-15,MATCH(AC$15,'Cut &amp; Paste'!$A$2:$G$2,0)-1,1,1),"")</f>
        <v>0</v>
      </c>
      <c r="AD55" s="27">
        <f ca="1">IFERROR(OFFSET('Cut &amp; Paste'!$A$2,ROW()-15,MATCH(AD$15,'Cut &amp; Paste'!$A$2:$G$2,0)-1,1,1),"")</f>
        <v>0</v>
      </c>
      <c r="AE55" s="27">
        <f ca="1">IFERROR(OFFSET('Cut &amp; Paste'!$A$2,ROW()-15,MATCH(AE$15,'Cut &amp; Paste'!$A$2:$G$2,0)-1,1,1),"")</f>
        <v>0</v>
      </c>
      <c r="AF55" s="27" t="str">
        <f ca="1">IFERROR(OFFSET('Cut &amp; Paste'!$A$2,ROW()-15,MATCH(AF$15,'Cut &amp; Paste'!$A$2:$G$2,0)-1,1,1),"")</f>
        <v/>
      </c>
      <c r="AG55" s="27" t="str">
        <f ca="1">IFERROR(OFFSET('Cut &amp; Paste'!$A$2,ROW()-15,MATCH(AG$15,'Cut &amp; Paste'!$A$2:$G$2,0)-1,1,1),"")</f>
        <v/>
      </c>
      <c r="AH55" s="27" t="str">
        <f ca="1">IFERROR(OFFSET('Cut &amp; Paste'!$A$2,ROW()-15,MATCH(AH$15,'Cut &amp; Paste'!$A$2:$G$2,0)-1,1,1),"")</f>
        <v/>
      </c>
      <c r="AI55" s="27" t="str">
        <f ca="1">IFERROR(OFFSET('Cut &amp; Paste'!$A$2,ROW()-15,MATCH(AI$15,'Cut &amp; Paste'!$A$2:$G$2,0)-1,1,1),"")</f>
        <v/>
      </c>
      <c r="AJ55" s="27" t="str">
        <f ca="1">IFERROR(OFFSET('Cut &amp; Paste'!$A$2,ROW()-15,MATCH(AJ$15,'Cut &amp; Paste'!$A$2:$G$2,0)-1,1,1),"")</f>
        <v/>
      </c>
      <c r="AK55" s="27" t="str">
        <f ca="1">IFERROR(OFFSET('Cut &amp; Paste'!$A$2,ROW()-15,MATCH(AK$15,'Cut &amp; Paste'!$A$2:$G$2,0)-1,1,1),"")</f>
        <v/>
      </c>
      <c r="AL55" s="27" t="str">
        <f ca="1">IFERROR(OFFSET('Cut &amp; Paste'!$A$2,ROW()-15,MATCH(AL$15,'Cut &amp; Paste'!$A$2:$G$2,0)-1,1,1),"")</f>
        <v/>
      </c>
      <c r="AM55" s="27" t="str">
        <f ca="1">IFERROR(OFFSET('Cut &amp; Paste'!$A$2,ROW()-15,MATCH(AM$15,'Cut &amp; Paste'!$A$2:$G$2,0)-1,1,1),"")</f>
        <v/>
      </c>
      <c r="AN55" s="27">
        <f ca="1">IFERROR(OFFSET('Cut &amp; Paste'!$A$2,ROW()-15,MATCH(AN$15,'Cut &amp; Paste'!$A$2:$G$2,0)-1,1,1),"")</f>
        <v>0</v>
      </c>
      <c r="AO55" s="27">
        <f ca="1">IFERROR(OFFSET('Cut &amp; Paste'!$A$2,ROW()-15,MATCH(AO$15,'Cut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2" t="str">
        <f t="shared" ca="1" si="50"/>
        <v/>
      </c>
      <c r="AS55" s="162">
        <f t="shared" ca="1" si="51"/>
        <v>0</v>
      </c>
      <c r="AT55" s="6">
        <f t="shared" ca="1" si="52"/>
        <v>0</v>
      </c>
      <c r="AU55" s="6">
        <f t="shared" ca="1" si="53"/>
        <v>0</v>
      </c>
      <c r="AV55" s="6">
        <f t="shared" ca="1" si="54"/>
        <v>0</v>
      </c>
      <c r="AW55" s="6">
        <f t="shared" si="55"/>
        <v>0</v>
      </c>
      <c r="AX55" s="6">
        <f t="shared" ca="1" si="56"/>
        <v>0</v>
      </c>
      <c r="AY55" s="6">
        <f t="shared" si="57"/>
        <v>13</v>
      </c>
      <c r="AZ55" s="6">
        <f t="shared" ca="1" si="58"/>
        <v>0</v>
      </c>
      <c r="BA55" s="6">
        <f t="shared" ca="1" si="59"/>
        <v>0</v>
      </c>
      <c r="BB55" s="6">
        <f t="shared" ca="1" si="60"/>
        <v>3.0030000000000001</v>
      </c>
      <c r="BC55" s="7">
        <f t="shared" si="61"/>
        <v>10.4</v>
      </c>
    </row>
    <row r="56" spans="1:55" x14ac:dyDescent="0.3">
      <c r="A56" s="10">
        <f t="shared" si="21"/>
        <v>40</v>
      </c>
      <c r="B56" s="104" t="str">
        <f t="shared" ca="1" si="38"/>
        <v/>
      </c>
      <c r="C56" s="104">
        <f t="array" ref="C56">MAX((IF(Notation="Metric", MetricHeights, Heights)&lt;=(D56-0.5)) * IF(Notation="Metric", MetricHeights, Heights))</f>
        <v>0</v>
      </c>
      <c r="D56" s="136"/>
      <c r="E56" s="136"/>
      <c r="F56" s="105" t="str">
        <f t="shared" ca="1" si="41"/>
        <v/>
      </c>
      <c r="G56" s="105" t="str">
        <f t="shared" ca="1" si="42"/>
        <v/>
      </c>
      <c r="H56" s="105" t="str">
        <f t="shared" ca="1" si="40"/>
        <v/>
      </c>
      <c r="I56" s="106" t="str">
        <f t="shared" ca="1" si="22"/>
        <v/>
      </c>
      <c r="J56" s="106" t="str">
        <f t="shared" ca="1" si="43"/>
        <v/>
      </c>
      <c r="K56" s="106" t="str">
        <f t="shared" ca="1" si="44"/>
        <v/>
      </c>
      <c r="L56" s="107" t="str">
        <f t="shared" ca="1" si="45"/>
        <v/>
      </c>
      <c r="M56" s="107" t="str">
        <f t="shared" ca="1" si="46"/>
        <v/>
      </c>
      <c r="N56" s="108" t="str">
        <f t="shared" ca="1" si="35"/>
        <v/>
      </c>
      <c r="O56" s="108" t="str">
        <f t="shared" ca="1" si="47"/>
        <v/>
      </c>
      <c r="P56" s="129" t="str">
        <f t="shared" ca="1" si="48"/>
        <v/>
      </c>
      <c r="Q56" s="109" t="str">
        <f t="shared" ca="1" si="49"/>
        <v/>
      </c>
      <c r="R56" s="18"/>
      <c r="S56" s="114" t="str">
        <f t="shared" ca="1" si="24"/>
        <v/>
      </c>
      <c r="T56" s="109"/>
      <c r="U56" s="115"/>
      <c r="V56" s="115"/>
      <c r="W56" s="116"/>
      <c r="Z56" s="27">
        <f ca="1">IFERROR(OFFSET('Cut &amp; Paste'!$A$2,ROW()-15,MATCH(Z$15,'Cut &amp; Paste'!$A$2:$G$2,0)-1,1,1),"")</f>
        <v>0</v>
      </c>
      <c r="AA56" s="27">
        <f t="array" aca="1" ref="AA56" ca="1">MAX((IF(Notation="Metric", MetricHeights, Heights)&lt;=AB56) * IF(Notation="Metric", MetricHeights, Heights))</f>
        <v>0</v>
      </c>
      <c r="AB56" s="27">
        <f ca="1">IFERROR(OFFSET('Cut &amp; Paste'!$A$2,ROW()-15,MATCH(AB$15,'Cut &amp; Paste'!$A$2:$G$2,0)-1,1,1),"")</f>
        <v>0</v>
      </c>
      <c r="AC56" s="27">
        <f ca="1">IFERROR(OFFSET('Cut &amp; Paste'!$A$2,ROW()-15,MATCH(AC$15,'Cut &amp; Paste'!$A$2:$G$2,0)-1,1,1),"")</f>
        <v>0</v>
      </c>
      <c r="AD56" s="27">
        <f ca="1">IFERROR(OFFSET('Cut &amp; Paste'!$A$2,ROW()-15,MATCH(AD$15,'Cut &amp; Paste'!$A$2:$G$2,0)-1,1,1),"")</f>
        <v>0</v>
      </c>
      <c r="AE56" s="27">
        <f ca="1">IFERROR(OFFSET('Cut &amp; Paste'!$A$2,ROW()-15,MATCH(AE$15,'Cut &amp; Paste'!$A$2:$G$2,0)-1,1,1),"")</f>
        <v>0</v>
      </c>
      <c r="AF56" s="27" t="str">
        <f ca="1">IFERROR(OFFSET('Cut &amp; Paste'!$A$2,ROW()-15,MATCH(AF$15,'Cut &amp; Paste'!$A$2:$G$2,0)-1,1,1),"")</f>
        <v/>
      </c>
      <c r="AG56" s="27" t="str">
        <f ca="1">IFERROR(OFFSET('Cut &amp; Paste'!$A$2,ROW()-15,MATCH(AG$15,'Cut &amp; Paste'!$A$2:$G$2,0)-1,1,1),"")</f>
        <v/>
      </c>
      <c r="AH56" s="27" t="str">
        <f ca="1">IFERROR(OFFSET('Cut &amp; Paste'!$A$2,ROW()-15,MATCH(AH$15,'Cut &amp; Paste'!$A$2:$G$2,0)-1,1,1),"")</f>
        <v/>
      </c>
      <c r="AI56" s="27" t="str">
        <f ca="1">IFERROR(OFFSET('Cut &amp; Paste'!$A$2,ROW()-15,MATCH(AI$15,'Cut &amp; Paste'!$A$2:$G$2,0)-1,1,1),"")</f>
        <v/>
      </c>
      <c r="AJ56" s="27" t="str">
        <f ca="1">IFERROR(OFFSET('Cut &amp; Paste'!$A$2,ROW()-15,MATCH(AJ$15,'Cut &amp; Paste'!$A$2:$G$2,0)-1,1,1),"")</f>
        <v/>
      </c>
      <c r="AK56" s="27" t="str">
        <f ca="1">IFERROR(OFFSET('Cut &amp; Paste'!$A$2,ROW()-15,MATCH(AK$15,'Cut &amp; Paste'!$A$2:$G$2,0)-1,1,1),"")</f>
        <v/>
      </c>
      <c r="AL56" s="27" t="str">
        <f ca="1">IFERROR(OFFSET('Cut &amp; Paste'!$A$2,ROW()-15,MATCH(AL$15,'Cut &amp; Paste'!$A$2:$G$2,0)-1,1,1),"")</f>
        <v/>
      </c>
      <c r="AM56" s="27" t="str">
        <f ca="1">IFERROR(OFFSET('Cut &amp; Paste'!$A$2,ROW()-15,MATCH(AM$15,'Cut &amp; Paste'!$A$2:$G$2,0)-1,1,1),"")</f>
        <v/>
      </c>
      <c r="AN56" s="27">
        <f ca="1">IFERROR(OFFSET('Cut &amp; Paste'!$A$2,ROW()-15,MATCH(AN$15,'Cut &amp; Paste'!$A$2:$G$2,0)-1,1,1),"")</f>
        <v>0</v>
      </c>
      <c r="AO56" s="27">
        <f ca="1">IFERROR(OFFSET('Cut &amp; Paste'!$A$2,ROW()-15,MATCH(AO$15,'Cut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2" t="str">
        <f t="shared" ca="1" si="50"/>
        <v/>
      </c>
      <c r="AS56" s="162">
        <f t="shared" ca="1" si="51"/>
        <v>0</v>
      </c>
      <c r="AT56" s="6">
        <f t="shared" ca="1" si="52"/>
        <v>0</v>
      </c>
      <c r="AU56" s="6">
        <f t="shared" ca="1" si="53"/>
        <v>0</v>
      </c>
      <c r="AV56" s="6">
        <f t="shared" ca="1" si="54"/>
        <v>0</v>
      </c>
      <c r="AW56" s="6">
        <f t="shared" si="55"/>
        <v>0</v>
      </c>
      <c r="AX56" s="6">
        <f t="shared" ca="1" si="56"/>
        <v>0</v>
      </c>
      <c r="AY56" s="6">
        <f t="shared" si="57"/>
        <v>13</v>
      </c>
      <c r="AZ56" s="6">
        <f t="shared" ca="1" si="58"/>
        <v>0</v>
      </c>
      <c r="BA56" s="6">
        <f t="shared" ca="1" si="59"/>
        <v>0</v>
      </c>
      <c r="BB56" s="6">
        <f t="shared" ca="1" si="60"/>
        <v>3.0030000000000001</v>
      </c>
      <c r="BC56" s="7">
        <f t="shared" si="61"/>
        <v>10.4</v>
      </c>
    </row>
    <row r="57" spans="1:55" x14ac:dyDescent="0.3">
      <c r="A57" s="10">
        <f t="shared" si="21"/>
        <v>41</v>
      </c>
      <c r="B57" s="104" t="str">
        <f t="shared" ca="1" si="38"/>
        <v/>
      </c>
      <c r="C57" s="104">
        <f t="array" ref="C57">MAX((IF(Notation="Metric", MetricHeights, Heights)&lt;=(D57-0.5)) * IF(Notation="Metric", MetricHeights, Heights))</f>
        <v>0</v>
      </c>
      <c r="D57" s="136"/>
      <c r="E57" s="136"/>
      <c r="F57" s="105" t="str">
        <f t="shared" ca="1" si="41"/>
        <v/>
      </c>
      <c r="G57" s="105" t="str">
        <f t="shared" ca="1" si="42"/>
        <v/>
      </c>
      <c r="H57" s="105" t="str">
        <f t="shared" ca="1" si="40"/>
        <v/>
      </c>
      <c r="I57" s="106" t="str">
        <f t="shared" ca="1" si="22"/>
        <v/>
      </c>
      <c r="J57" s="106" t="str">
        <f t="shared" ca="1" si="43"/>
        <v/>
      </c>
      <c r="K57" s="106" t="str">
        <f t="shared" ca="1" si="44"/>
        <v/>
      </c>
      <c r="L57" s="107" t="str">
        <f t="shared" ca="1" si="45"/>
        <v/>
      </c>
      <c r="M57" s="107" t="str">
        <f t="shared" ca="1" si="46"/>
        <v/>
      </c>
      <c r="N57" s="108" t="str">
        <f t="shared" ca="1" si="35"/>
        <v/>
      </c>
      <c r="O57" s="108" t="str">
        <f t="shared" ca="1" si="47"/>
        <v/>
      </c>
      <c r="P57" s="129" t="str">
        <f t="shared" ca="1" si="48"/>
        <v/>
      </c>
      <c r="Q57" s="109" t="str">
        <f t="shared" ca="1" si="49"/>
        <v/>
      </c>
      <c r="R57" s="18"/>
      <c r="S57" s="114" t="str">
        <f t="shared" ca="1" si="24"/>
        <v/>
      </c>
      <c r="T57" s="109"/>
      <c r="U57" s="115"/>
      <c r="V57" s="115"/>
      <c r="W57" s="116"/>
      <c r="Z57" s="27">
        <f ca="1">IFERROR(OFFSET('Cut &amp; Paste'!$A$2,ROW()-15,MATCH(Z$15,'Cut &amp; Paste'!$A$2:$G$2,0)-1,1,1),"")</f>
        <v>0</v>
      </c>
      <c r="AA57" s="27">
        <f t="array" aca="1" ref="AA57" ca="1">MAX((IF(Notation="Metric", MetricHeights, Heights)&lt;=AB57) * IF(Notation="Metric", MetricHeights, Heights))</f>
        <v>0</v>
      </c>
      <c r="AB57" s="27">
        <f ca="1">IFERROR(OFFSET('Cut &amp; Paste'!$A$2,ROW()-15,MATCH(AB$15,'Cut &amp; Paste'!$A$2:$G$2,0)-1,1,1),"")</f>
        <v>0</v>
      </c>
      <c r="AC57" s="27">
        <f ca="1">IFERROR(OFFSET('Cut &amp; Paste'!$A$2,ROW()-15,MATCH(AC$15,'Cut &amp; Paste'!$A$2:$G$2,0)-1,1,1),"")</f>
        <v>0</v>
      </c>
      <c r="AD57" s="27">
        <f ca="1">IFERROR(OFFSET('Cut &amp; Paste'!$A$2,ROW()-15,MATCH(AD$15,'Cut &amp; Paste'!$A$2:$G$2,0)-1,1,1),"")</f>
        <v>0</v>
      </c>
      <c r="AE57" s="27">
        <f ca="1">IFERROR(OFFSET('Cut &amp; Paste'!$A$2,ROW()-15,MATCH(AE$15,'Cut &amp; Paste'!$A$2:$G$2,0)-1,1,1),"")</f>
        <v>0</v>
      </c>
      <c r="AF57" s="27" t="str">
        <f ca="1">IFERROR(OFFSET('Cut &amp; Paste'!$A$2,ROW()-15,MATCH(AF$15,'Cut &amp; Paste'!$A$2:$G$2,0)-1,1,1),"")</f>
        <v/>
      </c>
      <c r="AG57" s="27" t="str">
        <f ca="1">IFERROR(OFFSET('Cut &amp; Paste'!$A$2,ROW()-15,MATCH(AG$15,'Cut &amp; Paste'!$A$2:$G$2,0)-1,1,1),"")</f>
        <v/>
      </c>
      <c r="AH57" s="27" t="str">
        <f ca="1">IFERROR(OFFSET('Cut &amp; Paste'!$A$2,ROW()-15,MATCH(AH$15,'Cut &amp; Paste'!$A$2:$G$2,0)-1,1,1),"")</f>
        <v/>
      </c>
      <c r="AI57" s="27" t="str">
        <f ca="1">IFERROR(OFFSET('Cut &amp; Paste'!$A$2,ROW()-15,MATCH(AI$15,'Cut &amp; Paste'!$A$2:$G$2,0)-1,1,1),"")</f>
        <v/>
      </c>
      <c r="AJ57" s="27" t="str">
        <f ca="1">IFERROR(OFFSET('Cut &amp; Paste'!$A$2,ROW()-15,MATCH(AJ$15,'Cut &amp; Paste'!$A$2:$G$2,0)-1,1,1),"")</f>
        <v/>
      </c>
      <c r="AK57" s="27" t="str">
        <f ca="1">IFERROR(OFFSET('Cut &amp; Paste'!$A$2,ROW()-15,MATCH(AK$15,'Cut &amp; Paste'!$A$2:$G$2,0)-1,1,1),"")</f>
        <v/>
      </c>
      <c r="AL57" s="27" t="str">
        <f ca="1">IFERROR(OFFSET('Cut &amp; Paste'!$A$2,ROW()-15,MATCH(AL$15,'Cut &amp; Paste'!$A$2:$G$2,0)-1,1,1),"")</f>
        <v/>
      </c>
      <c r="AM57" s="27" t="str">
        <f ca="1">IFERROR(OFFSET('Cut &amp; Paste'!$A$2,ROW()-15,MATCH(AM$15,'Cut &amp; Paste'!$A$2:$G$2,0)-1,1,1),"")</f>
        <v/>
      </c>
      <c r="AN57" s="27">
        <f ca="1">IFERROR(OFFSET('Cut &amp; Paste'!$A$2,ROW()-15,MATCH(AN$15,'Cut &amp; Paste'!$A$2:$G$2,0)-1,1,1),"")</f>
        <v>0</v>
      </c>
      <c r="AO57" s="27">
        <f ca="1">IFERROR(OFFSET('Cut &amp; Paste'!$A$2,ROW()-15,MATCH(AO$15,'Cut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2" t="str">
        <f t="shared" ca="1" si="50"/>
        <v/>
      </c>
      <c r="AS57" s="162">
        <f t="shared" ca="1" si="51"/>
        <v>0</v>
      </c>
      <c r="AT57" s="6">
        <f t="shared" ca="1" si="52"/>
        <v>0</v>
      </c>
      <c r="AU57" s="6">
        <f t="shared" ca="1" si="53"/>
        <v>0</v>
      </c>
      <c r="AV57" s="6">
        <f t="shared" ca="1" si="54"/>
        <v>0</v>
      </c>
      <c r="AW57" s="6">
        <f t="shared" si="55"/>
        <v>0</v>
      </c>
      <c r="AX57" s="6">
        <f t="shared" ca="1" si="56"/>
        <v>0</v>
      </c>
      <c r="AY57" s="6">
        <f t="shared" si="57"/>
        <v>13</v>
      </c>
      <c r="AZ57" s="6">
        <f t="shared" ca="1" si="58"/>
        <v>0</v>
      </c>
      <c r="BA57" s="6">
        <f t="shared" ca="1" si="59"/>
        <v>0</v>
      </c>
      <c r="BB57" s="6">
        <f t="shared" ca="1" si="60"/>
        <v>3.0030000000000001</v>
      </c>
      <c r="BC57" s="7">
        <f t="shared" si="61"/>
        <v>10.4</v>
      </c>
    </row>
    <row r="58" spans="1:55" x14ac:dyDescent="0.3">
      <c r="A58" s="10">
        <f t="shared" si="21"/>
        <v>42</v>
      </c>
      <c r="B58" s="104" t="str">
        <f t="shared" ca="1" si="38"/>
        <v/>
      </c>
      <c r="C58" s="104">
        <f t="array" ref="C58">MAX((IF(Notation="Metric", MetricHeights, Heights)&lt;=(D58-0.5)) * IF(Notation="Metric", MetricHeights, Heights))</f>
        <v>0</v>
      </c>
      <c r="D58" s="136"/>
      <c r="E58" s="136"/>
      <c r="F58" s="105" t="str">
        <f t="shared" ca="1" si="41"/>
        <v/>
      </c>
      <c r="G58" s="105" t="str">
        <f t="shared" ca="1" si="42"/>
        <v/>
      </c>
      <c r="H58" s="105" t="str">
        <f t="shared" ca="1" si="40"/>
        <v/>
      </c>
      <c r="I58" s="106" t="str">
        <f t="shared" ca="1" si="22"/>
        <v/>
      </c>
      <c r="J58" s="106" t="str">
        <f t="shared" ca="1" si="43"/>
        <v/>
      </c>
      <c r="K58" s="106" t="str">
        <f t="shared" ca="1" si="44"/>
        <v/>
      </c>
      <c r="L58" s="107" t="str">
        <f t="shared" ca="1" si="45"/>
        <v/>
      </c>
      <c r="M58" s="107" t="str">
        <f t="shared" ca="1" si="46"/>
        <v/>
      </c>
      <c r="N58" s="108" t="str">
        <f t="shared" ca="1" si="35"/>
        <v/>
      </c>
      <c r="O58" s="108" t="str">
        <f t="shared" ca="1" si="47"/>
        <v/>
      </c>
      <c r="P58" s="129" t="str">
        <f t="shared" ca="1" si="48"/>
        <v/>
      </c>
      <c r="Q58" s="109" t="str">
        <f t="shared" ca="1" si="49"/>
        <v/>
      </c>
      <c r="R58" s="18"/>
      <c r="S58" s="114" t="str">
        <f t="shared" ca="1" si="24"/>
        <v/>
      </c>
      <c r="T58" s="109"/>
      <c r="U58" s="115"/>
      <c r="V58" s="115"/>
      <c r="W58" s="116"/>
      <c r="Z58" s="27">
        <f ca="1">IFERROR(OFFSET('Cut &amp; Paste'!$A$2,ROW()-15,MATCH(Z$15,'Cut &amp; Paste'!$A$2:$G$2,0)-1,1,1),"")</f>
        <v>0</v>
      </c>
      <c r="AA58" s="27">
        <f t="array" aca="1" ref="AA58" ca="1">MAX((IF(Notation="Metric", MetricHeights, Heights)&lt;=AB58) * IF(Notation="Metric", MetricHeights, Heights))</f>
        <v>0</v>
      </c>
      <c r="AB58" s="27">
        <f ca="1">IFERROR(OFFSET('Cut &amp; Paste'!$A$2,ROW()-15,MATCH(AB$15,'Cut &amp; Paste'!$A$2:$G$2,0)-1,1,1),"")</f>
        <v>0</v>
      </c>
      <c r="AC58" s="27">
        <f ca="1">IFERROR(OFFSET('Cut &amp; Paste'!$A$2,ROW()-15,MATCH(AC$15,'Cut &amp; Paste'!$A$2:$G$2,0)-1,1,1),"")</f>
        <v>0</v>
      </c>
      <c r="AD58" s="27">
        <f ca="1">IFERROR(OFFSET('Cut &amp; Paste'!$A$2,ROW()-15,MATCH(AD$15,'Cut &amp; Paste'!$A$2:$G$2,0)-1,1,1),"")</f>
        <v>0</v>
      </c>
      <c r="AE58" s="27">
        <f ca="1">IFERROR(OFFSET('Cut &amp; Paste'!$A$2,ROW()-15,MATCH(AE$15,'Cut &amp; Paste'!$A$2:$G$2,0)-1,1,1),"")</f>
        <v>0</v>
      </c>
      <c r="AF58" s="27" t="str">
        <f ca="1">IFERROR(OFFSET('Cut &amp; Paste'!$A$2,ROW()-15,MATCH(AF$15,'Cut &amp; Paste'!$A$2:$G$2,0)-1,1,1),"")</f>
        <v/>
      </c>
      <c r="AG58" s="27" t="str">
        <f ca="1">IFERROR(OFFSET('Cut &amp; Paste'!$A$2,ROW()-15,MATCH(AG$15,'Cut &amp; Paste'!$A$2:$G$2,0)-1,1,1),"")</f>
        <v/>
      </c>
      <c r="AH58" s="27" t="str">
        <f ca="1">IFERROR(OFFSET('Cut &amp; Paste'!$A$2,ROW()-15,MATCH(AH$15,'Cut &amp; Paste'!$A$2:$G$2,0)-1,1,1),"")</f>
        <v/>
      </c>
      <c r="AI58" s="27" t="str">
        <f ca="1">IFERROR(OFFSET('Cut &amp; Paste'!$A$2,ROW()-15,MATCH(AI$15,'Cut &amp; Paste'!$A$2:$G$2,0)-1,1,1),"")</f>
        <v/>
      </c>
      <c r="AJ58" s="27" t="str">
        <f ca="1">IFERROR(OFFSET('Cut &amp; Paste'!$A$2,ROW()-15,MATCH(AJ$15,'Cut &amp; Paste'!$A$2:$G$2,0)-1,1,1),"")</f>
        <v/>
      </c>
      <c r="AK58" s="27" t="str">
        <f ca="1">IFERROR(OFFSET('Cut &amp; Paste'!$A$2,ROW()-15,MATCH(AK$15,'Cut &amp; Paste'!$A$2:$G$2,0)-1,1,1),"")</f>
        <v/>
      </c>
      <c r="AL58" s="27" t="str">
        <f ca="1">IFERROR(OFFSET('Cut &amp; Paste'!$A$2,ROW()-15,MATCH(AL$15,'Cut &amp; Paste'!$A$2:$G$2,0)-1,1,1),"")</f>
        <v/>
      </c>
      <c r="AM58" s="27" t="str">
        <f ca="1">IFERROR(OFFSET('Cut &amp; Paste'!$A$2,ROW()-15,MATCH(AM$15,'Cut &amp; Paste'!$A$2:$G$2,0)-1,1,1),"")</f>
        <v/>
      </c>
      <c r="AN58" s="27">
        <f ca="1">IFERROR(OFFSET('Cut &amp; Paste'!$A$2,ROW()-15,MATCH(AN$15,'Cut &amp; Paste'!$A$2:$G$2,0)-1,1,1),"")</f>
        <v>0</v>
      </c>
      <c r="AO58" s="27">
        <f ca="1">IFERROR(OFFSET('Cut &amp; Paste'!$A$2,ROW()-15,MATCH(AO$15,'Cut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2" t="str">
        <f t="shared" ca="1" si="50"/>
        <v/>
      </c>
      <c r="AS58" s="162">
        <f t="shared" ca="1" si="51"/>
        <v>0</v>
      </c>
      <c r="AT58" s="6">
        <f t="shared" ca="1" si="52"/>
        <v>0</v>
      </c>
      <c r="AU58" s="6">
        <f t="shared" ca="1" si="53"/>
        <v>0</v>
      </c>
      <c r="AV58" s="6">
        <f t="shared" ca="1" si="54"/>
        <v>0</v>
      </c>
      <c r="AW58" s="6">
        <f t="shared" si="55"/>
        <v>0</v>
      </c>
      <c r="AX58" s="6">
        <f t="shared" ca="1" si="56"/>
        <v>0</v>
      </c>
      <c r="AY58" s="6">
        <f t="shared" si="57"/>
        <v>13</v>
      </c>
      <c r="AZ58" s="6">
        <f t="shared" ca="1" si="58"/>
        <v>0</v>
      </c>
      <c r="BA58" s="6">
        <f t="shared" ca="1" si="59"/>
        <v>0</v>
      </c>
      <c r="BB58" s="6">
        <f t="shared" ca="1" si="60"/>
        <v>3.0030000000000001</v>
      </c>
      <c r="BC58" s="7">
        <f t="shared" si="61"/>
        <v>10.4</v>
      </c>
    </row>
    <row r="59" spans="1:55" x14ac:dyDescent="0.3">
      <c r="A59" s="10">
        <f t="shared" si="21"/>
        <v>43</v>
      </c>
      <c r="B59" s="104" t="str">
        <f t="shared" ca="1" si="38"/>
        <v/>
      </c>
      <c r="C59" s="104">
        <f t="array" ref="C59">MAX((IF(Notation="Metric", MetricHeights, Heights)&lt;=(D59-0.5)) * IF(Notation="Metric", MetricHeights, Heights))</f>
        <v>0</v>
      </c>
      <c r="D59" s="136"/>
      <c r="E59" s="136"/>
      <c r="F59" s="105" t="str">
        <f t="shared" ca="1" si="41"/>
        <v/>
      </c>
      <c r="G59" s="105" t="str">
        <f t="shared" ca="1" si="42"/>
        <v/>
      </c>
      <c r="H59" s="105" t="str">
        <f t="shared" ca="1" si="40"/>
        <v/>
      </c>
      <c r="I59" s="106" t="str">
        <f t="shared" ca="1" si="22"/>
        <v/>
      </c>
      <c r="J59" s="106" t="str">
        <f t="shared" ca="1" si="43"/>
        <v/>
      </c>
      <c r="K59" s="106" t="str">
        <f t="shared" ca="1" si="44"/>
        <v/>
      </c>
      <c r="L59" s="107" t="str">
        <f t="shared" ca="1" si="45"/>
        <v/>
      </c>
      <c r="M59" s="107" t="str">
        <f t="shared" ca="1" si="46"/>
        <v/>
      </c>
      <c r="N59" s="108" t="str">
        <f t="shared" ca="1" si="35"/>
        <v/>
      </c>
      <c r="O59" s="108" t="str">
        <f t="shared" ca="1" si="47"/>
        <v/>
      </c>
      <c r="P59" s="129" t="str">
        <f t="shared" ca="1" si="48"/>
        <v/>
      </c>
      <c r="Q59" s="109" t="str">
        <f t="shared" ca="1" si="49"/>
        <v/>
      </c>
      <c r="R59" s="18"/>
      <c r="S59" s="114" t="str">
        <f t="shared" ca="1" si="24"/>
        <v/>
      </c>
      <c r="T59" s="109"/>
      <c r="U59" s="115"/>
      <c r="V59" s="115"/>
      <c r="W59" s="116"/>
      <c r="Z59" s="27">
        <f ca="1">IFERROR(OFFSET('Cut &amp; Paste'!$A$2,ROW()-15,MATCH(Z$15,'Cut &amp; Paste'!$A$2:$G$2,0)-1,1,1),"")</f>
        <v>0</v>
      </c>
      <c r="AA59" s="27">
        <f t="array" aca="1" ref="AA59" ca="1">MAX((IF(Notation="Metric", MetricHeights, Heights)&lt;=AB59) * IF(Notation="Metric", MetricHeights, Heights))</f>
        <v>0</v>
      </c>
      <c r="AB59" s="27">
        <f ca="1">IFERROR(OFFSET('Cut &amp; Paste'!$A$2,ROW()-15,MATCH(AB$15,'Cut &amp; Paste'!$A$2:$G$2,0)-1,1,1),"")</f>
        <v>0</v>
      </c>
      <c r="AC59" s="27">
        <f ca="1">IFERROR(OFFSET('Cut &amp; Paste'!$A$2,ROW()-15,MATCH(AC$15,'Cut &amp; Paste'!$A$2:$G$2,0)-1,1,1),"")</f>
        <v>0</v>
      </c>
      <c r="AD59" s="27">
        <f ca="1">IFERROR(OFFSET('Cut &amp; Paste'!$A$2,ROW()-15,MATCH(AD$15,'Cut &amp; Paste'!$A$2:$G$2,0)-1,1,1),"")</f>
        <v>0</v>
      </c>
      <c r="AE59" s="27">
        <f ca="1">IFERROR(OFFSET('Cut &amp; Paste'!$A$2,ROW()-15,MATCH(AE$15,'Cut &amp; Paste'!$A$2:$G$2,0)-1,1,1),"")</f>
        <v>0</v>
      </c>
      <c r="AF59" s="27" t="str">
        <f ca="1">IFERROR(OFFSET('Cut &amp; Paste'!$A$2,ROW()-15,MATCH(AF$15,'Cut &amp; Paste'!$A$2:$G$2,0)-1,1,1),"")</f>
        <v/>
      </c>
      <c r="AG59" s="27" t="str">
        <f ca="1">IFERROR(OFFSET('Cut &amp; Paste'!$A$2,ROW()-15,MATCH(AG$15,'Cut &amp; Paste'!$A$2:$G$2,0)-1,1,1),"")</f>
        <v/>
      </c>
      <c r="AH59" s="27" t="str">
        <f ca="1">IFERROR(OFFSET('Cut &amp; Paste'!$A$2,ROW()-15,MATCH(AH$15,'Cut &amp; Paste'!$A$2:$G$2,0)-1,1,1),"")</f>
        <v/>
      </c>
      <c r="AI59" s="27" t="str">
        <f ca="1">IFERROR(OFFSET('Cut &amp; Paste'!$A$2,ROW()-15,MATCH(AI$15,'Cut &amp; Paste'!$A$2:$G$2,0)-1,1,1),"")</f>
        <v/>
      </c>
      <c r="AJ59" s="27" t="str">
        <f ca="1">IFERROR(OFFSET('Cut &amp; Paste'!$A$2,ROW()-15,MATCH(AJ$15,'Cut &amp; Paste'!$A$2:$G$2,0)-1,1,1),"")</f>
        <v/>
      </c>
      <c r="AK59" s="27" t="str">
        <f ca="1">IFERROR(OFFSET('Cut &amp; Paste'!$A$2,ROW()-15,MATCH(AK$15,'Cut &amp; Paste'!$A$2:$G$2,0)-1,1,1),"")</f>
        <v/>
      </c>
      <c r="AL59" s="27" t="str">
        <f ca="1">IFERROR(OFFSET('Cut &amp; Paste'!$A$2,ROW()-15,MATCH(AL$15,'Cut &amp; Paste'!$A$2:$G$2,0)-1,1,1),"")</f>
        <v/>
      </c>
      <c r="AM59" s="27" t="str">
        <f ca="1">IFERROR(OFFSET('Cut &amp; Paste'!$A$2,ROW()-15,MATCH(AM$15,'Cut &amp; Paste'!$A$2:$G$2,0)-1,1,1),"")</f>
        <v/>
      </c>
      <c r="AN59" s="27">
        <f ca="1">IFERROR(OFFSET('Cut &amp; Paste'!$A$2,ROW()-15,MATCH(AN$15,'Cut &amp; Paste'!$A$2:$G$2,0)-1,1,1),"")</f>
        <v>0</v>
      </c>
      <c r="AO59" s="27">
        <f ca="1">IFERROR(OFFSET('Cut &amp; Paste'!$A$2,ROW()-15,MATCH(AO$15,'Cut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2" t="str">
        <f t="shared" ca="1" si="50"/>
        <v/>
      </c>
      <c r="AS59" s="162">
        <f t="shared" ca="1" si="51"/>
        <v>0</v>
      </c>
      <c r="AT59" s="6">
        <f t="shared" ca="1" si="52"/>
        <v>0</v>
      </c>
      <c r="AU59" s="6">
        <f t="shared" ca="1" si="53"/>
        <v>0</v>
      </c>
      <c r="AV59" s="6">
        <f t="shared" ca="1" si="54"/>
        <v>0</v>
      </c>
      <c r="AW59" s="6">
        <f t="shared" si="55"/>
        <v>0</v>
      </c>
      <c r="AX59" s="6">
        <f t="shared" ca="1" si="56"/>
        <v>0</v>
      </c>
      <c r="AY59" s="6">
        <f t="shared" si="57"/>
        <v>13</v>
      </c>
      <c r="AZ59" s="6">
        <f t="shared" ca="1" si="58"/>
        <v>0</v>
      </c>
      <c r="BA59" s="6">
        <f t="shared" ca="1" si="59"/>
        <v>0</v>
      </c>
      <c r="BB59" s="6">
        <f t="shared" ca="1" si="60"/>
        <v>3.0030000000000001</v>
      </c>
      <c r="BC59" s="7">
        <f t="shared" si="61"/>
        <v>10.4</v>
      </c>
    </row>
    <row r="60" spans="1:55" x14ac:dyDescent="0.3">
      <c r="A60" s="10">
        <f t="shared" si="21"/>
        <v>44</v>
      </c>
      <c r="B60" s="104" t="str">
        <f t="shared" ca="1" si="38"/>
        <v/>
      </c>
      <c r="C60" s="104">
        <f t="array" ref="C60">MAX((IF(Notation="Metric", MetricHeights, Heights)&lt;=(D60-0.5)) * IF(Notation="Metric", MetricHeights, Heights))</f>
        <v>0</v>
      </c>
      <c r="D60" s="136"/>
      <c r="E60" s="136"/>
      <c r="F60" s="105" t="str">
        <f t="shared" ca="1" si="41"/>
        <v/>
      </c>
      <c r="G60" s="105" t="str">
        <f t="shared" ca="1" si="42"/>
        <v/>
      </c>
      <c r="H60" s="105" t="str">
        <f t="shared" ca="1" si="40"/>
        <v/>
      </c>
      <c r="I60" s="106" t="str">
        <f t="shared" ca="1" si="22"/>
        <v/>
      </c>
      <c r="J60" s="106" t="str">
        <f t="shared" ca="1" si="43"/>
        <v/>
      </c>
      <c r="K60" s="106" t="str">
        <f t="shared" ca="1" si="44"/>
        <v/>
      </c>
      <c r="L60" s="107" t="str">
        <f t="shared" ca="1" si="45"/>
        <v/>
      </c>
      <c r="M60" s="107" t="str">
        <f t="shared" ca="1" si="46"/>
        <v/>
      </c>
      <c r="N60" s="108" t="str">
        <f t="shared" ca="1" si="35"/>
        <v/>
      </c>
      <c r="O60" s="108" t="str">
        <f t="shared" ca="1" si="47"/>
        <v/>
      </c>
      <c r="P60" s="129" t="str">
        <f t="shared" ca="1" si="48"/>
        <v/>
      </c>
      <c r="Q60" s="109" t="str">
        <f t="shared" ca="1" si="49"/>
        <v/>
      </c>
      <c r="R60" s="18"/>
      <c r="S60" s="114" t="str">
        <f t="shared" ca="1" si="24"/>
        <v/>
      </c>
      <c r="T60" s="109"/>
      <c r="U60" s="115"/>
      <c r="V60" s="115"/>
      <c r="W60" s="116"/>
      <c r="Z60" s="27">
        <f ca="1">IFERROR(OFFSET('Cut &amp; Paste'!$A$2,ROW()-15,MATCH(Z$15,'Cut &amp; Paste'!$A$2:$G$2,0)-1,1,1),"")</f>
        <v>0</v>
      </c>
      <c r="AA60" s="27">
        <f t="array" aca="1" ref="AA60" ca="1">MAX((IF(Notation="Metric", MetricHeights, Heights)&lt;=AB60) * IF(Notation="Metric", MetricHeights, Heights))</f>
        <v>0</v>
      </c>
      <c r="AB60" s="27">
        <f ca="1">IFERROR(OFFSET('Cut &amp; Paste'!$A$2,ROW()-15,MATCH(AB$15,'Cut &amp; Paste'!$A$2:$G$2,0)-1,1,1),"")</f>
        <v>0</v>
      </c>
      <c r="AC60" s="27">
        <f ca="1">IFERROR(OFFSET('Cut &amp; Paste'!$A$2,ROW()-15,MATCH(AC$15,'Cut &amp; Paste'!$A$2:$G$2,0)-1,1,1),"")</f>
        <v>0</v>
      </c>
      <c r="AD60" s="27">
        <f ca="1">IFERROR(OFFSET('Cut &amp; Paste'!$A$2,ROW()-15,MATCH(AD$15,'Cut &amp; Paste'!$A$2:$G$2,0)-1,1,1),"")</f>
        <v>0</v>
      </c>
      <c r="AE60" s="27">
        <f ca="1">IFERROR(OFFSET('Cut &amp; Paste'!$A$2,ROW()-15,MATCH(AE$15,'Cut &amp; Paste'!$A$2:$G$2,0)-1,1,1),"")</f>
        <v>0</v>
      </c>
      <c r="AF60" s="27" t="str">
        <f ca="1">IFERROR(OFFSET('Cut &amp; Paste'!$A$2,ROW()-15,MATCH(AF$15,'Cut &amp; Paste'!$A$2:$G$2,0)-1,1,1),"")</f>
        <v/>
      </c>
      <c r="AG60" s="27" t="str">
        <f ca="1">IFERROR(OFFSET('Cut &amp; Paste'!$A$2,ROW()-15,MATCH(AG$15,'Cut &amp; Paste'!$A$2:$G$2,0)-1,1,1),"")</f>
        <v/>
      </c>
      <c r="AH60" s="27" t="str">
        <f ca="1">IFERROR(OFFSET('Cut &amp; Paste'!$A$2,ROW()-15,MATCH(AH$15,'Cut &amp; Paste'!$A$2:$G$2,0)-1,1,1),"")</f>
        <v/>
      </c>
      <c r="AI60" s="27" t="str">
        <f ca="1">IFERROR(OFFSET('Cut &amp; Paste'!$A$2,ROW()-15,MATCH(AI$15,'Cut &amp; Paste'!$A$2:$G$2,0)-1,1,1),"")</f>
        <v/>
      </c>
      <c r="AJ60" s="27" t="str">
        <f ca="1">IFERROR(OFFSET('Cut &amp; Paste'!$A$2,ROW()-15,MATCH(AJ$15,'Cut &amp; Paste'!$A$2:$G$2,0)-1,1,1),"")</f>
        <v/>
      </c>
      <c r="AK60" s="27" t="str">
        <f ca="1">IFERROR(OFFSET('Cut &amp; Paste'!$A$2,ROW()-15,MATCH(AK$15,'Cut &amp; Paste'!$A$2:$G$2,0)-1,1,1),"")</f>
        <v/>
      </c>
      <c r="AL60" s="27" t="str">
        <f ca="1">IFERROR(OFFSET('Cut &amp; Paste'!$A$2,ROW()-15,MATCH(AL$15,'Cut &amp; Paste'!$A$2:$G$2,0)-1,1,1),"")</f>
        <v/>
      </c>
      <c r="AM60" s="27" t="str">
        <f ca="1">IFERROR(OFFSET('Cut &amp; Paste'!$A$2,ROW()-15,MATCH(AM$15,'Cut &amp; Paste'!$A$2:$G$2,0)-1,1,1),"")</f>
        <v/>
      </c>
      <c r="AN60" s="27">
        <f ca="1">IFERROR(OFFSET('Cut &amp; Paste'!$A$2,ROW()-15,MATCH(AN$15,'Cut &amp; Paste'!$A$2:$G$2,0)-1,1,1),"")</f>
        <v>0</v>
      </c>
      <c r="AO60" s="27">
        <f ca="1">IFERROR(OFFSET('Cut &amp; Paste'!$A$2,ROW()-15,MATCH(AO$15,'Cut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2" t="str">
        <f t="shared" ca="1" si="50"/>
        <v/>
      </c>
      <c r="AS60" s="162">
        <f t="shared" ca="1" si="51"/>
        <v>0</v>
      </c>
      <c r="AT60" s="6">
        <f t="shared" ca="1" si="52"/>
        <v>0</v>
      </c>
      <c r="AU60" s="6">
        <f t="shared" ca="1" si="53"/>
        <v>0</v>
      </c>
      <c r="AV60" s="6">
        <f t="shared" ca="1" si="54"/>
        <v>0</v>
      </c>
      <c r="AW60" s="6">
        <f t="shared" si="55"/>
        <v>0</v>
      </c>
      <c r="AX60" s="6">
        <f t="shared" ca="1" si="56"/>
        <v>0</v>
      </c>
      <c r="AY60" s="6">
        <f t="shared" si="57"/>
        <v>13</v>
      </c>
      <c r="AZ60" s="6">
        <f t="shared" ca="1" si="58"/>
        <v>0</v>
      </c>
      <c r="BA60" s="6">
        <f t="shared" ca="1" si="59"/>
        <v>0</v>
      </c>
      <c r="BB60" s="6">
        <f t="shared" ca="1" si="60"/>
        <v>3.0030000000000001</v>
      </c>
      <c r="BC60" s="7">
        <f t="shared" si="61"/>
        <v>10.4</v>
      </c>
    </row>
    <row r="61" spans="1:55" x14ac:dyDescent="0.3">
      <c r="A61" s="10">
        <f t="shared" si="21"/>
        <v>45</v>
      </c>
      <c r="B61" s="104" t="str">
        <f t="shared" ca="1" si="38"/>
        <v/>
      </c>
      <c r="C61" s="104">
        <f t="array" ref="C61">MAX((IF(Notation="Metric", MetricHeights, Heights)&lt;=(D61-0.5)) * IF(Notation="Metric", MetricHeights, Heights))</f>
        <v>0</v>
      </c>
      <c r="D61" s="136"/>
      <c r="E61" s="136"/>
      <c r="F61" s="105" t="str">
        <f t="shared" ca="1" si="41"/>
        <v/>
      </c>
      <c r="G61" s="105" t="str">
        <f t="shared" ca="1" si="42"/>
        <v/>
      </c>
      <c r="H61" s="105" t="str">
        <f t="shared" ca="1" si="40"/>
        <v/>
      </c>
      <c r="I61" s="106" t="str">
        <f t="shared" ca="1" si="22"/>
        <v/>
      </c>
      <c r="J61" s="106" t="str">
        <f t="shared" ca="1" si="43"/>
        <v/>
      </c>
      <c r="K61" s="106" t="str">
        <f t="shared" ca="1" si="44"/>
        <v/>
      </c>
      <c r="L61" s="107" t="str">
        <f t="shared" ca="1" si="45"/>
        <v/>
      </c>
      <c r="M61" s="107" t="str">
        <f t="shared" ca="1" si="46"/>
        <v/>
      </c>
      <c r="N61" s="108" t="str">
        <f t="shared" ca="1" si="35"/>
        <v/>
      </c>
      <c r="O61" s="108" t="str">
        <f t="shared" ca="1" si="47"/>
        <v/>
      </c>
      <c r="P61" s="129" t="str">
        <f t="shared" ca="1" si="48"/>
        <v/>
      </c>
      <c r="Q61" s="109" t="str">
        <f t="shared" ca="1" si="49"/>
        <v/>
      </c>
      <c r="R61" s="18"/>
      <c r="S61" s="114" t="str">
        <f t="shared" ca="1" si="24"/>
        <v/>
      </c>
      <c r="T61" s="109"/>
      <c r="U61" s="115"/>
      <c r="V61" s="115"/>
      <c r="W61" s="116"/>
      <c r="Z61" s="27">
        <f ca="1">IFERROR(OFFSET('Cut &amp; Paste'!$A$2,ROW()-15,MATCH(Z$15,'Cut &amp; Paste'!$A$2:$G$2,0)-1,1,1),"")</f>
        <v>0</v>
      </c>
      <c r="AA61" s="27">
        <f t="array" aca="1" ref="AA61" ca="1">MAX((IF(Notation="Metric", MetricHeights, Heights)&lt;=AB61) * IF(Notation="Metric", MetricHeights, Heights))</f>
        <v>0</v>
      </c>
      <c r="AB61" s="27">
        <f ca="1">IFERROR(OFFSET('Cut &amp; Paste'!$A$2,ROW()-15,MATCH(AB$15,'Cut &amp; Paste'!$A$2:$G$2,0)-1,1,1),"")</f>
        <v>0</v>
      </c>
      <c r="AC61" s="27">
        <f ca="1">IFERROR(OFFSET('Cut &amp; Paste'!$A$2,ROW()-15,MATCH(AC$15,'Cut &amp; Paste'!$A$2:$G$2,0)-1,1,1),"")</f>
        <v>0</v>
      </c>
      <c r="AD61" s="27">
        <f ca="1">IFERROR(OFFSET('Cut &amp; Paste'!$A$2,ROW()-15,MATCH(AD$15,'Cut &amp; Paste'!$A$2:$G$2,0)-1,1,1),"")</f>
        <v>0</v>
      </c>
      <c r="AE61" s="27">
        <f ca="1">IFERROR(OFFSET('Cut &amp; Paste'!$A$2,ROW()-15,MATCH(AE$15,'Cut &amp; Paste'!$A$2:$G$2,0)-1,1,1),"")</f>
        <v>0</v>
      </c>
      <c r="AF61" s="27" t="str">
        <f ca="1">IFERROR(OFFSET('Cut &amp; Paste'!$A$2,ROW()-15,MATCH(AF$15,'Cut &amp; Paste'!$A$2:$G$2,0)-1,1,1),"")</f>
        <v/>
      </c>
      <c r="AG61" s="27" t="str">
        <f ca="1">IFERROR(OFFSET('Cut &amp; Paste'!$A$2,ROW()-15,MATCH(AG$15,'Cut &amp; Paste'!$A$2:$G$2,0)-1,1,1),"")</f>
        <v/>
      </c>
      <c r="AH61" s="27" t="str">
        <f ca="1">IFERROR(OFFSET('Cut &amp; Paste'!$A$2,ROW()-15,MATCH(AH$15,'Cut &amp; Paste'!$A$2:$G$2,0)-1,1,1),"")</f>
        <v/>
      </c>
      <c r="AI61" s="27" t="str">
        <f ca="1">IFERROR(OFFSET('Cut &amp; Paste'!$A$2,ROW()-15,MATCH(AI$15,'Cut &amp; Paste'!$A$2:$G$2,0)-1,1,1),"")</f>
        <v/>
      </c>
      <c r="AJ61" s="27" t="str">
        <f ca="1">IFERROR(OFFSET('Cut &amp; Paste'!$A$2,ROW()-15,MATCH(AJ$15,'Cut &amp; Paste'!$A$2:$G$2,0)-1,1,1),"")</f>
        <v/>
      </c>
      <c r="AK61" s="27" t="str">
        <f ca="1">IFERROR(OFFSET('Cut &amp; Paste'!$A$2,ROW()-15,MATCH(AK$15,'Cut &amp; Paste'!$A$2:$G$2,0)-1,1,1),"")</f>
        <v/>
      </c>
      <c r="AL61" s="27" t="str">
        <f ca="1">IFERROR(OFFSET('Cut &amp; Paste'!$A$2,ROW()-15,MATCH(AL$15,'Cut &amp; Paste'!$A$2:$G$2,0)-1,1,1),"")</f>
        <v/>
      </c>
      <c r="AM61" s="27" t="str">
        <f ca="1">IFERROR(OFFSET('Cut &amp; Paste'!$A$2,ROW()-15,MATCH(AM$15,'Cut &amp; Paste'!$A$2:$G$2,0)-1,1,1),"")</f>
        <v/>
      </c>
      <c r="AN61" s="27">
        <f ca="1">IFERROR(OFFSET('Cut &amp; Paste'!$A$2,ROW()-15,MATCH(AN$15,'Cut &amp; Paste'!$A$2:$G$2,0)-1,1,1),"")</f>
        <v>0</v>
      </c>
      <c r="AO61" s="27">
        <f ca="1">IFERROR(OFFSET('Cut &amp; Paste'!$A$2,ROW()-15,MATCH(AO$15,'Cut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2" t="str">
        <f t="shared" ca="1" si="50"/>
        <v/>
      </c>
      <c r="AS61" s="162">
        <f t="shared" ca="1" si="51"/>
        <v>0</v>
      </c>
      <c r="AT61" s="6">
        <f t="shared" ca="1" si="52"/>
        <v>0</v>
      </c>
      <c r="AU61" s="6">
        <f t="shared" ca="1" si="53"/>
        <v>0</v>
      </c>
      <c r="AV61" s="6">
        <f t="shared" ca="1" si="54"/>
        <v>0</v>
      </c>
      <c r="AW61" s="6">
        <f t="shared" si="55"/>
        <v>0</v>
      </c>
      <c r="AX61" s="6">
        <f t="shared" ca="1" si="56"/>
        <v>0</v>
      </c>
      <c r="AY61" s="6">
        <f t="shared" si="57"/>
        <v>13</v>
      </c>
      <c r="AZ61" s="6">
        <f t="shared" ca="1" si="58"/>
        <v>0</v>
      </c>
      <c r="BA61" s="6">
        <f t="shared" ca="1" si="59"/>
        <v>0</v>
      </c>
      <c r="BB61" s="6">
        <f t="shared" ca="1" si="60"/>
        <v>3.0030000000000001</v>
      </c>
      <c r="BC61" s="7">
        <f t="shared" si="61"/>
        <v>10.4</v>
      </c>
    </row>
    <row r="62" spans="1:55" x14ac:dyDescent="0.3">
      <c r="A62" s="10">
        <f t="shared" si="21"/>
        <v>46</v>
      </c>
      <c r="B62" s="104" t="str">
        <f t="shared" ca="1" si="38"/>
        <v/>
      </c>
      <c r="C62" s="104">
        <f t="array" ref="C62">MAX((IF(Notation="Metric", MetricHeights, Heights)&lt;=(D62-0.5)) * IF(Notation="Metric", MetricHeights, Heights))</f>
        <v>0</v>
      </c>
      <c r="D62" s="136"/>
      <c r="E62" s="136"/>
      <c r="F62" s="105" t="str">
        <f t="shared" ca="1" si="41"/>
        <v/>
      </c>
      <c r="G62" s="105" t="str">
        <f t="shared" ca="1" si="42"/>
        <v/>
      </c>
      <c r="H62" s="105" t="str">
        <f t="shared" ca="1" si="40"/>
        <v/>
      </c>
      <c r="I62" s="106" t="str">
        <f t="shared" ca="1" si="22"/>
        <v/>
      </c>
      <c r="J62" s="106" t="str">
        <f t="shared" ca="1" si="43"/>
        <v/>
      </c>
      <c r="K62" s="106" t="str">
        <f t="shared" ca="1" si="44"/>
        <v/>
      </c>
      <c r="L62" s="107" t="str">
        <f t="shared" ca="1" si="45"/>
        <v/>
      </c>
      <c r="M62" s="107" t="str">
        <f t="shared" ca="1" si="46"/>
        <v/>
      </c>
      <c r="N62" s="108" t="str">
        <f t="shared" ca="1" si="35"/>
        <v/>
      </c>
      <c r="O62" s="108" t="str">
        <f t="shared" ca="1" si="47"/>
        <v/>
      </c>
      <c r="P62" s="129" t="str">
        <f t="shared" ca="1" si="48"/>
        <v/>
      </c>
      <c r="Q62" s="109" t="str">
        <f t="shared" ca="1" si="49"/>
        <v/>
      </c>
      <c r="R62" s="18"/>
      <c r="S62" s="114" t="str">
        <f t="shared" ca="1" si="24"/>
        <v/>
      </c>
      <c r="T62" s="109"/>
      <c r="U62" s="115"/>
      <c r="V62" s="115"/>
      <c r="W62" s="116"/>
      <c r="Z62" s="27">
        <f ca="1">IFERROR(OFFSET('Cut &amp; Paste'!$A$2,ROW()-15,MATCH(Z$15,'Cut &amp; Paste'!$A$2:$G$2,0)-1,1,1),"")</f>
        <v>0</v>
      </c>
      <c r="AA62" s="27">
        <f t="array" aca="1" ref="AA62" ca="1">MAX((IF(Notation="Metric", MetricHeights, Heights)&lt;=AB62) * IF(Notation="Metric", MetricHeights, Heights))</f>
        <v>0</v>
      </c>
      <c r="AB62" s="27">
        <f ca="1">IFERROR(OFFSET('Cut &amp; Paste'!$A$2,ROW()-15,MATCH(AB$15,'Cut &amp; Paste'!$A$2:$G$2,0)-1,1,1),"")</f>
        <v>0</v>
      </c>
      <c r="AC62" s="27">
        <f ca="1">IFERROR(OFFSET('Cut &amp; Paste'!$A$2,ROW()-15,MATCH(AC$15,'Cut &amp; Paste'!$A$2:$G$2,0)-1,1,1),"")</f>
        <v>0</v>
      </c>
      <c r="AD62" s="27">
        <f ca="1">IFERROR(OFFSET('Cut &amp; Paste'!$A$2,ROW()-15,MATCH(AD$15,'Cut &amp; Paste'!$A$2:$G$2,0)-1,1,1),"")</f>
        <v>0</v>
      </c>
      <c r="AE62" s="27">
        <f ca="1">IFERROR(OFFSET('Cut &amp; Paste'!$A$2,ROW()-15,MATCH(AE$15,'Cut &amp; Paste'!$A$2:$G$2,0)-1,1,1),"")</f>
        <v>0</v>
      </c>
      <c r="AF62" s="27" t="str">
        <f ca="1">IFERROR(OFFSET('Cut &amp; Paste'!$A$2,ROW()-15,MATCH(AF$15,'Cut &amp; Paste'!$A$2:$G$2,0)-1,1,1),"")</f>
        <v/>
      </c>
      <c r="AG62" s="27" t="str">
        <f ca="1">IFERROR(OFFSET('Cut &amp; Paste'!$A$2,ROW()-15,MATCH(AG$15,'Cut &amp; Paste'!$A$2:$G$2,0)-1,1,1),"")</f>
        <v/>
      </c>
      <c r="AH62" s="27" t="str">
        <f ca="1">IFERROR(OFFSET('Cut &amp; Paste'!$A$2,ROW()-15,MATCH(AH$15,'Cut &amp; Paste'!$A$2:$G$2,0)-1,1,1),"")</f>
        <v/>
      </c>
      <c r="AI62" s="27" t="str">
        <f ca="1">IFERROR(OFFSET('Cut &amp; Paste'!$A$2,ROW()-15,MATCH(AI$15,'Cut &amp; Paste'!$A$2:$G$2,0)-1,1,1),"")</f>
        <v/>
      </c>
      <c r="AJ62" s="27" t="str">
        <f ca="1">IFERROR(OFFSET('Cut &amp; Paste'!$A$2,ROW()-15,MATCH(AJ$15,'Cut &amp; Paste'!$A$2:$G$2,0)-1,1,1),"")</f>
        <v/>
      </c>
      <c r="AK62" s="27" t="str">
        <f ca="1">IFERROR(OFFSET('Cut &amp; Paste'!$A$2,ROW()-15,MATCH(AK$15,'Cut &amp; Paste'!$A$2:$G$2,0)-1,1,1),"")</f>
        <v/>
      </c>
      <c r="AL62" s="27" t="str">
        <f ca="1">IFERROR(OFFSET('Cut &amp; Paste'!$A$2,ROW()-15,MATCH(AL$15,'Cut &amp; Paste'!$A$2:$G$2,0)-1,1,1),"")</f>
        <v/>
      </c>
      <c r="AM62" s="27" t="str">
        <f ca="1">IFERROR(OFFSET('Cut &amp; Paste'!$A$2,ROW()-15,MATCH(AM$15,'Cut &amp; Paste'!$A$2:$G$2,0)-1,1,1),"")</f>
        <v/>
      </c>
      <c r="AN62" s="27">
        <f ca="1">IFERROR(OFFSET('Cut &amp; Paste'!$A$2,ROW()-15,MATCH(AN$15,'Cut &amp; Paste'!$A$2:$G$2,0)-1,1,1),"")</f>
        <v>0</v>
      </c>
      <c r="AO62" s="27">
        <f ca="1">IFERROR(OFFSET('Cut &amp; Paste'!$A$2,ROW()-15,MATCH(AO$15,'Cut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2" t="str">
        <f t="shared" ca="1" si="50"/>
        <v/>
      </c>
      <c r="AS62" s="162">
        <f t="shared" ca="1" si="51"/>
        <v>0</v>
      </c>
      <c r="AT62" s="6">
        <f t="shared" ca="1" si="52"/>
        <v>0</v>
      </c>
      <c r="AU62" s="6">
        <f t="shared" ca="1" si="53"/>
        <v>0</v>
      </c>
      <c r="AV62" s="6">
        <f t="shared" ca="1" si="54"/>
        <v>0</v>
      </c>
      <c r="AW62" s="6">
        <f t="shared" si="55"/>
        <v>0</v>
      </c>
      <c r="AX62" s="6">
        <f t="shared" ca="1" si="56"/>
        <v>0</v>
      </c>
      <c r="AY62" s="6">
        <f t="shared" si="57"/>
        <v>13</v>
      </c>
      <c r="AZ62" s="6">
        <f t="shared" ca="1" si="58"/>
        <v>0</v>
      </c>
      <c r="BA62" s="6">
        <f t="shared" ca="1" si="59"/>
        <v>0</v>
      </c>
      <c r="BB62" s="6">
        <f t="shared" ca="1" si="60"/>
        <v>3.0030000000000001</v>
      </c>
      <c r="BC62" s="7">
        <f t="shared" si="61"/>
        <v>10.4</v>
      </c>
    </row>
    <row r="63" spans="1:55" x14ac:dyDescent="0.3">
      <c r="A63" s="10">
        <f t="shared" si="21"/>
        <v>47</v>
      </c>
      <c r="B63" s="104" t="str">
        <f t="shared" ca="1" si="38"/>
        <v/>
      </c>
      <c r="C63" s="104">
        <f t="array" ref="C63">MAX((IF(Notation="Metric", MetricHeights, Heights)&lt;=(D63-0.5)) * IF(Notation="Metric", MetricHeights, Heights))</f>
        <v>0</v>
      </c>
      <c r="D63" s="136"/>
      <c r="E63" s="136"/>
      <c r="F63" s="105" t="str">
        <f t="shared" ca="1" si="41"/>
        <v/>
      </c>
      <c r="G63" s="105" t="str">
        <f t="shared" ca="1" si="42"/>
        <v/>
      </c>
      <c r="H63" s="105" t="str">
        <f t="shared" ca="1" si="40"/>
        <v/>
      </c>
      <c r="I63" s="106" t="str">
        <f t="shared" ca="1" si="22"/>
        <v/>
      </c>
      <c r="J63" s="106" t="str">
        <f t="shared" ca="1" si="43"/>
        <v/>
      </c>
      <c r="K63" s="106" t="str">
        <f t="shared" ca="1" si="44"/>
        <v/>
      </c>
      <c r="L63" s="107" t="str">
        <f t="shared" ca="1" si="45"/>
        <v/>
      </c>
      <c r="M63" s="107" t="str">
        <f t="shared" ca="1" si="46"/>
        <v/>
      </c>
      <c r="N63" s="108" t="str">
        <f t="shared" ca="1" si="35"/>
        <v/>
      </c>
      <c r="O63" s="108" t="str">
        <f t="shared" ca="1" si="47"/>
        <v/>
      </c>
      <c r="P63" s="129" t="str">
        <f t="shared" ca="1" si="48"/>
        <v/>
      </c>
      <c r="Q63" s="109" t="str">
        <f t="shared" ca="1" si="49"/>
        <v/>
      </c>
      <c r="R63" s="18"/>
      <c r="S63" s="114" t="str">
        <f t="shared" ca="1" si="24"/>
        <v/>
      </c>
      <c r="T63" s="109"/>
      <c r="U63" s="115"/>
      <c r="V63" s="115"/>
      <c r="W63" s="116"/>
      <c r="Z63" s="27">
        <f ca="1">IFERROR(OFFSET('Cut &amp; Paste'!$A$2,ROW()-15,MATCH(Z$15,'Cut &amp; Paste'!$A$2:$G$2,0)-1,1,1),"")</f>
        <v>0</v>
      </c>
      <c r="AA63" s="27">
        <f t="array" aca="1" ref="AA63" ca="1">MAX((IF(Notation="Metric", MetricHeights, Heights)&lt;=AB63) * IF(Notation="Metric", MetricHeights, Heights))</f>
        <v>0</v>
      </c>
      <c r="AB63" s="27">
        <f ca="1">IFERROR(OFFSET('Cut &amp; Paste'!$A$2,ROW()-15,MATCH(AB$15,'Cut &amp; Paste'!$A$2:$G$2,0)-1,1,1),"")</f>
        <v>0</v>
      </c>
      <c r="AC63" s="27">
        <f ca="1">IFERROR(OFFSET('Cut &amp; Paste'!$A$2,ROW()-15,MATCH(AC$15,'Cut &amp; Paste'!$A$2:$G$2,0)-1,1,1),"")</f>
        <v>0</v>
      </c>
      <c r="AD63" s="27">
        <f ca="1">IFERROR(OFFSET('Cut &amp; Paste'!$A$2,ROW()-15,MATCH(AD$15,'Cut &amp; Paste'!$A$2:$G$2,0)-1,1,1),"")</f>
        <v>0</v>
      </c>
      <c r="AE63" s="27">
        <f ca="1">IFERROR(OFFSET('Cut &amp; Paste'!$A$2,ROW()-15,MATCH(AE$15,'Cut &amp; Paste'!$A$2:$G$2,0)-1,1,1),"")</f>
        <v>0</v>
      </c>
      <c r="AF63" s="27" t="str">
        <f ca="1">IFERROR(OFFSET('Cut &amp; Paste'!$A$2,ROW()-15,MATCH(AF$15,'Cut &amp; Paste'!$A$2:$G$2,0)-1,1,1),"")</f>
        <v/>
      </c>
      <c r="AG63" s="27" t="str">
        <f ca="1">IFERROR(OFFSET('Cut &amp; Paste'!$A$2,ROW()-15,MATCH(AG$15,'Cut &amp; Paste'!$A$2:$G$2,0)-1,1,1),"")</f>
        <v/>
      </c>
      <c r="AH63" s="27" t="str">
        <f ca="1">IFERROR(OFFSET('Cut &amp; Paste'!$A$2,ROW()-15,MATCH(AH$15,'Cut &amp; Paste'!$A$2:$G$2,0)-1,1,1),"")</f>
        <v/>
      </c>
      <c r="AI63" s="27" t="str">
        <f ca="1">IFERROR(OFFSET('Cut &amp; Paste'!$A$2,ROW()-15,MATCH(AI$15,'Cut &amp; Paste'!$A$2:$G$2,0)-1,1,1),"")</f>
        <v/>
      </c>
      <c r="AJ63" s="27" t="str">
        <f ca="1">IFERROR(OFFSET('Cut &amp; Paste'!$A$2,ROW()-15,MATCH(AJ$15,'Cut &amp; Paste'!$A$2:$G$2,0)-1,1,1),"")</f>
        <v/>
      </c>
      <c r="AK63" s="27" t="str">
        <f ca="1">IFERROR(OFFSET('Cut &amp; Paste'!$A$2,ROW()-15,MATCH(AK$15,'Cut &amp; Paste'!$A$2:$G$2,0)-1,1,1),"")</f>
        <v/>
      </c>
      <c r="AL63" s="27" t="str">
        <f ca="1">IFERROR(OFFSET('Cut &amp; Paste'!$A$2,ROW()-15,MATCH(AL$15,'Cut &amp; Paste'!$A$2:$G$2,0)-1,1,1),"")</f>
        <v/>
      </c>
      <c r="AM63" s="27" t="str">
        <f ca="1">IFERROR(OFFSET('Cut &amp; Paste'!$A$2,ROW()-15,MATCH(AM$15,'Cut &amp; Paste'!$A$2:$G$2,0)-1,1,1),"")</f>
        <v/>
      </c>
      <c r="AN63" s="27">
        <f ca="1">IFERROR(OFFSET('Cut &amp; Paste'!$A$2,ROW()-15,MATCH(AN$15,'Cut &amp; Paste'!$A$2:$G$2,0)-1,1,1),"")</f>
        <v>0</v>
      </c>
      <c r="AO63" s="27">
        <f ca="1">IFERROR(OFFSET('Cut &amp; Paste'!$A$2,ROW()-15,MATCH(AO$15,'Cut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2" t="str">
        <f t="shared" ca="1" si="50"/>
        <v/>
      </c>
      <c r="AS63" s="162">
        <f t="shared" ca="1" si="51"/>
        <v>0</v>
      </c>
      <c r="AT63" s="6">
        <f t="shared" ca="1" si="52"/>
        <v>0</v>
      </c>
      <c r="AU63" s="6">
        <f t="shared" ca="1" si="53"/>
        <v>0</v>
      </c>
      <c r="AV63" s="6">
        <f t="shared" ca="1" si="54"/>
        <v>0</v>
      </c>
      <c r="AW63" s="6">
        <f t="shared" si="55"/>
        <v>0</v>
      </c>
      <c r="AX63" s="6">
        <f t="shared" ca="1" si="56"/>
        <v>0</v>
      </c>
      <c r="AY63" s="6">
        <f t="shared" si="57"/>
        <v>13</v>
      </c>
      <c r="AZ63" s="6">
        <f t="shared" ca="1" si="58"/>
        <v>0</v>
      </c>
      <c r="BA63" s="6">
        <f t="shared" ca="1" si="59"/>
        <v>0</v>
      </c>
      <c r="BB63" s="6">
        <f t="shared" ca="1" si="60"/>
        <v>3.0030000000000001</v>
      </c>
      <c r="BC63" s="7">
        <f t="shared" si="61"/>
        <v>10.4</v>
      </c>
    </row>
    <row r="64" spans="1:55" x14ac:dyDescent="0.3">
      <c r="A64" s="10">
        <f t="shared" si="21"/>
        <v>48</v>
      </c>
      <c r="B64" s="104" t="str">
        <f t="shared" ca="1" si="38"/>
        <v/>
      </c>
      <c r="C64" s="104">
        <f t="array" ref="C64">MAX((IF(Notation="Metric", MetricHeights, Heights)&lt;=(D64-0.5)) * IF(Notation="Metric", MetricHeights, Heights))</f>
        <v>0</v>
      </c>
      <c r="D64" s="136"/>
      <c r="E64" s="136"/>
      <c r="F64" s="105" t="str">
        <f t="shared" ca="1" si="41"/>
        <v/>
      </c>
      <c r="G64" s="105" t="str">
        <f t="shared" ca="1" si="42"/>
        <v/>
      </c>
      <c r="H64" s="105" t="str">
        <f t="shared" ca="1" si="40"/>
        <v/>
      </c>
      <c r="I64" s="106" t="str">
        <f t="shared" ca="1" si="22"/>
        <v/>
      </c>
      <c r="J64" s="106" t="str">
        <f t="shared" ca="1" si="43"/>
        <v/>
      </c>
      <c r="K64" s="106" t="str">
        <f t="shared" ca="1" si="44"/>
        <v/>
      </c>
      <c r="L64" s="107" t="str">
        <f t="shared" ca="1" si="45"/>
        <v/>
      </c>
      <c r="M64" s="107" t="str">
        <f t="shared" ca="1" si="46"/>
        <v/>
      </c>
      <c r="N64" s="108" t="str">
        <f t="shared" ca="1" si="35"/>
        <v/>
      </c>
      <c r="O64" s="108" t="str">
        <f t="shared" ca="1" si="47"/>
        <v/>
      </c>
      <c r="P64" s="129" t="str">
        <f t="shared" ca="1" si="48"/>
        <v/>
      </c>
      <c r="Q64" s="109" t="str">
        <f t="shared" ca="1" si="49"/>
        <v/>
      </c>
      <c r="R64" s="18"/>
      <c r="S64" s="114" t="str">
        <f t="shared" ca="1" si="24"/>
        <v/>
      </c>
      <c r="T64" s="109"/>
      <c r="U64" s="115"/>
      <c r="V64" s="115"/>
      <c r="W64" s="116"/>
      <c r="Z64" s="27">
        <f ca="1">IFERROR(OFFSET('Cut &amp; Paste'!$A$2,ROW()-15,MATCH(Z$15,'Cut &amp; Paste'!$A$2:$G$2,0)-1,1,1),"")</f>
        <v>0</v>
      </c>
      <c r="AA64" s="27">
        <f t="array" aca="1" ref="AA64" ca="1">MAX((IF(Notation="Metric", MetricHeights, Heights)&lt;=AB64) * IF(Notation="Metric", MetricHeights, Heights))</f>
        <v>0</v>
      </c>
      <c r="AB64" s="27">
        <f ca="1">IFERROR(OFFSET('Cut &amp; Paste'!$A$2,ROW()-15,MATCH(AB$15,'Cut &amp; Paste'!$A$2:$G$2,0)-1,1,1),"")</f>
        <v>0</v>
      </c>
      <c r="AC64" s="27">
        <f ca="1">IFERROR(OFFSET('Cut &amp; Paste'!$A$2,ROW()-15,MATCH(AC$15,'Cut &amp; Paste'!$A$2:$G$2,0)-1,1,1),"")</f>
        <v>0</v>
      </c>
      <c r="AD64" s="27">
        <f ca="1">IFERROR(OFFSET('Cut &amp; Paste'!$A$2,ROW()-15,MATCH(AD$15,'Cut &amp; Paste'!$A$2:$G$2,0)-1,1,1),"")</f>
        <v>0</v>
      </c>
      <c r="AE64" s="27">
        <f ca="1">IFERROR(OFFSET('Cut &amp; Paste'!$A$2,ROW()-15,MATCH(AE$15,'Cut &amp; Paste'!$A$2:$G$2,0)-1,1,1),"")</f>
        <v>0</v>
      </c>
      <c r="AF64" s="27" t="str">
        <f ca="1">IFERROR(OFFSET('Cut &amp; Paste'!$A$2,ROW()-15,MATCH(AF$15,'Cut &amp; Paste'!$A$2:$G$2,0)-1,1,1),"")</f>
        <v/>
      </c>
      <c r="AG64" s="27" t="str">
        <f ca="1">IFERROR(OFFSET('Cut &amp; Paste'!$A$2,ROW()-15,MATCH(AG$15,'Cut &amp; Paste'!$A$2:$G$2,0)-1,1,1),"")</f>
        <v/>
      </c>
      <c r="AH64" s="27" t="str">
        <f ca="1">IFERROR(OFFSET('Cut &amp; Paste'!$A$2,ROW()-15,MATCH(AH$15,'Cut &amp; Paste'!$A$2:$G$2,0)-1,1,1),"")</f>
        <v/>
      </c>
      <c r="AI64" s="27" t="str">
        <f ca="1">IFERROR(OFFSET('Cut &amp; Paste'!$A$2,ROW()-15,MATCH(AI$15,'Cut &amp; Paste'!$A$2:$G$2,0)-1,1,1),"")</f>
        <v/>
      </c>
      <c r="AJ64" s="27" t="str">
        <f ca="1">IFERROR(OFFSET('Cut &amp; Paste'!$A$2,ROW()-15,MATCH(AJ$15,'Cut &amp; Paste'!$A$2:$G$2,0)-1,1,1),"")</f>
        <v/>
      </c>
      <c r="AK64" s="27" t="str">
        <f ca="1">IFERROR(OFFSET('Cut &amp; Paste'!$A$2,ROW()-15,MATCH(AK$15,'Cut &amp; Paste'!$A$2:$G$2,0)-1,1,1),"")</f>
        <v/>
      </c>
      <c r="AL64" s="27" t="str">
        <f ca="1">IFERROR(OFFSET('Cut &amp; Paste'!$A$2,ROW()-15,MATCH(AL$15,'Cut &amp; Paste'!$A$2:$G$2,0)-1,1,1),"")</f>
        <v/>
      </c>
      <c r="AM64" s="27" t="str">
        <f ca="1">IFERROR(OFFSET('Cut &amp; Paste'!$A$2,ROW()-15,MATCH(AM$15,'Cut &amp; Paste'!$A$2:$G$2,0)-1,1,1),"")</f>
        <v/>
      </c>
      <c r="AN64" s="27">
        <f ca="1">IFERROR(OFFSET('Cut &amp; Paste'!$A$2,ROW()-15,MATCH(AN$15,'Cut &amp; Paste'!$A$2:$G$2,0)-1,1,1),"")</f>
        <v>0</v>
      </c>
      <c r="AO64" s="27">
        <f ca="1">IFERROR(OFFSET('Cut &amp; Paste'!$A$2,ROW()-15,MATCH(AO$15,'Cut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2" t="str">
        <f t="shared" ca="1" si="50"/>
        <v/>
      </c>
      <c r="AS64" s="162">
        <f t="shared" ca="1" si="51"/>
        <v>0</v>
      </c>
      <c r="AT64" s="6">
        <f t="shared" ca="1" si="52"/>
        <v>0</v>
      </c>
      <c r="AU64" s="6">
        <f t="shared" ca="1" si="53"/>
        <v>0</v>
      </c>
      <c r="AV64" s="6">
        <f t="shared" ca="1" si="54"/>
        <v>0</v>
      </c>
      <c r="AW64" s="6">
        <f t="shared" si="55"/>
        <v>0</v>
      </c>
      <c r="AX64" s="6">
        <f t="shared" ca="1" si="56"/>
        <v>0</v>
      </c>
      <c r="AY64" s="6">
        <f t="shared" si="57"/>
        <v>13</v>
      </c>
      <c r="AZ64" s="6">
        <f t="shared" ca="1" si="58"/>
        <v>0</v>
      </c>
      <c r="BA64" s="6">
        <f t="shared" ca="1" si="59"/>
        <v>0</v>
      </c>
      <c r="BB64" s="6">
        <f t="shared" ca="1" si="60"/>
        <v>3.0030000000000001</v>
      </c>
      <c r="BC64" s="7">
        <f t="shared" si="61"/>
        <v>10.4</v>
      </c>
    </row>
    <row r="65" spans="1:55" x14ac:dyDescent="0.3">
      <c r="A65" s="10">
        <f t="shared" si="21"/>
        <v>49</v>
      </c>
      <c r="B65" s="104" t="str">
        <f t="shared" ca="1" si="38"/>
        <v/>
      </c>
      <c r="C65" s="104">
        <f t="array" ref="C65">MAX((IF(Notation="Metric", MetricHeights, Heights)&lt;=(D65-0.5)) * IF(Notation="Metric", MetricHeights, Heights))</f>
        <v>0</v>
      </c>
      <c r="D65" s="136"/>
      <c r="E65" s="136"/>
      <c r="F65" s="105" t="str">
        <f t="shared" ca="1" si="41"/>
        <v/>
      </c>
      <c r="G65" s="105" t="str">
        <f t="shared" ca="1" si="42"/>
        <v/>
      </c>
      <c r="H65" s="105" t="str">
        <f t="shared" ca="1" si="40"/>
        <v/>
      </c>
      <c r="I65" s="106" t="str">
        <f t="shared" ca="1" si="22"/>
        <v/>
      </c>
      <c r="J65" s="106" t="str">
        <f t="shared" ca="1" si="43"/>
        <v/>
      </c>
      <c r="K65" s="106" t="str">
        <f t="shared" ca="1" si="44"/>
        <v/>
      </c>
      <c r="L65" s="107" t="str">
        <f t="shared" ca="1" si="45"/>
        <v/>
      </c>
      <c r="M65" s="107" t="str">
        <f t="shared" ca="1" si="46"/>
        <v/>
      </c>
      <c r="N65" s="108" t="str">
        <f t="shared" ca="1" si="35"/>
        <v/>
      </c>
      <c r="O65" s="108" t="str">
        <f t="shared" ca="1" si="47"/>
        <v/>
      </c>
      <c r="P65" s="129" t="str">
        <f t="shared" ca="1" si="48"/>
        <v/>
      </c>
      <c r="Q65" s="109" t="str">
        <f t="shared" ca="1" si="49"/>
        <v/>
      </c>
      <c r="R65" s="18"/>
      <c r="S65" s="114" t="str">
        <f t="shared" ca="1" si="24"/>
        <v/>
      </c>
      <c r="T65" s="109"/>
      <c r="U65" s="115"/>
      <c r="V65" s="115"/>
      <c r="W65" s="116"/>
      <c r="Z65" s="27">
        <f ca="1">IFERROR(OFFSET('Cut &amp; Paste'!$A$2,ROW()-15,MATCH(Z$15,'Cut &amp; Paste'!$A$2:$G$2,0)-1,1,1),"")</f>
        <v>0</v>
      </c>
      <c r="AA65" s="27">
        <f t="array" aca="1" ref="AA65" ca="1">MAX((IF(Notation="Metric", MetricHeights, Heights)&lt;=AB65) * IF(Notation="Metric", MetricHeights, Heights))</f>
        <v>0</v>
      </c>
      <c r="AB65" s="27">
        <f ca="1">IFERROR(OFFSET('Cut &amp; Paste'!$A$2,ROW()-15,MATCH(AB$15,'Cut &amp; Paste'!$A$2:$G$2,0)-1,1,1),"")</f>
        <v>0</v>
      </c>
      <c r="AC65" s="27">
        <f ca="1">IFERROR(OFFSET('Cut &amp; Paste'!$A$2,ROW()-15,MATCH(AC$15,'Cut &amp; Paste'!$A$2:$G$2,0)-1,1,1),"")</f>
        <v>0</v>
      </c>
      <c r="AD65" s="27">
        <f ca="1">IFERROR(OFFSET('Cut &amp; Paste'!$A$2,ROW()-15,MATCH(AD$15,'Cut &amp; Paste'!$A$2:$G$2,0)-1,1,1),"")</f>
        <v>0</v>
      </c>
      <c r="AE65" s="27">
        <f ca="1">IFERROR(OFFSET('Cut &amp; Paste'!$A$2,ROW()-15,MATCH(AE$15,'Cut &amp; Paste'!$A$2:$G$2,0)-1,1,1),"")</f>
        <v>0</v>
      </c>
      <c r="AF65" s="27" t="str">
        <f ca="1">IFERROR(OFFSET('Cut &amp; Paste'!$A$2,ROW()-15,MATCH(AF$15,'Cut &amp; Paste'!$A$2:$G$2,0)-1,1,1),"")</f>
        <v/>
      </c>
      <c r="AG65" s="27" t="str">
        <f ca="1">IFERROR(OFFSET('Cut &amp; Paste'!$A$2,ROW()-15,MATCH(AG$15,'Cut &amp; Paste'!$A$2:$G$2,0)-1,1,1),"")</f>
        <v/>
      </c>
      <c r="AH65" s="27" t="str">
        <f ca="1">IFERROR(OFFSET('Cut &amp; Paste'!$A$2,ROW()-15,MATCH(AH$15,'Cut &amp; Paste'!$A$2:$G$2,0)-1,1,1),"")</f>
        <v/>
      </c>
      <c r="AI65" s="27" t="str">
        <f ca="1">IFERROR(OFFSET('Cut &amp; Paste'!$A$2,ROW()-15,MATCH(AI$15,'Cut &amp; Paste'!$A$2:$G$2,0)-1,1,1),"")</f>
        <v/>
      </c>
      <c r="AJ65" s="27" t="str">
        <f ca="1">IFERROR(OFFSET('Cut &amp; Paste'!$A$2,ROW()-15,MATCH(AJ$15,'Cut &amp; Paste'!$A$2:$G$2,0)-1,1,1),"")</f>
        <v/>
      </c>
      <c r="AK65" s="27" t="str">
        <f ca="1">IFERROR(OFFSET('Cut &amp; Paste'!$A$2,ROW()-15,MATCH(AK$15,'Cut &amp; Paste'!$A$2:$G$2,0)-1,1,1),"")</f>
        <v/>
      </c>
      <c r="AL65" s="27" t="str">
        <f ca="1">IFERROR(OFFSET('Cut &amp; Paste'!$A$2,ROW()-15,MATCH(AL$15,'Cut &amp; Paste'!$A$2:$G$2,0)-1,1,1),"")</f>
        <v/>
      </c>
      <c r="AM65" s="27" t="str">
        <f ca="1">IFERROR(OFFSET('Cut &amp; Paste'!$A$2,ROW()-15,MATCH(AM$15,'Cut &amp; Paste'!$A$2:$G$2,0)-1,1,1),"")</f>
        <v/>
      </c>
      <c r="AN65" s="27">
        <f ca="1">IFERROR(OFFSET('Cut &amp; Paste'!$A$2,ROW()-15,MATCH(AN$15,'Cut &amp; Paste'!$A$2:$G$2,0)-1,1,1),"")</f>
        <v>0</v>
      </c>
      <c r="AO65" s="27">
        <f ca="1">IFERROR(OFFSET('Cut &amp; Paste'!$A$2,ROW()-15,MATCH(AO$15,'Cut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2" t="str">
        <f t="shared" ca="1" si="50"/>
        <v/>
      </c>
      <c r="AS65" s="162">
        <f t="shared" ca="1" si="51"/>
        <v>0</v>
      </c>
      <c r="AT65" s="6">
        <f t="shared" ca="1" si="52"/>
        <v>0</v>
      </c>
      <c r="AU65" s="6">
        <f t="shared" ca="1" si="53"/>
        <v>0</v>
      </c>
      <c r="AV65" s="6">
        <f t="shared" ca="1" si="54"/>
        <v>0</v>
      </c>
      <c r="AW65" s="6">
        <f t="shared" si="55"/>
        <v>0</v>
      </c>
      <c r="AX65" s="6">
        <f t="shared" ca="1" si="56"/>
        <v>0</v>
      </c>
      <c r="AY65" s="6">
        <f t="shared" si="57"/>
        <v>13</v>
      </c>
      <c r="AZ65" s="6">
        <f t="shared" ca="1" si="58"/>
        <v>0</v>
      </c>
      <c r="BA65" s="6">
        <f t="shared" ca="1" si="59"/>
        <v>0</v>
      </c>
      <c r="BB65" s="6">
        <f t="shared" ca="1" si="60"/>
        <v>3.0030000000000001</v>
      </c>
      <c r="BC65" s="7">
        <f t="shared" si="61"/>
        <v>10.4</v>
      </c>
    </row>
    <row r="66" spans="1:55" x14ac:dyDescent="0.3">
      <c r="A66" s="10">
        <f t="shared" si="21"/>
        <v>50</v>
      </c>
      <c r="B66" s="104" t="str">
        <f t="shared" ca="1" si="38"/>
        <v/>
      </c>
      <c r="C66" s="104">
        <f t="array" ref="C66">MAX((IF(Notation="Metric", MetricHeights, Heights)&lt;=(D66-0.5)) * IF(Notation="Metric", MetricHeights, Heights))</f>
        <v>0</v>
      </c>
      <c r="D66" s="136"/>
      <c r="E66" s="136"/>
      <c r="F66" s="105" t="str">
        <f t="shared" ca="1" si="41"/>
        <v/>
      </c>
      <c r="G66" s="105" t="str">
        <f t="shared" ca="1" si="42"/>
        <v/>
      </c>
      <c r="H66" s="105" t="str">
        <f t="shared" ca="1" si="40"/>
        <v/>
      </c>
      <c r="I66" s="106" t="str">
        <f t="shared" ca="1" si="22"/>
        <v/>
      </c>
      <c r="J66" s="106" t="str">
        <f t="shared" ca="1" si="43"/>
        <v/>
      </c>
      <c r="K66" s="106" t="str">
        <f t="shared" ca="1" si="44"/>
        <v/>
      </c>
      <c r="L66" s="107" t="str">
        <f t="shared" ca="1" si="45"/>
        <v/>
      </c>
      <c r="M66" s="107" t="str">
        <f t="shared" ca="1" si="46"/>
        <v/>
      </c>
      <c r="N66" s="108" t="str">
        <f t="shared" ca="1" si="35"/>
        <v/>
      </c>
      <c r="O66" s="108" t="str">
        <f t="shared" ca="1" si="47"/>
        <v/>
      </c>
      <c r="P66" s="129" t="str">
        <f t="shared" ca="1" si="48"/>
        <v/>
      </c>
      <c r="Q66" s="109" t="str">
        <f t="shared" ca="1" si="49"/>
        <v/>
      </c>
      <c r="R66" s="18"/>
      <c r="S66" s="114" t="str">
        <f t="shared" ca="1" si="24"/>
        <v/>
      </c>
      <c r="T66" s="109"/>
      <c r="U66" s="115"/>
      <c r="V66" s="115"/>
      <c r="W66" s="116"/>
      <c r="Z66" s="27">
        <f ca="1">IFERROR(OFFSET('Cut &amp; Paste'!$A$2,ROW()-15,MATCH(Z$15,'Cut &amp; Paste'!$A$2:$G$2,0)-1,1,1),"")</f>
        <v>0</v>
      </c>
      <c r="AA66" s="27">
        <f t="array" aca="1" ref="AA66" ca="1">MAX((IF(Notation="Metric", MetricHeights, Heights)&lt;=AB66) * IF(Notation="Metric", MetricHeights, Heights))</f>
        <v>0</v>
      </c>
      <c r="AB66" s="27">
        <f ca="1">IFERROR(OFFSET('Cut &amp; Paste'!$A$2,ROW()-15,MATCH(AB$15,'Cut &amp; Paste'!$A$2:$G$2,0)-1,1,1),"")</f>
        <v>0</v>
      </c>
      <c r="AC66" s="27">
        <f ca="1">IFERROR(OFFSET('Cut &amp; Paste'!$A$2,ROW()-15,MATCH(AC$15,'Cut &amp; Paste'!$A$2:$G$2,0)-1,1,1),"")</f>
        <v>0</v>
      </c>
      <c r="AD66" s="27">
        <f ca="1">IFERROR(OFFSET('Cut &amp; Paste'!$A$2,ROW()-15,MATCH(AD$15,'Cut &amp; Paste'!$A$2:$G$2,0)-1,1,1),"")</f>
        <v>0</v>
      </c>
      <c r="AE66" s="27">
        <f ca="1">IFERROR(OFFSET('Cut &amp; Paste'!$A$2,ROW()-15,MATCH(AE$15,'Cut &amp; Paste'!$A$2:$G$2,0)-1,1,1),"")</f>
        <v>0</v>
      </c>
      <c r="AF66" s="27" t="str">
        <f ca="1">IFERROR(OFFSET('Cut &amp; Paste'!$A$2,ROW()-15,MATCH(AF$15,'Cut &amp; Paste'!$A$2:$G$2,0)-1,1,1),"")</f>
        <v/>
      </c>
      <c r="AG66" s="27" t="str">
        <f ca="1">IFERROR(OFFSET('Cut &amp; Paste'!$A$2,ROW()-15,MATCH(AG$15,'Cut &amp; Paste'!$A$2:$G$2,0)-1,1,1),"")</f>
        <v/>
      </c>
      <c r="AH66" s="27" t="str">
        <f ca="1">IFERROR(OFFSET('Cut &amp; Paste'!$A$2,ROW()-15,MATCH(AH$15,'Cut &amp; Paste'!$A$2:$G$2,0)-1,1,1),"")</f>
        <v/>
      </c>
      <c r="AI66" s="27" t="str">
        <f ca="1">IFERROR(OFFSET('Cut &amp; Paste'!$A$2,ROW()-15,MATCH(AI$15,'Cut &amp; Paste'!$A$2:$G$2,0)-1,1,1),"")</f>
        <v/>
      </c>
      <c r="AJ66" s="27" t="str">
        <f ca="1">IFERROR(OFFSET('Cut &amp; Paste'!$A$2,ROW()-15,MATCH(AJ$15,'Cut &amp; Paste'!$A$2:$G$2,0)-1,1,1),"")</f>
        <v/>
      </c>
      <c r="AK66" s="27" t="str">
        <f ca="1">IFERROR(OFFSET('Cut &amp; Paste'!$A$2,ROW()-15,MATCH(AK$15,'Cut &amp; Paste'!$A$2:$G$2,0)-1,1,1),"")</f>
        <v/>
      </c>
      <c r="AL66" s="27" t="str">
        <f ca="1">IFERROR(OFFSET('Cut &amp; Paste'!$A$2,ROW()-15,MATCH(AL$15,'Cut &amp; Paste'!$A$2:$G$2,0)-1,1,1),"")</f>
        <v/>
      </c>
      <c r="AM66" s="27" t="str">
        <f ca="1">IFERROR(OFFSET('Cut &amp; Paste'!$A$2,ROW()-15,MATCH(AM$15,'Cut &amp; Paste'!$A$2:$G$2,0)-1,1,1),"")</f>
        <v/>
      </c>
      <c r="AN66" s="27">
        <f ca="1">IFERROR(OFFSET('Cut &amp; Paste'!$A$2,ROW()-15,MATCH(AN$15,'Cut &amp; Paste'!$A$2:$G$2,0)-1,1,1),"")</f>
        <v>0</v>
      </c>
      <c r="AO66" s="27">
        <f ca="1">IFERROR(OFFSET('Cut &amp; Paste'!$A$2,ROW()-15,MATCH(AO$15,'Cut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2" t="str">
        <f t="shared" ca="1" si="50"/>
        <v/>
      </c>
      <c r="AS66" s="162">
        <f t="shared" ca="1" si="51"/>
        <v>0</v>
      </c>
      <c r="AT66" s="6">
        <f t="shared" ca="1" si="52"/>
        <v>0</v>
      </c>
      <c r="AU66" s="6">
        <f t="shared" ca="1" si="53"/>
        <v>0</v>
      </c>
      <c r="AV66" s="6">
        <f t="shared" ca="1" si="54"/>
        <v>0</v>
      </c>
      <c r="AW66" s="6">
        <f t="shared" si="55"/>
        <v>0</v>
      </c>
      <c r="AX66" s="6">
        <f t="shared" ca="1" si="56"/>
        <v>0</v>
      </c>
      <c r="AY66" s="6">
        <f t="shared" si="57"/>
        <v>13</v>
      </c>
      <c r="AZ66" s="6">
        <f t="shared" ca="1" si="58"/>
        <v>0</v>
      </c>
      <c r="BA66" s="6">
        <f t="shared" ca="1" si="59"/>
        <v>0</v>
      </c>
      <c r="BB66" s="6">
        <f t="shared" ca="1" si="60"/>
        <v>3.0030000000000001</v>
      </c>
      <c r="BC66" s="7">
        <f t="shared" si="61"/>
        <v>10.4</v>
      </c>
    </row>
    <row r="67" spans="1:55" x14ac:dyDescent="0.3">
      <c r="A67" s="10">
        <f t="shared" si="21"/>
        <v>51</v>
      </c>
      <c r="B67" s="104" t="str">
        <f t="shared" ca="1" si="38"/>
        <v/>
      </c>
      <c r="C67" s="104">
        <f t="array" ref="C67">MAX((IF(Notation="Metric", MetricHeights, Heights)&lt;=(D67-0.5)) * IF(Notation="Metric", MetricHeights, Heights))</f>
        <v>0</v>
      </c>
      <c r="D67" s="136"/>
      <c r="E67" s="136"/>
      <c r="F67" s="105" t="str">
        <f t="shared" ca="1" si="41"/>
        <v/>
      </c>
      <c r="G67" s="105" t="str">
        <f t="shared" ca="1" si="42"/>
        <v/>
      </c>
      <c r="H67" s="105" t="str">
        <f t="shared" ca="1" si="40"/>
        <v/>
      </c>
      <c r="I67" s="106" t="str">
        <f t="shared" ca="1" si="22"/>
        <v/>
      </c>
      <c r="J67" s="106" t="str">
        <f t="shared" ca="1" si="43"/>
        <v/>
      </c>
      <c r="K67" s="106" t="str">
        <f t="shared" ca="1" si="44"/>
        <v/>
      </c>
      <c r="L67" s="107" t="str">
        <f t="shared" ca="1" si="45"/>
        <v/>
      </c>
      <c r="M67" s="107" t="str">
        <f t="shared" ca="1" si="46"/>
        <v/>
      </c>
      <c r="N67" s="108" t="str">
        <f t="shared" ca="1" si="35"/>
        <v/>
      </c>
      <c r="O67" s="108" t="str">
        <f t="shared" ca="1" si="47"/>
        <v/>
      </c>
      <c r="P67" s="129" t="str">
        <f t="shared" ca="1" si="48"/>
        <v/>
      </c>
      <c r="Q67" s="109" t="str">
        <f t="shared" ca="1" si="49"/>
        <v/>
      </c>
      <c r="R67" s="18"/>
      <c r="S67" s="114" t="str">
        <f t="shared" ca="1" si="24"/>
        <v/>
      </c>
      <c r="T67" s="109"/>
      <c r="U67" s="115"/>
      <c r="V67" s="115"/>
      <c r="W67" s="116"/>
      <c r="Z67" s="27">
        <f ca="1">IFERROR(OFFSET('Cut &amp; Paste'!$A$2,ROW()-15,MATCH(Z$15,'Cut &amp; Paste'!$A$2:$G$2,0)-1,1,1),"")</f>
        <v>0</v>
      </c>
      <c r="AA67" s="27">
        <f t="array" aca="1" ref="AA67" ca="1">MAX((IF(Notation="Metric", MetricHeights, Heights)&lt;=AB67) * IF(Notation="Metric", MetricHeights, Heights))</f>
        <v>0</v>
      </c>
      <c r="AB67" s="27">
        <f ca="1">IFERROR(OFFSET('Cut &amp; Paste'!$A$2,ROW()-15,MATCH(AB$15,'Cut &amp; Paste'!$A$2:$G$2,0)-1,1,1),"")</f>
        <v>0</v>
      </c>
      <c r="AC67" s="27">
        <f ca="1">IFERROR(OFFSET('Cut &amp; Paste'!$A$2,ROW()-15,MATCH(AC$15,'Cut &amp; Paste'!$A$2:$G$2,0)-1,1,1),"")</f>
        <v>0</v>
      </c>
      <c r="AD67" s="27">
        <f ca="1">IFERROR(OFFSET('Cut &amp; Paste'!$A$2,ROW()-15,MATCH(AD$15,'Cut &amp; Paste'!$A$2:$G$2,0)-1,1,1),"")</f>
        <v>0</v>
      </c>
      <c r="AE67" s="27">
        <f ca="1">IFERROR(OFFSET('Cut &amp; Paste'!$A$2,ROW()-15,MATCH(AE$15,'Cut &amp; Paste'!$A$2:$G$2,0)-1,1,1),"")</f>
        <v>0</v>
      </c>
      <c r="AF67" s="27" t="str">
        <f ca="1">IFERROR(OFFSET('Cut &amp; Paste'!$A$2,ROW()-15,MATCH(AF$15,'Cut &amp; Paste'!$A$2:$G$2,0)-1,1,1),"")</f>
        <v/>
      </c>
      <c r="AG67" s="27" t="str">
        <f ca="1">IFERROR(OFFSET('Cut &amp; Paste'!$A$2,ROW()-15,MATCH(AG$15,'Cut &amp; Paste'!$A$2:$G$2,0)-1,1,1),"")</f>
        <v/>
      </c>
      <c r="AH67" s="27" t="str">
        <f ca="1">IFERROR(OFFSET('Cut &amp; Paste'!$A$2,ROW()-15,MATCH(AH$15,'Cut &amp; Paste'!$A$2:$G$2,0)-1,1,1),"")</f>
        <v/>
      </c>
      <c r="AI67" s="27" t="str">
        <f ca="1">IFERROR(OFFSET('Cut &amp; Paste'!$A$2,ROW()-15,MATCH(AI$15,'Cut &amp; Paste'!$A$2:$G$2,0)-1,1,1),"")</f>
        <v/>
      </c>
      <c r="AJ67" s="27" t="str">
        <f ca="1">IFERROR(OFFSET('Cut &amp; Paste'!$A$2,ROW()-15,MATCH(AJ$15,'Cut &amp; Paste'!$A$2:$G$2,0)-1,1,1),"")</f>
        <v/>
      </c>
      <c r="AK67" s="27" t="str">
        <f ca="1">IFERROR(OFFSET('Cut &amp; Paste'!$A$2,ROW()-15,MATCH(AK$15,'Cut &amp; Paste'!$A$2:$G$2,0)-1,1,1),"")</f>
        <v/>
      </c>
      <c r="AL67" s="27" t="str">
        <f ca="1">IFERROR(OFFSET('Cut &amp; Paste'!$A$2,ROW()-15,MATCH(AL$15,'Cut &amp; Paste'!$A$2:$G$2,0)-1,1,1),"")</f>
        <v/>
      </c>
      <c r="AM67" s="27" t="str">
        <f ca="1">IFERROR(OFFSET('Cut &amp; Paste'!$A$2,ROW()-15,MATCH(AM$15,'Cut &amp; Paste'!$A$2:$G$2,0)-1,1,1),"")</f>
        <v/>
      </c>
      <c r="AN67" s="27">
        <f ca="1">IFERROR(OFFSET('Cut &amp; Paste'!$A$2,ROW()-15,MATCH(AN$15,'Cut &amp; Paste'!$A$2:$G$2,0)-1,1,1),"")</f>
        <v>0</v>
      </c>
      <c r="AO67" s="27">
        <f ca="1">IFERROR(OFFSET('Cut &amp; Paste'!$A$2,ROW()-15,MATCH(AO$15,'Cut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2" t="str">
        <f t="shared" ca="1" si="50"/>
        <v/>
      </c>
      <c r="AS67" s="162">
        <f t="shared" ca="1" si="51"/>
        <v>0</v>
      </c>
      <c r="AT67" s="6">
        <f t="shared" ca="1" si="52"/>
        <v>0</v>
      </c>
      <c r="AU67" s="6">
        <f t="shared" ca="1" si="53"/>
        <v>0</v>
      </c>
      <c r="AV67" s="6">
        <f t="shared" ca="1" si="54"/>
        <v>0</v>
      </c>
      <c r="AW67" s="6">
        <f t="shared" si="55"/>
        <v>0</v>
      </c>
      <c r="AX67" s="6">
        <f t="shared" ca="1" si="56"/>
        <v>0</v>
      </c>
      <c r="AY67" s="6">
        <f t="shared" si="57"/>
        <v>13</v>
      </c>
      <c r="AZ67" s="6">
        <f t="shared" ca="1" si="58"/>
        <v>0</v>
      </c>
      <c r="BA67" s="6">
        <f t="shared" ca="1" si="59"/>
        <v>0</v>
      </c>
      <c r="BB67" s="6">
        <f t="shared" ca="1" si="60"/>
        <v>3.0030000000000001</v>
      </c>
      <c r="BC67" s="7">
        <f t="shared" si="61"/>
        <v>10.4</v>
      </c>
    </row>
    <row r="68" spans="1:55" x14ac:dyDescent="0.3">
      <c r="A68" s="10">
        <f t="shared" si="21"/>
        <v>52</v>
      </c>
      <c r="B68" s="104" t="str">
        <f t="shared" ca="1" si="38"/>
        <v/>
      </c>
      <c r="C68" s="104">
        <f t="array" ref="C68">MAX((IF(Notation="Metric", MetricHeights, Heights)&lt;=(D68-0.5)) * IF(Notation="Metric", MetricHeights, Heights))</f>
        <v>0</v>
      </c>
      <c r="D68" s="136"/>
      <c r="E68" s="136"/>
      <c r="F68" s="105" t="str">
        <f t="shared" ca="1" si="41"/>
        <v/>
      </c>
      <c r="G68" s="105" t="str">
        <f t="shared" ca="1" si="42"/>
        <v/>
      </c>
      <c r="H68" s="105" t="str">
        <f t="shared" ca="1" si="40"/>
        <v/>
      </c>
      <c r="I68" s="106" t="str">
        <f t="shared" ca="1" si="22"/>
        <v/>
      </c>
      <c r="J68" s="106" t="str">
        <f t="shared" ca="1" si="43"/>
        <v/>
      </c>
      <c r="K68" s="106" t="str">
        <f t="shared" ca="1" si="44"/>
        <v/>
      </c>
      <c r="L68" s="107" t="str">
        <f t="shared" ca="1" si="45"/>
        <v/>
      </c>
      <c r="M68" s="107" t="str">
        <f t="shared" ca="1" si="46"/>
        <v/>
      </c>
      <c r="N68" s="108" t="str">
        <f t="shared" ca="1" si="35"/>
        <v/>
      </c>
      <c r="O68" s="108" t="str">
        <f t="shared" ca="1" si="47"/>
        <v/>
      </c>
      <c r="P68" s="129" t="str">
        <f t="shared" ca="1" si="48"/>
        <v/>
      </c>
      <c r="Q68" s="109" t="str">
        <f t="shared" ca="1" si="49"/>
        <v/>
      </c>
      <c r="R68" s="18"/>
      <c r="S68" s="114" t="str">
        <f t="shared" ca="1" si="24"/>
        <v/>
      </c>
      <c r="T68" s="109"/>
      <c r="U68" s="115"/>
      <c r="V68" s="115"/>
      <c r="W68" s="116"/>
      <c r="Z68" s="27">
        <f ca="1">IFERROR(OFFSET('Cut &amp; Paste'!$A$2,ROW()-15,MATCH(Z$15,'Cut &amp; Paste'!$A$2:$G$2,0)-1,1,1),"")</f>
        <v>0</v>
      </c>
      <c r="AA68" s="27">
        <f t="array" aca="1" ref="AA68" ca="1">MAX((IF(Notation="Metric", MetricHeights, Heights)&lt;=AB68) * IF(Notation="Metric", MetricHeights, Heights))</f>
        <v>0</v>
      </c>
      <c r="AB68" s="27">
        <f ca="1">IFERROR(OFFSET('Cut &amp; Paste'!$A$2,ROW()-15,MATCH(AB$15,'Cut &amp; Paste'!$A$2:$G$2,0)-1,1,1),"")</f>
        <v>0</v>
      </c>
      <c r="AC68" s="27">
        <f ca="1">IFERROR(OFFSET('Cut &amp; Paste'!$A$2,ROW()-15,MATCH(AC$15,'Cut &amp; Paste'!$A$2:$G$2,0)-1,1,1),"")</f>
        <v>0</v>
      </c>
      <c r="AD68" s="27">
        <f ca="1">IFERROR(OFFSET('Cut &amp; Paste'!$A$2,ROW()-15,MATCH(AD$15,'Cut &amp; Paste'!$A$2:$G$2,0)-1,1,1),"")</f>
        <v>0</v>
      </c>
      <c r="AE68" s="27">
        <f ca="1">IFERROR(OFFSET('Cut &amp; Paste'!$A$2,ROW()-15,MATCH(AE$15,'Cut &amp; Paste'!$A$2:$G$2,0)-1,1,1),"")</f>
        <v>0</v>
      </c>
      <c r="AF68" s="27" t="str">
        <f ca="1">IFERROR(OFFSET('Cut &amp; Paste'!$A$2,ROW()-15,MATCH(AF$15,'Cut &amp; Paste'!$A$2:$G$2,0)-1,1,1),"")</f>
        <v/>
      </c>
      <c r="AG68" s="27" t="str">
        <f ca="1">IFERROR(OFFSET('Cut &amp; Paste'!$A$2,ROW()-15,MATCH(AG$15,'Cut &amp; Paste'!$A$2:$G$2,0)-1,1,1),"")</f>
        <v/>
      </c>
      <c r="AH68" s="27" t="str">
        <f ca="1">IFERROR(OFFSET('Cut &amp; Paste'!$A$2,ROW()-15,MATCH(AH$15,'Cut &amp; Paste'!$A$2:$G$2,0)-1,1,1),"")</f>
        <v/>
      </c>
      <c r="AI68" s="27" t="str">
        <f ca="1">IFERROR(OFFSET('Cut &amp; Paste'!$A$2,ROW()-15,MATCH(AI$15,'Cut &amp; Paste'!$A$2:$G$2,0)-1,1,1),"")</f>
        <v/>
      </c>
      <c r="AJ68" s="27" t="str">
        <f ca="1">IFERROR(OFFSET('Cut &amp; Paste'!$A$2,ROW()-15,MATCH(AJ$15,'Cut &amp; Paste'!$A$2:$G$2,0)-1,1,1),"")</f>
        <v/>
      </c>
      <c r="AK68" s="27" t="str">
        <f ca="1">IFERROR(OFFSET('Cut &amp; Paste'!$A$2,ROW()-15,MATCH(AK$15,'Cut &amp; Paste'!$A$2:$G$2,0)-1,1,1),"")</f>
        <v/>
      </c>
      <c r="AL68" s="27" t="str">
        <f ca="1">IFERROR(OFFSET('Cut &amp; Paste'!$A$2,ROW()-15,MATCH(AL$15,'Cut &amp; Paste'!$A$2:$G$2,0)-1,1,1),"")</f>
        <v/>
      </c>
      <c r="AM68" s="27" t="str">
        <f ca="1">IFERROR(OFFSET('Cut &amp; Paste'!$A$2,ROW()-15,MATCH(AM$15,'Cut &amp; Paste'!$A$2:$G$2,0)-1,1,1),"")</f>
        <v/>
      </c>
      <c r="AN68" s="27">
        <f ca="1">IFERROR(OFFSET('Cut &amp; Paste'!$A$2,ROW()-15,MATCH(AN$15,'Cut &amp; Paste'!$A$2:$G$2,0)-1,1,1),"")</f>
        <v>0</v>
      </c>
      <c r="AO68" s="27">
        <f ca="1">IFERROR(OFFSET('Cut &amp; Paste'!$A$2,ROW()-15,MATCH(AO$15,'Cut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2" t="str">
        <f t="shared" ca="1" si="50"/>
        <v/>
      </c>
      <c r="AS68" s="162">
        <f t="shared" ca="1" si="51"/>
        <v>0</v>
      </c>
      <c r="AT68" s="6">
        <f t="shared" ca="1" si="52"/>
        <v>0</v>
      </c>
      <c r="AU68" s="6">
        <f t="shared" ca="1" si="53"/>
        <v>0</v>
      </c>
      <c r="AV68" s="6">
        <f t="shared" ca="1" si="54"/>
        <v>0</v>
      </c>
      <c r="AW68" s="6">
        <f t="shared" si="55"/>
        <v>0</v>
      </c>
      <c r="AX68" s="6">
        <f t="shared" ca="1" si="56"/>
        <v>0</v>
      </c>
      <c r="AY68" s="6">
        <f t="shared" si="57"/>
        <v>13</v>
      </c>
      <c r="AZ68" s="6">
        <f t="shared" ca="1" si="58"/>
        <v>0</v>
      </c>
      <c r="BA68" s="6">
        <f t="shared" ca="1" si="59"/>
        <v>0</v>
      </c>
      <c r="BB68" s="6">
        <f t="shared" ca="1" si="60"/>
        <v>3.0030000000000001</v>
      </c>
      <c r="BC68" s="7">
        <f t="shared" si="61"/>
        <v>10.4</v>
      </c>
    </row>
    <row r="69" spans="1:55" x14ac:dyDescent="0.3">
      <c r="A69" s="10">
        <f t="shared" si="21"/>
        <v>53</v>
      </c>
      <c r="B69" s="104" t="str">
        <f t="shared" ca="1" si="38"/>
        <v/>
      </c>
      <c r="C69" s="104">
        <f t="array" ref="C69">MAX((IF(Notation="Metric", MetricHeights, Heights)&lt;=(D69-0.5)) * IF(Notation="Metric", MetricHeights, Heights))</f>
        <v>0</v>
      </c>
      <c r="D69" s="136"/>
      <c r="E69" s="136"/>
      <c r="F69" s="105" t="str">
        <f t="shared" ca="1" si="41"/>
        <v/>
      </c>
      <c r="G69" s="105" t="str">
        <f t="shared" ca="1" si="42"/>
        <v/>
      </c>
      <c r="H69" s="105" t="str">
        <f t="shared" ca="1" si="40"/>
        <v/>
      </c>
      <c r="I69" s="106" t="str">
        <f t="shared" ca="1" si="22"/>
        <v/>
      </c>
      <c r="J69" s="106" t="str">
        <f t="shared" ca="1" si="43"/>
        <v/>
      </c>
      <c r="K69" s="106" t="str">
        <f t="shared" ca="1" si="44"/>
        <v/>
      </c>
      <c r="L69" s="107" t="str">
        <f t="shared" ca="1" si="45"/>
        <v/>
      </c>
      <c r="M69" s="107" t="str">
        <f t="shared" ca="1" si="46"/>
        <v/>
      </c>
      <c r="N69" s="108" t="str">
        <f t="shared" ca="1" si="35"/>
        <v/>
      </c>
      <c r="O69" s="108" t="str">
        <f t="shared" ca="1" si="47"/>
        <v/>
      </c>
      <c r="P69" s="129" t="str">
        <f t="shared" ca="1" si="48"/>
        <v/>
      </c>
      <c r="Q69" s="109" t="str">
        <f t="shared" ca="1" si="49"/>
        <v/>
      </c>
      <c r="R69" s="18"/>
      <c r="S69" s="114" t="str">
        <f t="shared" ca="1" si="24"/>
        <v/>
      </c>
      <c r="T69" s="109"/>
      <c r="U69" s="115"/>
      <c r="V69" s="115"/>
      <c r="W69" s="116"/>
      <c r="Z69" s="27">
        <f ca="1">IFERROR(OFFSET('Cut &amp; Paste'!$A$2,ROW()-15,MATCH(Z$15,'Cut &amp; Paste'!$A$2:$G$2,0)-1,1,1),"")</f>
        <v>0</v>
      </c>
      <c r="AA69" s="27">
        <f t="array" aca="1" ref="AA69" ca="1">MAX((IF(Notation="Metric", MetricHeights, Heights)&lt;=AB69) * IF(Notation="Metric", MetricHeights, Heights))</f>
        <v>0</v>
      </c>
      <c r="AB69" s="27">
        <f ca="1">IFERROR(OFFSET('Cut &amp; Paste'!$A$2,ROW()-15,MATCH(AB$15,'Cut &amp; Paste'!$A$2:$G$2,0)-1,1,1),"")</f>
        <v>0</v>
      </c>
      <c r="AC69" s="27">
        <f ca="1">IFERROR(OFFSET('Cut &amp; Paste'!$A$2,ROW()-15,MATCH(AC$15,'Cut &amp; Paste'!$A$2:$G$2,0)-1,1,1),"")</f>
        <v>0</v>
      </c>
      <c r="AD69" s="27">
        <f ca="1">IFERROR(OFFSET('Cut &amp; Paste'!$A$2,ROW()-15,MATCH(AD$15,'Cut &amp; Paste'!$A$2:$G$2,0)-1,1,1),"")</f>
        <v>0</v>
      </c>
      <c r="AE69" s="27">
        <f ca="1">IFERROR(OFFSET('Cut &amp; Paste'!$A$2,ROW()-15,MATCH(AE$15,'Cut &amp; Paste'!$A$2:$G$2,0)-1,1,1),"")</f>
        <v>0</v>
      </c>
      <c r="AF69" s="27" t="str">
        <f ca="1">IFERROR(OFFSET('Cut &amp; Paste'!$A$2,ROW()-15,MATCH(AF$15,'Cut &amp; Paste'!$A$2:$G$2,0)-1,1,1),"")</f>
        <v/>
      </c>
      <c r="AG69" s="27" t="str">
        <f ca="1">IFERROR(OFFSET('Cut &amp; Paste'!$A$2,ROW()-15,MATCH(AG$15,'Cut &amp; Paste'!$A$2:$G$2,0)-1,1,1),"")</f>
        <v/>
      </c>
      <c r="AH69" s="27" t="str">
        <f ca="1">IFERROR(OFFSET('Cut &amp; Paste'!$A$2,ROW()-15,MATCH(AH$15,'Cut &amp; Paste'!$A$2:$G$2,0)-1,1,1),"")</f>
        <v/>
      </c>
      <c r="AI69" s="27" t="str">
        <f ca="1">IFERROR(OFFSET('Cut &amp; Paste'!$A$2,ROW()-15,MATCH(AI$15,'Cut &amp; Paste'!$A$2:$G$2,0)-1,1,1),"")</f>
        <v/>
      </c>
      <c r="AJ69" s="27" t="str">
        <f ca="1">IFERROR(OFFSET('Cut &amp; Paste'!$A$2,ROW()-15,MATCH(AJ$15,'Cut &amp; Paste'!$A$2:$G$2,0)-1,1,1),"")</f>
        <v/>
      </c>
      <c r="AK69" s="27" t="str">
        <f ca="1">IFERROR(OFFSET('Cut &amp; Paste'!$A$2,ROW()-15,MATCH(AK$15,'Cut &amp; Paste'!$A$2:$G$2,0)-1,1,1),"")</f>
        <v/>
      </c>
      <c r="AL69" s="27" t="str">
        <f ca="1">IFERROR(OFFSET('Cut &amp; Paste'!$A$2,ROW()-15,MATCH(AL$15,'Cut &amp; Paste'!$A$2:$G$2,0)-1,1,1),"")</f>
        <v/>
      </c>
      <c r="AM69" s="27" t="str">
        <f ca="1">IFERROR(OFFSET('Cut &amp; Paste'!$A$2,ROW()-15,MATCH(AM$15,'Cut &amp; Paste'!$A$2:$G$2,0)-1,1,1),"")</f>
        <v/>
      </c>
      <c r="AN69" s="27">
        <f ca="1">IFERROR(OFFSET('Cut &amp; Paste'!$A$2,ROW()-15,MATCH(AN$15,'Cut &amp; Paste'!$A$2:$G$2,0)-1,1,1),"")</f>
        <v>0</v>
      </c>
      <c r="AO69" s="27">
        <f ca="1">IFERROR(OFFSET('Cut &amp; Paste'!$A$2,ROW()-15,MATCH(AO$15,'Cut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2" t="str">
        <f t="shared" ca="1" si="50"/>
        <v/>
      </c>
      <c r="AS69" s="162">
        <f t="shared" ca="1" si="51"/>
        <v>0</v>
      </c>
      <c r="AT69" s="6">
        <f t="shared" ca="1" si="52"/>
        <v>0</v>
      </c>
      <c r="AU69" s="6">
        <f t="shared" ca="1" si="53"/>
        <v>0</v>
      </c>
      <c r="AV69" s="6">
        <f t="shared" ca="1" si="54"/>
        <v>0</v>
      </c>
      <c r="AW69" s="6">
        <f t="shared" si="55"/>
        <v>0</v>
      </c>
      <c r="AX69" s="6">
        <f t="shared" ca="1" si="56"/>
        <v>0</v>
      </c>
      <c r="AY69" s="6">
        <f t="shared" si="57"/>
        <v>13</v>
      </c>
      <c r="AZ69" s="6">
        <f t="shared" ca="1" si="58"/>
        <v>0</v>
      </c>
      <c r="BA69" s="6">
        <f t="shared" ca="1" si="59"/>
        <v>0</v>
      </c>
      <c r="BB69" s="6">
        <f t="shared" ca="1" si="60"/>
        <v>3.0030000000000001</v>
      </c>
      <c r="BC69" s="7">
        <f t="shared" si="61"/>
        <v>10.4</v>
      </c>
    </row>
    <row r="70" spans="1:55" x14ac:dyDescent="0.3">
      <c r="A70" s="10">
        <f t="shared" si="21"/>
        <v>54</v>
      </c>
      <c r="B70" s="104" t="str">
        <f t="shared" ca="1" si="38"/>
        <v/>
      </c>
      <c r="C70" s="104">
        <f t="array" ref="C70">MAX((IF(Notation="Metric", MetricHeights, Heights)&lt;=(D70-0.5)) * IF(Notation="Metric", MetricHeights, Heights))</f>
        <v>0</v>
      </c>
      <c r="D70" s="136"/>
      <c r="E70" s="136"/>
      <c r="F70" s="105" t="str">
        <f t="shared" ca="1" si="41"/>
        <v/>
      </c>
      <c r="G70" s="105" t="str">
        <f t="shared" ca="1" si="42"/>
        <v/>
      </c>
      <c r="H70" s="105" t="str">
        <f t="shared" ca="1" si="40"/>
        <v/>
      </c>
      <c r="I70" s="106" t="str">
        <f t="shared" ca="1" si="22"/>
        <v/>
      </c>
      <c r="J70" s="106" t="str">
        <f t="shared" ca="1" si="43"/>
        <v/>
      </c>
      <c r="K70" s="106" t="str">
        <f t="shared" ca="1" si="44"/>
        <v/>
      </c>
      <c r="L70" s="107" t="str">
        <f t="shared" ca="1" si="45"/>
        <v/>
      </c>
      <c r="M70" s="107" t="str">
        <f t="shared" ca="1" si="46"/>
        <v/>
      </c>
      <c r="N70" s="108" t="str">
        <f t="shared" ca="1" si="35"/>
        <v/>
      </c>
      <c r="O70" s="108" t="str">
        <f t="shared" ca="1" si="47"/>
        <v/>
      </c>
      <c r="P70" s="129" t="str">
        <f t="shared" ca="1" si="48"/>
        <v/>
      </c>
      <c r="Q70" s="109" t="str">
        <f t="shared" ca="1" si="49"/>
        <v/>
      </c>
      <c r="R70" s="18"/>
      <c r="S70" s="114" t="str">
        <f t="shared" ca="1" si="24"/>
        <v/>
      </c>
      <c r="T70" s="109"/>
      <c r="U70" s="115"/>
      <c r="V70" s="115"/>
      <c r="W70" s="116"/>
      <c r="Z70" s="27">
        <f ca="1">IFERROR(OFFSET('Cut &amp; Paste'!$A$2,ROW()-15,MATCH(Z$15,'Cut &amp; Paste'!$A$2:$G$2,0)-1,1,1),"")</f>
        <v>0</v>
      </c>
      <c r="AA70" s="27">
        <f t="array" aca="1" ref="AA70" ca="1">MAX((IF(Notation="Metric", MetricHeights, Heights)&lt;=AB70) * IF(Notation="Metric", MetricHeights, Heights))</f>
        <v>0</v>
      </c>
      <c r="AB70" s="27">
        <f ca="1">IFERROR(OFFSET('Cut &amp; Paste'!$A$2,ROW()-15,MATCH(AB$15,'Cut &amp; Paste'!$A$2:$G$2,0)-1,1,1),"")</f>
        <v>0</v>
      </c>
      <c r="AC70" s="27">
        <f ca="1">IFERROR(OFFSET('Cut &amp; Paste'!$A$2,ROW()-15,MATCH(AC$15,'Cut &amp; Paste'!$A$2:$G$2,0)-1,1,1),"")</f>
        <v>0</v>
      </c>
      <c r="AD70" s="27">
        <f ca="1">IFERROR(OFFSET('Cut &amp; Paste'!$A$2,ROW()-15,MATCH(AD$15,'Cut &amp; Paste'!$A$2:$G$2,0)-1,1,1),"")</f>
        <v>0</v>
      </c>
      <c r="AE70" s="27">
        <f ca="1">IFERROR(OFFSET('Cut &amp; Paste'!$A$2,ROW()-15,MATCH(AE$15,'Cut &amp; Paste'!$A$2:$G$2,0)-1,1,1),"")</f>
        <v>0</v>
      </c>
      <c r="AF70" s="27" t="str">
        <f ca="1">IFERROR(OFFSET('Cut &amp; Paste'!$A$2,ROW()-15,MATCH(AF$15,'Cut &amp; Paste'!$A$2:$G$2,0)-1,1,1),"")</f>
        <v/>
      </c>
      <c r="AG70" s="27" t="str">
        <f ca="1">IFERROR(OFFSET('Cut &amp; Paste'!$A$2,ROW()-15,MATCH(AG$15,'Cut &amp; Paste'!$A$2:$G$2,0)-1,1,1),"")</f>
        <v/>
      </c>
      <c r="AH70" s="27" t="str">
        <f ca="1">IFERROR(OFFSET('Cut &amp; Paste'!$A$2,ROW()-15,MATCH(AH$15,'Cut &amp; Paste'!$A$2:$G$2,0)-1,1,1),"")</f>
        <v/>
      </c>
      <c r="AI70" s="27" t="str">
        <f ca="1">IFERROR(OFFSET('Cut &amp; Paste'!$A$2,ROW()-15,MATCH(AI$15,'Cut &amp; Paste'!$A$2:$G$2,0)-1,1,1),"")</f>
        <v/>
      </c>
      <c r="AJ70" s="27" t="str">
        <f ca="1">IFERROR(OFFSET('Cut &amp; Paste'!$A$2,ROW()-15,MATCH(AJ$15,'Cut &amp; Paste'!$A$2:$G$2,0)-1,1,1),"")</f>
        <v/>
      </c>
      <c r="AK70" s="27" t="str">
        <f ca="1">IFERROR(OFFSET('Cut &amp; Paste'!$A$2,ROW()-15,MATCH(AK$15,'Cut &amp; Paste'!$A$2:$G$2,0)-1,1,1),"")</f>
        <v/>
      </c>
      <c r="AL70" s="27" t="str">
        <f ca="1">IFERROR(OFFSET('Cut &amp; Paste'!$A$2,ROW()-15,MATCH(AL$15,'Cut &amp; Paste'!$A$2:$G$2,0)-1,1,1),"")</f>
        <v/>
      </c>
      <c r="AM70" s="27" t="str">
        <f ca="1">IFERROR(OFFSET('Cut &amp; Paste'!$A$2,ROW()-15,MATCH(AM$15,'Cut &amp; Paste'!$A$2:$G$2,0)-1,1,1),"")</f>
        <v/>
      </c>
      <c r="AN70" s="27">
        <f ca="1">IFERROR(OFFSET('Cut &amp; Paste'!$A$2,ROW()-15,MATCH(AN$15,'Cut &amp; Paste'!$A$2:$G$2,0)-1,1,1),"")</f>
        <v>0</v>
      </c>
      <c r="AO70" s="27">
        <f ca="1">IFERROR(OFFSET('Cut &amp; Paste'!$A$2,ROW()-15,MATCH(AO$15,'Cut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2" t="str">
        <f t="shared" ca="1" si="50"/>
        <v/>
      </c>
      <c r="AS70" s="162">
        <f t="shared" ca="1" si="51"/>
        <v>0</v>
      </c>
      <c r="AT70" s="6">
        <f t="shared" ca="1" si="52"/>
        <v>0</v>
      </c>
      <c r="AU70" s="6">
        <f t="shared" ca="1" si="53"/>
        <v>0</v>
      </c>
      <c r="AV70" s="6">
        <f t="shared" ca="1" si="54"/>
        <v>0</v>
      </c>
      <c r="AW70" s="6">
        <f t="shared" si="55"/>
        <v>0</v>
      </c>
      <c r="AX70" s="6">
        <f t="shared" ca="1" si="56"/>
        <v>0</v>
      </c>
      <c r="AY70" s="6">
        <f t="shared" si="57"/>
        <v>13</v>
      </c>
      <c r="AZ70" s="6">
        <f t="shared" ca="1" si="58"/>
        <v>0</v>
      </c>
      <c r="BA70" s="6">
        <f t="shared" ca="1" si="59"/>
        <v>0</v>
      </c>
      <c r="BB70" s="6">
        <f t="shared" ca="1" si="60"/>
        <v>3.0030000000000001</v>
      </c>
      <c r="BC70" s="7">
        <f t="shared" si="61"/>
        <v>10.4</v>
      </c>
    </row>
    <row r="71" spans="1:55" x14ac:dyDescent="0.3">
      <c r="A71" s="10">
        <f t="shared" si="21"/>
        <v>55</v>
      </c>
      <c r="B71" s="104" t="str">
        <f t="shared" ca="1" si="38"/>
        <v/>
      </c>
      <c r="C71" s="104">
        <f t="array" ref="C71">MAX((IF(Notation="Metric", MetricHeights, Heights)&lt;=(D71-0.5)) * IF(Notation="Metric", MetricHeights, Heights))</f>
        <v>0</v>
      </c>
      <c r="D71" s="136"/>
      <c r="E71" s="136"/>
      <c r="F71" s="105" t="str">
        <f t="shared" ca="1" si="41"/>
        <v/>
      </c>
      <c r="G71" s="105" t="str">
        <f t="shared" ca="1" si="42"/>
        <v/>
      </c>
      <c r="H71" s="105" t="str">
        <f t="shared" ca="1" si="40"/>
        <v/>
      </c>
      <c r="I71" s="106" t="str">
        <f t="shared" ca="1" si="22"/>
        <v/>
      </c>
      <c r="J71" s="106" t="str">
        <f t="shared" ca="1" si="43"/>
        <v/>
      </c>
      <c r="K71" s="106" t="str">
        <f t="shared" ca="1" si="44"/>
        <v/>
      </c>
      <c r="L71" s="107" t="str">
        <f t="shared" ca="1" si="45"/>
        <v/>
      </c>
      <c r="M71" s="107" t="str">
        <f t="shared" ca="1" si="46"/>
        <v/>
      </c>
      <c r="N71" s="108" t="str">
        <f t="shared" ca="1" si="35"/>
        <v/>
      </c>
      <c r="O71" s="108" t="str">
        <f t="shared" ca="1" si="47"/>
        <v/>
      </c>
      <c r="P71" s="129" t="str">
        <f t="shared" ca="1" si="48"/>
        <v/>
      </c>
      <c r="Q71" s="109" t="str">
        <f t="shared" ca="1" si="49"/>
        <v/>
      </c>
      <c r="R71" s="18"/>
      <c r="S71" s="114" t="str">
        <f t="shared" ca="1" si="24"/>
        <v/>
      </c>
      <c r="T71" s="109"/>
      <c r="U71" s="115"/>
      <c r="V71" s="115"/>
      <c r="W71" s="116"/>
      <c r="Z71" s="27">
        <f ca="1">IFERROR(OFFSET('Cut &amp; Paste'!$A$2,ROW()-15,MATCH(Z$15,'Cut &amp; Paste'!$A$2:$G$2,0)-1,1,1),"")</f>
        <v>0</v>
      </c>
      <c r="AA71" s="27">
        <f t="array" aca="1" ref="AA71" ca="1">MAX((IF(Notation="Metric", MetricHeights, Heights)&lt;=AB71) * IF(Notation="Metric", MetricHeights, Heights))</f>
        <v>0</v>
      </c>
      <c r="AB71" s="27">
        <f ca="1">IFERROR(OFFSET('Cut &amp; Paste'!$A$2,ROW()-15,MATCH(AB$15,'Cut &amp; Paste'!$A$2:$G$2,0)-1,1,1),"")</f>
        <v>0</v>
      </c>
      <c r="AC71" s="27">
        <f ca="1">IFERROR(OFFSET('Cut &amp; Paste'!$A$2,ROW()-15,MATCH(AC$15,'Cut &amp; Paste'!$A$2:$G$2,0)-1,1,1),"")</f>
        <v>0</v>
      </c>
      <c r="AD71" s="27">
        <f ca="1">IFERROR(OFFSET('Cut &amp; Paste'!$A$2,ROW()-15,MATCH(AD$15,'Cut &amp; Paste'!$A$2:$G$2,0)-1,1,1),"")</f>
        <v>0</v>
      </c>
      <c r="AE71" s="27">
        <f ca="1">IFERROR(OFFSET('Cut &amp; Paste'!$A$2,ROW()-15,MATCH(AE$15,'Cut &amp; Paste'!$A$2:$G$2,0)-1,1,1),"")</f>
        <v>0</v>
      </c>
      <c r="AF71" s="27" t="str">
        <f ca="1">IFERROR(OFFSET('Cut &amp; Paste'!$A$2,ROW()-15,MATCH(AF$15,'Cut &amp; Paste'!$A$2:$G$2,0)-1,1,1),"")</f>
        <v/>
      </c>
      <c r="AG71" s="27" t="str">
        <f ca="1">IFERROR(OFFSET('Cut &amp; Paste'!$A$2,ROW()-15,MATCH(AG$15,'Cut &amp; Paste'!$A$2:$G$2,0)-1,1,1),"")</f>
        <v/>
      </c>
      <c r="AH71" s="27" t="str">
        <f ca="1">IFERROR(OFFSET('Cut &amp; Paste'!$A$2,ROW()-15,MATCH(AH$15,'Cut &amp; Paste'!$A$2:$G$2,0)-1,1,1),"")</f>
        <v/>
      </c>
      <c r="AI71" s="27" t="str">
        <f ca="1">IFERROR(OFFSET('Cut &amp; Paste'!$A$2,ROW()-15,MATCH(AI$15,'Cut &amp; Paste'!$A$2:$G$2,0)-1,1,1),"")</f>
        <v/>
      </c>
      <c r="AJ71" s="27" t="str">
        <f ca="1">IFERROR(OFFSET('Cut &amp; Paste'!$A$2,ROW()-15,MATCH(AJ$15,'Cut &amp; Paste'!$A$2:$G$2,0)-1,1,1),"")</f>
        <v/>
      </c>
      <c r="AK71" s="27" t="str">
        <f ca="1">IFERROR(OFFSET('Cut &amp; Paste'!$A$2,ROW()-15,MATCH(AK$15,'Cut &amp; Paste'!$A$2:$G$2,0)-1,1,1),"")</f>
        <v/>
      </c>
      <c r="AL71" s="27" t="str">
        <f ca="1">IFERROR(OFFSET('Cut &amp; Paste'!$A$2,ROW()-15,MATCH(AL$15,'Cut &amp; Paste'!$A$2:$G$2,0)-1,1,1),"")</f>
        <v/>
      </c>
      <c r="AM71" s="27" t="str">
        <f ca="1">IFERROR(OFFSET('Cut &amp; Paste'!$A$2,ROW()-15,MATCH(AM$15,'Cut &amp; Paste'!$A$2:$G$2,0)-1,1,1),"")</f>
        <v/>
      </c>
      <c r="AN71" s="27">
        <f ca="1">IFERROR(OFFSET('Cut &amp; Paste'!$A$2,ROW()-15,MATCH(AN$15,'Cut &amp; Paste'!$A$2:$G$2,0)-1,1,1),"")</f>
        <v>0</v>
      </c>
      <c r="AO71" s="27">
        <f ca="1">IFERROR(OFFSET('Cut &amp; Paste'!$A$2,ROW()-15,MATCH(AO$15,'Cut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2" t="str">
        <f t="shared" ca="1" si="50"/>
        <v/>
      </c>
      <c r="AS71" s="162">
        <f t="shared" ca="1" si="51"/>
        <v>0</v>
      </c>
      <c r="AT71" s="6">
        <f t="shared" ca="1" si="52"/>
        <v>0</v>
      </c>
      <c r="AU71" s="6">
        <f t="shared" ca="1" si="53"/>
        <v>0</v>
      </c>
      <c r="AV71" s="6">
        <f t="shared" ca="1" si="54"/>
        <v>0</v>
      </c>
      <c r="AW71" s="6">
        <f t="shared" si="55"/>
        <v>0</v>
      </c>
      <c r="AX71" s="6">
        <f t="shared" ca="1" si="56"/>
        <v>0</v>
      </c>
      <c r="AY71" s="6">
        <f t="shared" si="57"/>
        <v>13</v>
      </c>
      <c r="AZ71" s="6">
        <f t="shared" ca="1" si="58"/>
        <v>0</v>
      </c>
      <c r="BA71" s="6">
        <f t="shared" ca="1" si="59"/>
        <v>0</v>
      </c>
      <c r="BB71" s="6">
        <f t="shared" ca="1" si="60"/>
        <v>3.0030000000000001</v>
      </c>
      <c r="BC71" s="7">
        <f t="shared" si="61"/>
        <v>10.4</v>
      </c>
    </row>
    <row r="72" spans="1:55" x14ac:dyDescent="0.3">
      <c r="A72" s="10">
        <f t="shared" si="21"/>
        <v>56</v>
      </c>
      <c r="B72" s="104" t="str">
        <f t="shared" ca="1" si="38"/>
        <v/>
      </c>
      <c r="C72" s="104">
        <f t="array" ref="C72">MAX((IF(Notation="Metric", MetricHeights, Heights)&lt;=(D72-0.5)) * IF(Notation="Metric", MetricHeights, Heights))</f>
        <v>0</v>
      </c>
      <c r="D72" s="136"/>
      <c r="E72" s="136"/>
      <c r="F72" s="105" t="str">
        <f t="shared" ca="1" si="41"/>
        <v/>
      </c>
      <c r="G72" s="105" t="str">
        <f t="shared" ca="1" si="42"/>
        <v/>
      </c>
      <c r="H72" s="105" t="str">
        <f t="shared" ca="1" si="40"/>
        <v/>
      </c>
      <c r="I72" s="106" t="str">
        <f t="shared" ca="1" si="22"/>
        <v/>
      </c>
      <c r="J72" s="106" t="str">
        <f t="shared" ca="1" si="43"/>
        <v/>
      </c>
      <c r="K72" s="106" t="str">
        <f t="shared" ca="1" si="44"/>
        <v/>
      </c>
      <c r="L72" s="107" t="str">
        <f t="shared" ca="1" si="45"/>
        <v/>
      </c>
      <c r="M72" s="107" t="str">
        <f t="shared" ca="1" si="46"/>
        <v/>
      </c>
      <c r="N72" s="108" t="str">
        <f t="shared" ca="1" si="35"/>
        <v/>
      </c>
      <c r="O72" s="108" t="str">
        <f t="shared" ca="1" si="47"/>
        <v/>
      </c>
      <c r="P72" s="129" t="str">
        <f t="shared" ca="1" si="48"/>
        <v/>
      </c>
      <c r="Q72" s="109" t="str">
        <f t="shared" ca="1" si="49"/>
        <v/>
      </c>
      <c r="R72" s="18"/>
      <c r="S72" s="114" t="str">
        <f t="shared" ca="1" si="24"/>
        <v/>
      </c>
      <c r="T72" s="109"/>
      <c r="U72" s="115"/>
      <c r="V72" s="115"/>
      <c r="W72" s="116"/>
      <c r="Z72" s="27">
        <f ca="1">IFERROR(OFFSET('Cut &amp; Paste'!$A$2,ROW()-15,MATCH(Z$15,'Cut &amp; Paste'!$A$2:$G$2,0)-1,1,1),"")</f>
        <v>0</v>
      </c>
      <c r="AA72" s="27">
        <f t="array" aca="1" ref="AA72" ca="1">MAX((IF(Notation="Metric", MetricHeights, Heights)&lt;=AB72) * IF(Notation="Metric", MetricHeights, Heights))</f>
        <v>0</v>
      </c>
      <c r="AB72" s="27">
        <f ca="1">IFERROR(OFFSET('Cut &amp; Paste'!$A$2,ROW()-15,MATCH(AB$15,'Cut &amp; Paste'!$A$2:$G$2,0)-1,1,1),"")</f>
        <v>0</v>
      </c>
      <c r="AC72" s="27">
        <f ca="1">IFERROR(OFFSET('Cut &amp; Paste'!$A$2,ROW()-15,MATCH(AC$15,'Cut &amp; Paste'!$A$2:$G$2,0)-1,1,1),"")</f>
        <v>0</v>
      </c>
      <c r="AD72" s="27">
        <f ca="1">IFERROR(OFFSET('Cut &amp; Paste'!$A$2,ROW()-15,MATCH(AD$15,'Cut &amp; Paste'!$A$2:$G$2,0)-1,1,1),"")</f>
        <v>0</v>
      </c>
      <c r="AE72" s="27">
        <f ca="1">IFERROR(OFFSET('Cut &amp; Paste'!$A$2,ROW()-15,MATCH(AE$15,'Cut &amp; Paste'!$A$2:$G$2,0)-1,1,1),"")</f>
        <v>0</v>
      </c>
      <c r="AF72" s="27" t="str">
        <f ca="1">IFERROR(OFFSET('Cut &amp; Paste'!$A$2,ROW()-15,MATCH(AF$15,'Cut &amp; Paste'!$A$2:$G$2,0)-1,1,1),"")</f>
        <v/>
      </c>
      <c r="AG72" s="27" t="str">
        <f ca="1">IFERROR(OFFSET('Cut &amp; Paste'!$A$2,ROW()-15,MATCH(AG$15,'Cut &amp; Paste'!$A$2:$G$2,0)-1,1,1),"")</f>
        <v/>
      </c>
      <c r="AH72" s="27" t="str">
        <f ca="1">IFERROR(OFFSET('Cut &amp; Paste'!$A$2,ROW()-15,MATCH(AH$15,'Cut &amp; Paste'!$A$2:$G$2,0)-1,1,1),"")</f>
        <v/>
      </c>
      <c r="AI72" s="27" t="str">
        <f ca="1">IFERROR(OFFSET('Cut &amp; Paste'!$A$2,ROW()-15,MATCH(AI$15,'Cut &amp; Paste'!$A$2:$G$2,0)-1,1,1),"")</f>
        <v/>
      </c>
      <c r="AJ72" s="27" t="str">
        <f ca="1">IFERROR(OFFSET('Cut &amp; Paste'!$A$2,ROW()-15,MATCH(AJ$15,'Cut &amp; Paste'!$A$2:$G$2,0)-1,1,1),"")</f>
        <v/>
      </c>
      <c r="AK72" s="27" t="str">
        <f ca="1">IFERROR(OFFSET('Cut &amp; Paste'!$A$2,ROW()-15,MATCH(AK$15,'Cut &amp; Paste'!$A$2:$G$2,0)-1,1,1),"")</f>
        <v/>
      </c>
      <c r="AL72" s="27" t="str">
        <f ca="1">IFERROR(OFFSET('Cut &amp; Paste'!$A$2,ROW()-15,MATCH(AL$15,'Cut &amp; Paste'!$A$2:$G$2,0)-1,1,1),"")</f>
        <v/>
      </c>
      <c r="AM72" s="27" t="str">
        <f ca="1">IFERROR(OFFSET('Cut &amp; Paste'!$A$2,ROW()-15,MATCH(AM$15,'Cut &amp; Paste'!$A$2:$G$2,0)-1,1,1),"")</f>
        <v/>
      </c>
      <c r="AN72" s="27">
        <f ca="1">IFERROR(OFFSET('Cut &amp; Paste'!$A$2,ROW()-15,MATCH(AN$15,'Cut &amp; Paste'!$A$2:$G$2,0)-1,1,1),"")</f>
        <v>0</v>
      </c>
      <c r="AO72" s="27">
        <f ca="1">IFERROR(OFFSET('Cut &amp; Paste'!$A$2,ROW()-15,MATCH(AO$15,'Cut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2" t="str">
        <f t="shared" ca="1" si="50"/>
        <v/>
      </c>
      <c r="AS72" s="162">
        <f t="shared" ca="1" si="51"/>
        <v>0</v>
      </c>
      <c r="AT72" s="6">
        <f t="shared" ca="1" si="52"/>
        <v>0</v>
      </c>
      <c r="AU72" s="6">
        <f t="shared" ca="1" si="53"/>
        <v>0</v>
      </c>
      <c r="AV72" s="6">
        <f t="shared" ca="1" si="54"/>
        <v>0</v>
      </c>
      <c r="AW72" s="6">
        <f t="shared" si="55"/>
        <v>0</v>
      </c>
      <c r="AX72" s="6">
        <f t="shared" ca="1" si="56"/>
        <v>0</v>
      </c>
      <c r="AY72" s="6">
        <f t="shared" si="57"/>
        <v>13</v>
      </c>
      <c r="AZ72" s="6">
        <f t="shared" ca="1" si="58"/>
        <v>0</v>
      </c>
      <c r="BA72" s="6">
        <f t="shared" ca="1" si="59"/>
        <v>0</v>
      </c>
      <c r="BB72" s="6">
        <f t="shared" ca="1" si="60"/>
        <v>3.0030000000000001</v>
      </c>
      <c r="BC72" s="7">
        <f t="shared" si="61"/>
        <v>10.4</v>
      </c>
    </row>
    <row r="73" spans="1:55" x14ac:dyDescent="0.3">
      <c r="A73" s="10">
        <f t="shared" si="21"/>
        <v>57</v>
      </c>
      <c r="B73" s="104" t="str">
        <f t="shared" ca="1" si="38"/>
        <v/>
      </c>
      <c r="C73" s="104">
        <f t="array" ref="C73">MAX((IF(Notation="Metric", MetricHeights, Heights)&lt;=(D73-0.5)) * IF(Notation="Metric", MetricHeights, Heights))</f>
        <v>0</v>
      </c>
      <c r="D73" s="136"/>
      <c r="E73" s="136"/>
      <c r="F73" s="105" t="str">
        <f t="shared" ca="1" si="41"/>
        <v/>
      </c>
      <c r="G73" s="105" t="str">
        <f t="shared" ca="1" si="42"/>
        <v/>
      </c>
      <c r="H73" s="105" t="str">
        <f t="shared" ca="1" si="40"/>
        <v/>
      </c>
      <c r="I73" s="106" t="str">
        <f t="shared" ca="1" si="22"/>
        <v/>
      </c>
      <c r="J73" s="106" t="str">
        <f t="shared" ca="1" si="43"/>
        <v/>
      </c>
      <c r="K73" s="106" t="str">
        <f t="shared" ca="1" si="44"/>
        <v/>
      </c>
      <c r="L73" s="107" t="str">
        <f t="shared" ca="1" si="45"/>
        <v/>
      </c>
      <c r="M73" s="107" t="str">
        <f t="shared" ca="1" si="46"/>
        <v/>
      </c>
      <c r="N73" s="108" t="str">
        <f t="shared" ca="1" si="35"/>
        <v/>
      </c>
      <c r="O73" s="108" t="str">
        <f t="shared" ca="1" si="47"/>
        <v/>
      </c>
      <c r="P73" s="129" t="str">
        <f t="shared" ca="1" si="48"/>
        <v/>
      </c>
      <c r="Q73" s="109" t="str">
        <f t="shared" ca="1" si="49"/>
        <v/>
      </c>
      <c r="R73" s="18"/>
      <c r="S73" s="114" t="str">
        <f t="shared" ca="1" si="24"/>
        <v/>
      </c>
      <c r="T73" s="109"/>
      <c r="U73" s="115"/>
      <c r="V73" s="115"/>
      <c r="W73" s="116"/>
      <c r="Z73" s="27">
        <f ca="1">IFERROR(OFFSET('Cut &amp; Paste'!$A$2,ROW()-15,MATCH(Z$15,'Cut &amp; Paste'!$A$2:$G$2,0)-1,1,1),"")</f>
        <v>0</v>
      </c>
      <c r="AA73" s="27">
        <f t="array" aca="1" ref="AA73" ca="1">MAX((IF(Notation="Metric", MetricHeights, Heights)&lt;=AB73) * IF(Notation="Metric", MetricHeights, Heights))</f>
        <v>0</v>
      </c>
      <c r="AB73" s="27">
        <f ca="1">IFERROR(OFFSET('Cut &amp; Paste'!$A$2,ROW()-15,MATCH(AB$15,'Cut &amp; Paste'!$A$2:$G$2,0)-1,1,1),"")</f>
        <v>0</v>
      </c>
      <c r="AC73" s="27">
        <f ca="1">IFERROR(OFFSET('Cut &amp; Paste'!$A$2,ROW()-15,MATCH(AC$15,'Cut &amp; Paste'!$A$2:$G$2,0)-1,1,1),"")</f>
        <v>0</v>
      </c>
      <c r="AD73" s="27">
        <f ca="1">IFERROR(OFFSET('Cut &amp; Paste'!$A$2,ROW()-15,MATCH(AD$15,'Cut &amp; Paste'!$A$2:$G$2,0)-1,1,1),"")</f>
        <v>0</v>
      </c>
      <c r="AE73" s="27">
        <f ca="1">IFERROR(OFFSET('Cut &amp; Paste'!$A$2,ROW()-15,MATCH(AE$15,'Cut &amp; Paste'!$A$2:$G$2,0)-1,1,1),"")</f>
        <v>0</v>
      </c>
      <c r="AF73" s="27" t="str">
        <f ca="1">IFERROR(OFFSET('Cut &amp; Paste'!$A$2,ROW()-15,MATCH(AF$15,'Cut &amp; Paste'!$A$2:$G$2,0)-1,1,1),"")</f>
        <v/>
      </c>
      <c r="AG73" s="27" t="str">
        <f ca="1">IFERROR(OFFSET('Cut &amp; Paste'!$A$2,ROW()-15,MATCH(AG$15,'Cut &amp; Paste'!$A$2:$G$2,0)-1,1,1),"")</f>
        <v/>
      </c>
      <c r="AH73" s="27" t="str">
        <f ca="1">IFERROR(OFFSET('Cut &amp; Paste'!$A$2,ROW()-15,MATCH(AH$15,'Cut &amp; Paste'!$A$2:$G$2,0)-1,1,1),"")</f>
        <v/>
      </c>
      <c r="AI73" s="27" t="str">
        <f ca="1">IFERROR(OFFSET('Cut &amp; Paste'!$A$2,ROW()-15,MATCH(AI$15,'Cut &amp; Paste'!$A$2:$G$2,0)-1,1,1),"")</f>
        <v/>
      </c>
      <c r="AJ73" s="27" t="str">
        <f ca="1">IFERROR(OFFSET('Cut &amp; Paste'!$A$2,ROW()-15,MATCH(AJ$15,'Cut &amp; Paste'!$A$2:$G$2,0)-1,1,1),"")</f>
        <v/>
      </c>
      <c r="AK73" s="27" t="str">
        <f ca="1">IFERROR(OFFSET('Cut &amp; Paste'!$A$2,ROW()-15,MATCH(AK$15,'Cut &amp; Paste'!$A$2:$G$2,0)-1,1,1),"")</f>
        <v/>
      </c>
      <c r="AL73" s="27" t="str">
        <f ca="1">IFERROR(OFFSET('Cut &amp; Paste'!$A$2,ROW()-15,MATCH(AL$15,'Cut &amp; Paste'!$A$2:$G$2,0)-1,1,1),"")</f>
        <v/>
      </c>
      <c r="AM73" s="27" t="str">
        <f ca="1">IFERROR(OFFSET('Cut &amp; Paste'!$A$2,ROW()-15,MATCH(AM$15,'Cut &amp; Paste'!$A$2:$G$2,0)-1,1,1),"")</f>
        <v/>
      </c>
      <c r="AN73" s="27">
        <f ca="1">IFERROR(OFFSET('Cut &amp; Paste'!$A$2,ROW()-15,MATCH(AN$15,'Cut &amp; Paste'!$A$2:$G$2,0)-1,1,1),"")</f>
        <v>0</v>
      </c>
      <c r="AO73" s="27">
        <f ca="1">IFERROR(OFFSET('Cut &amp; Paste'!$A$2,ROW()-15,MATCH(AO$15,'Cut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2" t="str">
        <f t="shared" ca="1" si="50"/>
        <v/>
      </c>
      <c r="AS73" s="162">
        <f t="shared" ca="1" si="51"/>
        <v>0</v>
      </c>
      <c r="AT73" s="6">
        <f t="shared" ca="1" si="52"/>
        <v>0</v>
      </c>
      <c r="AU73" s="6">
        <f t="shared" ca="1" si="53"/>
        <v>0</v>
      </c>
      <c r="AV73" s="6">
        <f t="shared" ca="1" si="54"/>
        <v>0</v>
      </c>
      <c r="AW73" s="6">
        <f t="shared" si="55"/>
        <v>0</v>
      </c>
      <c r="AX73" s="6">
        <f t="shared" ca="1" si="56"/>
        <v>0</v>
      </c>
      <c r="AY73" s="6">
        <f t="shared" si="57"/>
        <v>13</v>
      </c>
      <c r="AZ73" s="6">
        <f t="shared" ca="1" si="58"/>
        <v>0</v>
      </c>
      <c r="BA73" s="6">
        <f t="shared" ca="1" si="59"/>
        <v>0</v>
      </c>
      <c r="BB73" s="6">
        <f t="shared" ca="1" si="60"/>
        <v>3.0030000000000001</v>
      </c>
      <c r="BC73" s="7">
        <f t="shared" si="61"/>
        <v>10.4</v>
      </c>
    </row>
    <row r="74" spans="1:55" x14ac:dyDescent="0.3">
      <c r="A74" s="10">
        <f t="shared" si="21"/>
        <v>58</v>
      </c>
      <c r="B74" s="104" t="str">
        <f t="shared" ca="1" si="38"/>
        <v/>
      </c>
      <c r="C74" s="104">
        <f t="array" ref="C74">MAX((IF(Notation="Metric", MetricHeights, Heights)&lt;=(D74-0.5)) * IF(Notation="Metric", MetricHeights, Heights))</f>
        <v>0</v>
      </c>
      <c r="D74" s="136"/>
      <c r="E74" s="136"/>
      <c r="F74" s="105" t="str">
        <f t="shared" ca="1" si="41"/>
        <v/>
      </c>
      <c r="G74" s="105" t="str">
        <f t="shared" ca="1" si="42"/>
        <v/>
      </c>
      <c r="H74" s="105" t="str">
        <f t="shared" ca="1" si="40"/>
        <v/>
      </c>
      <c r="I74" s="106" t="str">
        <f t="shared" ca="1" si="22"/>
        <v/>
      </c>
      <c r="J74" s="106" t="str">
        <f t="shared" ca="1" si="43"/>
        <v/>
      </c>
      <c r="K74" s="106" t="str">
        <f t="shared" ca="1" si="44"/>
        <v/>
      </c>
      <c r="L74" s="107" t="str">
        <f t="shared" ca="1" si="45"/>
        <v/>
      </c>
      <c r="M74" s="107" t="str">
        <f t="shared" ca="1" si="46"/>
        <v/>
      </c>
      <c r="N74" s="108" t="str">
        <f t="shared" ca="1" si="35"/>
        <v/>
      </c>
      <c r="O74" s="108" t="str">
        <f t="shared" ca="1" si="47"/>
        <v/>
      </c>
      <c r="P74" s="129" t="str">
        <f t="shared" ca="1" si="48"/>
        <v/>
      </c>
      <c r="Q74" s="109" t="str">
        <f t="shared" ca="1" si="49"/>
        <v/>
      </c>
      <c r="R74" s="18"/>
      <c r="S74" s="114" t="str">
        <f t="shared" ca="1" si="24"/>
        <v/>
      </c>
      <c r="T74" s="109"/>
      <c r="U74" s="115"/>
      <c r="V74" s="115"/>
      <c r="W74" s="116"/>
      <c r="Z74" s="27">
        <f ca="1">IFERROR(OFFSET('Cut &amp; Paste'!$A$2,ROW()-15,MATCH(Z$15,'Cut &amp; Paste'!$A$2:$G$2,0)-1,1,1),"")</f>
        <v>0</v>
      </c>
      <c r="AA74" s="27">
        <f t="array" aca="1" ref="AA74" ca="1">MAX((IF(Notation="Metric", MetricHeights, Heights)&lt;=AB74) * IF(Notation="Metric", MetricHeights, Heights))</f>
        <v>0</v>
      </c>
      <c r="AB74" s="27">
        <f ca="1">IFERROR(OFFSET('Cut &amp; Paste'!$A$2,ROW()-15,MATCH(AB$15,'Cut &amp; Paste'!$A$2:$G$2,0)-1,1,1),"")</f>
        <v>0</v>
      </c>
      <c r="AC74" s="27">
        <f ca="1">IFERROR(OFFSET('Cut &amp; Paste'!$A$2,ROW()-15,MATCH(AC$15,'Cut &amp; Paste'!$A$2:$G$2,0)-1,1,1),"")</f>
        <v>0</v>
      </c>
      <c r="AD74" s="27">
        <f ca="1">IFERROR(OFFSET('Cut &amp; Paste'!$A$2,ROW()-15,MATCH(AD$15,'Cut &amp; Paste'!$A$2:$G$2,0)-1,1,1),"")</f>
        <v>0</v>
      </c>
      <c r="AE74" s="27">
        <f ca="1">IFERROR(OFFSET('Cut &amp; Paste'!$A$2,ROW()-15,MATCH(AE$15,'Cut &amp; Paste'!$A$2:$G$2,0)-1,1,1),"")</f>
        <v>0</v>
      </c>
      <c r="AF74" s="27" t="str">
        <f ca="1">IFERROR(OFFSET('Cut &amp; Paste'!$A$2,ROW()-15,MATCH(AF$15,'Cut &amp; Paste'!$A$2:$G$2,0)-1,1,1),"")</f>
        <v/>
      </c>
      <c r="AG74" s="27" t="str">
        <f ca="1">IFERROR(OFFSET('Cut &amp; Paste'!$A$2,ROW()-15,MATCH(AG$15,'Cut &amp; Paste'!$A$2:$G$2,0)-1,1,1),"")</f>
        <v/>
      </c>
      <c r="AH74" s="27" t="str">
        <f ca="1">IFERROR(OFFSET('Cut &amp; Paste'!$A$2,ROW()-15,MATCH(AH$15,'Cut &amp; Paste'!$A$2:$G$2,0)-1,1,1),"")</f>
        <v/>
      </c>
      <c r="AI74" s="27" t="str">
        <f ca="1">IFERROR(OFFSET('Cut &amp; Paste'!$A$2,ROW()-15,MATCH(AI$15,'Cut &amp; Paste'!$A$2:$G$2,0)-1,1,1),"")</f>
        <v/>
      </c>
      <c r="AJ74" s="27" t="str">
        <f ca="1">IFERROR(OFFSET('Cut &amp; Paste'!$A$2,ROW()-15,MATCH(AJ$15,'Cut &amp; Paste'!$A$2:$G$2,0)-1,1,1),"")</f>
        <v/>
      </c>
      <c r="AK74" s="27" t="str">
        <f ca="1">IFERROR(OFFSET('Cut &amp; Paste'!$A$2,ROW()-15,MATCH(AK$15,'Cut &amp; Paste'!$A$2:$G$2,0)-1,1,1),"")</f>
        <v/>
      </c>
      <c r="AL74" s="27" t="str">
        <f ca="1">IFERROR(OFFSET('Cut &amp; Paste'!$A$2,ROW()-15,MATCH(AL$15,'Cut &amp; Paste'!$A$2:$G$2,0)-1,1,1),"")</f>
        <v/>
      </c>
      <c r="AM74" s="27" t="str">
        <f ca="1">IFERROR(OFFSET('Cut &amp; Paste'!$A$2,ROW()-15,MATCH(AM$15,'Cut &amp; Paste'!$A$2:$G$2,0)-1,1,1),"")</f>
        <v/>
      </c>
      <c r="AN74" s="27">
        <f ca="1">IFERROR(OFFSET('Cut &amp; Paste'!$A$2,ROW()-15,MATCH(AN$15,'Cut &amp; Paste'!$A$2:$G$2,0)-1,1,1),"")</f>
        <v>0</v>
      </c>
      <c r="AO74" s="27">
        <f ca="1">IFERROR(OFFSET('Cut &amp; Paste'!$A$2,ROW()-15,MATCH(AO$15,'Cut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2" t="str">
        <f t="shared" ca="1" si="50"/>
        <v/>
      </c>
      <c r="AS74" s="162">
        <f t="shared" ca="1" si="51"/>
        <v>0</v>
      </c>
      <c r="AT74" s="6">
        <f t="shared" ca="1" si="52"/>
        <v>0</v>
      </c>
      <c r="AU74" s="6">
        <f t="shared" ca="1" si="53"/>
        <v>0</v>
      </c>
      <c r="AV74" s="6">
        <f t="shared" ca="1" si="54"/>
        <v>0</v>
      </c>
      <c r="AW74" s="6">
        <f t="shared" si="55"/>
        <v>0</v>
      </c>
      <c r="AX74" s="6">
        <f t="shared" ca="1" si="56"/>
        <v>0</v>
      </c>
      <c r="AY74" s="6">
        <f t="shared" si="57"/>
        <v>13</v>
      </c>
      <c r="AZ74" s="6">
        <f t="shared" ca="1" si="58"/>
        <v>0</v>
      </c>
      <c r="BA74" s="6">
        <f t="shared" ca="1" si="59"/>
        <v>0</v>
      </c>
      <c r="BB74" s="6">
        <f t="shared" ca="1" si="60"/>
        <v>3.0030000000000001</v>
      </c>
      <c r="BC74" s="7">
        <f t="shared" si="61"/>
        <v>10.4</v>
      </c>
    </row>
    <row r="75" spans="1:55" x14ac:dyDescent="0.3">
      <c r="A75" s="10">
        <f t="shared" si="21"/>
        <v>59</v>
      </c>
      <c r="B75" s="104" t="str">
        <f t="shared" ca="1" si="38"/>
        <v/>
      </c>
      <c r="C75" s="104">
        <f t="array" ref="C75">MAX((IF(Notation="Metric", MetricHeights, Heights)&lt;=(D75-0.5)) * IF(Notation="Metric", MetricHeights, Heights))</f>
        <v>0</v>
      </c>
      <c r="D75" s="136"/>
      <c r="E75" s="136"/>
      <c r="F75" s="105" t="str">
        <f t="shared" ca="1" si="41"/>
        <v/>
      </c>
      <c r="G75" s="105" t="str">
        <f t="shared" ca="1" si="42"/>
        <v/>
      </c>
      <c r="H75" s="105" t="str">
        <f t="shared" ca="1" si="40"/>
        <v/>
      </c>
      <c r="I75" s="106" t="str">
        <f t="shared" ca="1" si="22"/>
        <v/>
      </c>
      <c r="J75" s="106" t="str">
        <f t="shared" ca="1" si="43"/>
        <v/>
      </c>
      <c r="K75" s="106" t="str">
        <f t="shared" ca="1" si="44"/>
        <v/>
      </c>
      <c r="L75" s="107" t="str">
        <f t="shared" ca="1" si="45"/>
        <v/>
      </c>
      <c r="M75" s="107" t="str">
        <f t="shared" ca="1" si="46"/>
        <v/>
      </c>
      <c r="N75" s="108" t="str">
        <f t="shared" ca="1" si="35"/>
        <v/>
      </c>
      <c r="O75" s="108" t="str">
        <f t="shared" ca="1" si="47"/>
        <v/>
      </c>
      <c r="P75" s="129" t="str">
        <f t="shared" ca="1" si="48"/>
        <v/>
      </c>
      <c r="Q75" s="109" t="str">
        <f t="shared" ca="1" si="49"/>
        <v/>
      </c>
      <c r="R75" s="18"/>
      <c r="S75" s="114" t="str">
        <f t="shared" ca="1" si="24"/>
        <v/>
      </c>
      <c r="T75" s="109"/>
      <c r="U75" s="115"/>
      <c r="V75" s="115"/>
      <c r="W75" s="116"/>
      <c r="Z75" s="27">
        <f ca="1">IFERROR(OFFSET('Cut &amp; Paste'!$A$2,ROW()-15,MATCH(Z$15,'Cut &amp; Paste'!$A$2:$G$2,0)-1,1,1),"")</f>
        <v>0</v>
      </c>
      <c r="AA75" s="27">
        <f t="array" aca="1" ref="AA75" ca="1">MAX((IF(Notation="Metric", MetricHeights, Heights)&lt;=AB75) * IF(Notation="Metric", MetricHeights, Heights))</f>
        <v>0</v>
      </c>
      <c r="AB75" s="27">
        <f ca="1">IFERROR(OFFSET('Cut &amp; Paste'!$A$2,ROW()-15,MATCH(AB$15,'Cut &amp; Paste'!$A$2:$G$2,0)-1,1,1),"")</f>
        <v>0</v>
      </c>
      <c r="AC75" s="27">
        <f ca="1">IFERROR(OFFSET('Cut &amp; Paste'!$A$2,ROW()-15,MATCH(AC$15,'Cut &amp; Paste'!$A$2:$G$2,0)-1,1,1),"")</f>
        <v>0</v>
      </c>
      <c r="AD75" s="27">
        <f ca="1">IFERROR(OFFSET('Cut &amp; Paste'!$A$2,ROW()-15,MATCH(AD$15,'Cut &amp; Paste'!$A$2:$G$2,0)-1,1,1),"")</f>
        <v>0</v>
      </c>
      <c r="AE75" s="27">
        <f ca="1">IFERROR(OFFSET('Cut &amp; Paste'!$A$2,ROW()-15,MATCH(AE$15,'Cut &amp; Paste'!$A$2:$G$2,0)-1,1,1),"")</f>
        <v>0</v>
      </c>
      <c r="AF75" s="27" t="str">
        <f ca="1">IFERROR(OFFSET('Cut &amp; Paste'!$A$2,ROW()-15,MATCH(AF$15,'Cut &amp; Paste'!$A$2:$G$2,0)-1,1,1),"")</f>
        <v/>
      </c>
      <c r="AG75" s="27" t="str">
        <f ca="1">IFERROR(OFFSET('Cut &amp; Paste'!$A$2,ROW()-15,MATCH(AG$15,'Cut &amp; Paste'!$A$2:$G$2,0)-1,1,1),"")</f>
        <v/>
      </c>
      <c r="AH75" s="27" t="str">
        <f ca="1">IFERROR(OFFSET('Cut &amp; Paste'!$A$2,ROW()-15,MATCH(AH$15,'Cut &amp; Paste'!$A$2:$G$2,0)-1,1,1),"")</f>
        <v/>
      </c>
      <c r="AI75" s="27" t="str">
        <f ca="1">IFERROR(OFFSET('Cut &amp; Paste'!$A$2,ROW()-15,MATCH(AI$15,'Cut &amp; Paste'!$A$2:$G$2,0)-1,1,1),"")</f>
        <v/>
      </c>
      <c r="AJ75" s="27" t="str">
        <f ca="1">IFERROR(OFFSET('Cut &amp; Paste'!$A$2,ROW()-15,MATCH(AJ$15,'Cut &amp; Paste'!$A$2:$G$2,0)-1,1,1),"")</f>
        <v/>
      </c>
      <c r="AK75" s="27" t="str">
        <f ca="1">IFERROR(OFFSET('Cut &amp; Paste'!$A$2,ROW()-15,MATCH(AK$15,'Cut &amp; Paste'!$A$2:$G$2,0)-1,1,1),"")</f>
        <v/>
      </c>
      <c r="AL75" s="27" t="str">
        <f ca="1">IFERROR(OFFSET('Cut &amp; Paste'!$A$2,ROW()-15,MATCH(AL$15,'Cut &amp; Paste'!$A$2:$G$2,0)-1,1,1),"")</f>
        <v/>
      </c>
      <c r="AM75" s="27" t="str">
        <f ca="1">IFERROR(OFFSET('Cut &amp; Paste'!$A$2,ROW()-15,MATCH(AM$15,'Cut &amp; Paste'!$A$2:$G$2,0)-1,1,1),"")</f>
        <v/>
      </c>
      <c r="AN75" s="27">
        <f ca="1">IFERROR(OFFSET('Cut &amp; Paste'!$A$2,ROW()-15,MATCH(AN$15,'Cut &amp; Paste'!$A$2:$G$2,0)-1,1,1),"")</f>
        <v>0</v>
      </c>
      <c r="AO75" s="27">
        <f ca="1">IFERROR(OFFSET('Cut &amp; Paste'!$A$2,ROW()-15,MATCH(AO$15,'Cut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2" t="str">
        <f t="shared" ca="1" si="50"/>
        <v/>
      </c>
      <c r="AS75" s="162">
        <f t="shared" ca="1" si="51"/>
        <v>0</v>
      </c>
      <c r="AT75" s="6">
        <f t="shared" ca="1" si="52"/>
        <v>0</v>
      </c>
      <c r="AU75" s="6">
        <f t="shared" ca="1" si="53"/>
        <v>0</v>
      </c>
      <c r="AV75" s="6">
        <f t="shared" ca="1" si="54"/>
        <v>0</v>
      </c>
      <c r="AW75" s="6">
        <f t="shared" si="55"/>
        <v>0</v>
      </c>
      <c r="AX75" s="6">
        <f t="shared" ca="1" si="56"/>
        <v>0</v>
      </c>
      <c r="AY75" s="6">
        <f t="shared" si="57"/>
        <v>13</v>
      </c>
      <c r="AZ75" s="6">
        <f t="shared" ca="1" si="58"/>
        <v>0</v>
      </c>
      <c r="BA75" s="6">
        <f t="shared" ca="1" si="59"/>
        <v>0</v>
      </c>
      <c r="BB75" s="6">
        <f t="shared" ca="1" si="60"/>
        <v>3.0030000000000001</v>
      </c>
      <c r="BC75" s="7">
        <f t="shared" si="61"/>
        <v>10.4</v>
      </c>
    </row>
    <row r="76" spans="1:55" x14ac:dyDescent="0.3">
      <c r="A76" s="10">
        <f t="shared" si="21"/>
        <v>60</v>
      </c>
      <c r="B76" s="104" t="str">
        <f t="shared" ca="1" si="38"/>
        <v/>
      </c>
      <c r="C76" s="104">
        <f t="array" ref="C76">MAX((IF(Notation="Metric", MetricHeights, Heights)&lt;=(D76-0.5)) * IF(Notation="Metric", MetricHeights, Heights))</f>
        <v>0</v>
      </c>
      <c r="D76" s="136"/>
      <c r="E76" s="136"/>
      <c r="F76" s="105" t="str">
        <f t="shared" ca="1" si="41"/>
        <v/>
      </c>
      <c r="G76" s="105" t="str">
        <f t="shared" ca="1" si="42"/>
        <v/>
      </c>
      <c r="H76" s="105" t="str">
        <f t="shared" ca="1" si="40"/>
        <v/>
      </c>
      <c r="I76" s="106" t="str">
        <f t="shared" ca="1" si="22"/>
        <v/>
      </c>
      <c r="J76" s="106" t="str">
        <f t="shared" ca="1" si="43"/>
        <v/>
      </c>
      <c r="K76" s="106" t="str">
        <f t="shared" ca="1" si="44"/>
        <v/>
      </c>
      <c r="L76" s="107" t="str">
        <f t="shared" ca="1" si="45"/>
        <v/>
      </c>
      <c r="M76" s="107" t="str">
        <f t="shared" ca="1" si="46"/>
        <v/>
      </c>
      <c r="N76" s="108" t="str">
        <f t="shared" ca="1" si="35"/>
        <v/>
      </c>
      <c r="O76" s="108" t="str">
        <f t="shared" ca="1" si="47"/>
        <v/>
      </c>
      <c r="P76" s="129" t="str">
        <f t="shared" ca="1" si="48"/>
        <v/>
      </c>
      <c r="Q76" s="109" t="str">
        <f t="shared" ca="1" si="49"/>
        <v/>
      </c>
      <c r="R76" s="18"/>
      <c r="S76" s="114" t="str">
        <f t="shared" ca="1" si="24"/>
        <v/>
      </c>
      <c r="T76" s="109"/>
      <c r="U76" s="115"/>
      <c r="V76" s="115"/>
      <c r="W76" s="116"/>
      <c r="Z76" s="27">
        <f ca="1">IFERROR(OFFSET('Cut &amp; Paste'!$A$2,ROW()-15,MATCH(Z$15,'Cut &amp; Paste'!$A$2:$G$2,0)-1,1,1),"")</f>
        <v>0</v>
      </c>
      <c r="AA76" s="27">
        <f t="array" aca="1" ref="AA76" ca="1">MAX((IF(Notation="Metric", MetricHeights, Heights)&lt;=AB76) * IF(Notation="Metric", MetricHeights, Heights))</f>
        <v>0</v>
      </c>
      <c r="AB76" s="27">
        <f ca="1">IFERROR(OFFSET('Cut &amp; Paste'!$A$2,ROW()-15,MATCH(AB$15,'Cut &amp; Paste'!$A$2:$G$2,0)-1,1,1),"")</f>
        <v>0</v>
      </c>
      <c r="AC76" s="27">
        <f ca="1">IFERROR(OFFSET('Cut &amp; Paste'!$A$2,ROW()-15,MATCH(AC$15,'Cut &amp; Paste'!$A$2:$G$2,0)-1,1,1),"")</f>
        <v>0</v>
      </c>
      <c r="AD76" s="27">
        <f ca="1">IFERROR(OFFSET('Cut &amp; Paste'!$A$2,ROW()-15,MATCH(AD$15,'Cut &amp; Paste'!$A$2:$G$2,0)-1,1,1),"")</f>
        <v>0</v>
      </c>
      <c r="AE76" s="27">
        <f ca="1">IFERROR(OFFSET('Cut &amp; Paste'!$A$2,ROW()-15,MATCH(AE$15,'Cut &amp; Paste'!$A$2:$G$2,0)-1,1,1),"")</f>
        <v>0</v>
      </c>
      <c r="AF76" s="27" t="str">
        <f ca="1">IFERROR(OFFSET('Cut &amp; Paste'!$A$2,ROW()-15,MATCH(AF$15,'Cut &amp; Paste'!$A$2:$G$2,0)-1,1,1),"")</f>
        <v/>
      </c>
      <c r="AG76" s="27" t="str">
        <f ca="1">IFERROR(OFFSET('Cut &amp; Paste'!$A$2,ROW()-15,MATCH(AG$15,'Cut &amp; Paste'!$A$2:$G$2,0)-1,1,1),"")</f>
        <v/>
      </c>
      <c r="AH76" s="27" t="str">
        <f ca="1">IFERROR(OFFSET('Cut &amp; Paste'!$A$2,ROW()-15,MATCH(AH$15,'Cut &amp; Paste'!$A$2:$G$2,0)-1,1,1),"")</f>
        <v/>
      </c>
      <c r="AI76" s="27" t="str">
        <f ca="1">IFERROR(OFFSET('Cut &amp; Paste'!$A$2,ROW()-15,MATCH(AI$15,'Cut &amp; Paste'!$A$2:$G$2,0)-1,1,1),"")</f>
        <v/>
      </c>
      <c r="AJ76" s="27" t="str">
        <f ca="1">IFERROR(OFFSET('Cut &amp; Paste'!$A$2,ROW()-15,MATCH(AJ$15,'Cut &amp; Paste'!$A$2:$G$2,0)-1,1,1),"")</f>
        <v/>
      </c>
      <c r="AK76" s="27" t="str">
        <f ca="1">IFERROR(OFFSET('Cut &amp; Paste'!$A$2,ROW()-15,MATCH(AK$15,'Cut &amp; Paste'!$A$2:$G$2,0)-1,1,1),"")</f>
        <v/>
      </c>
      <c r="AL76" s="27" t="str">
        <f ca="1">IFERROR(OFFSET('Cut &amp; Paste'!$A$2,ROW()-15,MATCH(AL$15,'Cut &amp; Paste'!$A$2:$G$2,0)-1,1,1),"")</f>
        <v/>
      </c>
      <c r="AM76" s="27" t="str">
        <f ca="1">IFERROR(OFFSET('Cut &amp; Paste'!$A$2,ROW()-15,MATCH(AM$15,'Cut &amp; Paste'!$A$2:$G$2,0)-1,1,1),"")</f>
        <v/>
      </c>
      <c r="AN76" s="27">
        <f ca="1">IFERROR(OFFSET('Cut &amp; Paste'!$A$2,ROW()-15,MATCH(AN$15,'Cut &amp; Paste'!$A$2:$G$2,0)-1,1,1),"")</f>
        <v>0</v>
      </c>
      <c r="AO76" s="27">
        <f ca="1">IFERROR(OFFSET('Cut &amp; Paste'!$A$2,ROW()-15,MATCH(AO$15,'Cut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2" t="str">
        <f t="shared" ca="1" si="50"/>
        <v/>
      </c>
      <c r="AS76" s="162">
        <f t="shared" ca="1" si="51"/>
        <v>0</v>
      </c>
      <c r="AT76" s="6">
        <f t="shared" ca="1" si="52"/>
        <v>0</v>
      </c>
      <c r="AU76" s="6">
        <f t="shared" ca="1" si="53"/>
        <v>0</v>
      </c>
      <c r="AV76" s="6">
        <f t="shared" ca="1" si="54"/>
        <v>0</v>
      </c>
      <c r="AW76" s="6">
        <f t="shared" si="55"/>
        <v>0</v>
      </c>
      <c r="AX76" s="6">
        <f t="shared" ca="1" si="56"/>
        <v>0</v>
      </c>
      <c r="AY76" s="6">
        <f t="shared" si="57"/>
        <v>13</v>
      </c>
      <c r="AZ76" s="6">
        <f t="shared" ca="1" si="58"/>
        <v>0</v>
      </c>
      <c r="BA76" s="6">
        <f t="shared" ca="1" si="59"/>
        <v>0</v>
      </c>
      <c r="BB76" s="6">
        <f t="shared" ca="1" si="60"/>
        <v>3.0030000000000001</v>
      </c>
      <c r="BC76" s="7">
        <f t="shared" si="61"/>
        <v>10.4</v>
      </c>
    </row>
    <row r="77" spans="1:55" x14ac:dyDescent="0.3">
      <c r="A77" s="10">
        <f t="shared" si="21"/>
        <v>61</v>
      </c>
      <c r="B77" s="104" t="str">
        <f t="shared" ca="1" si="38"/>
        <v/>
      </c>
      <c r="C77" s="104">
        <f t="array" ref="C77">MAX((IF(Notation="Metric", MetricHeights, Heights)&lt;=(D77-0.5)) * IF(Notation="Metric", MetricHeights, Heights))</f>
        <v>0</v>
      </c>
      <c r="D77" s="136"/>
      <c r="E77" s="136"/>
      <c r="F77" s="105" t="str">
        <f t="shared" ca="1" si="41"/>
        <v/>
      </c>
      <c r="G77" s="105" t="str">
        <f t="shared" ca="1" si="42"/>
        <v/>
      </c>
      <c r="H77" s="105" t="str">
        <f t="shared" ca="1" si="40"/>
        <v/>
      </c>
      <c r="I77" s="106" t="str">
        <f t="shared" ca="1" si="22"/>
        <v/>
      </c>
      <c r="J77" s="106" t="str">
        <f t="shared" ca="1" si="43"/>
        <v/>
      </c>
      <c r="K77" s="106" t="str">
        <f t="shared" ca="1" si="44"/>
        <v/>
      </c>
      <c r="L77" s="107" t="str">
        <f t="shared" ca="1" si="45"/>
        <v/>
      </c>
      <c r="M77" s="107" t="str">
        <f t="shared" ca="1" si="46"/>
        <v/>
      </c>
      <c r="N77" s="108" t="str">
        <f t="shared" ca="1" si="35"/>
        <v/>
      </c>
      <c r="O77" s="108" t="str">
        <f t="shared" ca="1" si="47"/>
        <v/>
      </c>
      <c r="P77" s="129" t="str">
        <f t="shared" ca="1" si="48"/>
        <v/>
      </c>
      <c r="Q77" s="109" t="str">
        <f t="shared" ca="1" si="49"/>
        <v/>
      </c>
      <c r="R77" s="18"/>
      <c r="S77" s="114" t="str">
        <f t="shared" ca="1" si="24"/>
        <v/>
      </c>
      <c r="T77" s="109"/>
      <c r="U77" s="115"/>
      <c r="V77" s="115"/>
      <c r="W77" s="116"/>
      <c r="Z77" s="27">
        <f ca="1">IFERROR(OFFSET('Cut &amp; Paste'!$A$2,ROW()-15,MATCH(Z$15,'Cut &amp; Paste'!$A$2:$G$2,0)-1,1,1),"")</f>
        <v>0</v>
      </c>
      <c r="AA77" s="27">
        <f t="array" aca="1" ref="AA77" ca="1">MAX((IF(Notation="Metric", MetricHeights, Heights)&lt;=AB77) * IF(Notation="Metric", MetricHeights, Heights))</f>
        <v>0</v>
      </c>
      <c r="AB77" s="27">
        <f ca="1">IFERROR(OFFSET('Cut &amp; Paste'!$A$2,ROW()-15,MATCH(AB$15,'Cut &amp; Paste'!$A$2:$G$2,0)-1,1,1),"")</f>
        <v>0</v>
      </c>
      <c r="AC77" s="27">
        <f ca="1">IFERROR(OFFSET('Cut &amp; Paste'!$A$2,ROW()-15,MATCH(AC$15,'Cut &amp; Paste'!$A$2:$G$2,0)-1,1,1),"")</f>
        <v>0</v>
      </c>
      <c r="AD77" s="27">
        <f ca="1">IFERROR(OFFSET('Cut &amp; Paste'!$A$2,ROW()-15,MATCH(AD$15,'Cut &amp; Paste'!$A$2:$G$2,0)-1,1,1),"")</f>
        <v>0</v>
      </c>
      <c r="AE77" s="27">
        <f ca="1">IFERROR(OFFSET('Cut &amp; Paste'!$A$2,ROW()-15,MATCH(AE$15,'Cut &amp; Paste'!$A$2:$G$2,0)-1,1,1),"")</f>
        <v>0</v>
      </c>
      <c r="AF77" s="27" t="str">
        <f ca="1">IFERROR(OFFSET('Cut &amp; Paste'!$A$2,ROW()-15,MATCH(AF$15,'Cut &amp; Paste'!$A$2:$G$2,0)-1,1,1),"")</f>
        <v/>
      </c>
      <c r="AG77" s="27" t="str">
        <f ca="1">IFERROR(OFFSET('Cut &amp; Paste'!$A$2,ROW()-15,MATCH(AG$15,'Cut &amp; Paste'!$A$2:$G$2,0)-1,1,1),"")</f>
        <v/>
      </c>
      <c r="AH77" s="27" t="str">
        <f ca="1">IFERROR(OFFSET('Cut &amp; Paste'!$A$2,ROW()-15,MATCH(AH$15,'Cut &amp; Paste'!$A$2:$G$2,0)-1,1,1),"")</f>
        <v/>
      </c>
      <c r="AI77" s="27" t="str">
        <f ca="1">IFERROR(OFFSET('Cut &amp; Paste'!$A$2,ROW()-15,MATCH(AI$15,'Cut &amp; Paste'!$A$2:$G$2,0)-1,1,1),"")</f>
        <v/>
      </c>
      <c r="AJ77" s="27" t="str">
        <f ca="1">IFERROR(OFFSET('Cut &amp; Paste'!$A$2,ROW()-15,MATCH(AJ$15,'Cut &amp; Paste'!$A$2:$G$2,0)-1,1,1),"")</f>
        <v/>
      </c>
      <c r="AK77" s="27" t="str">
        <f ca="1">IFERROR(OFFSET('Cut &amp; Paste'!$A$2,ROW()-15,MATCH(AK$15,'Cut &amp; Paste'!$A$2:$G$2,0)-1,1,1),"")</f>
        <v/>
      </c>
      <c r="AL77" s="27" t="str">
        <f ca="1">IFERROR(OFFSET('Cut &amp; Paste'!$A$2,ROW()-15,MATCH(AL$15,'Cut &amp; Paste'!$A$2:$G$2,0)-1,1,1),"")</f>
        <v/>
      </c>
      <c r="AM77" s="27" t="str">
        <f ca="1">IFERROR(OFFSET('Cut &amp; Paste'!$A$2,ROW()-15,MATCH(AM$15,'Cut &amp; Paste'!$A$2:$G$2,0)-1,1,1),"")</f>
        <v/>
      </c>
      <c r="AN77" s="27">
        <f ca="1">IFERROR(OFFSET('Cut &amp; Paste'!$A$2,ROW()-15,MATCH(AN$15,'Cut &amp; Paste'!$A$2:$G$2,0)-1,1,1),"")</f>
        <v>0</v>
      </c>
      <c r="AO77" s="27">
        <f ca="1">IFERROR(OFFSET('Cut &amp; Paste'!$A$2,ROW()-15,MATCH(AO$15,'Cut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2" t="str">
        <f t="shared" ca="1" si="50"/>
        <v/>
      </c>
      <c r="AS77" s="162">
        <f t="shared" ca="1" si="51"/>
        <v>0</v>
      </c>
      <c r="AT77" s="6">
        <f t="shared" ca="1" si="52"/>
        <v>0</v>
      </c>
      <c r="AU77" s="6">
        <f t="shared" ca="1" si="53"/>
        <v>0</v>
      </c>
      <c r="AV77" s="6">
        <f t="shared" ca="1" si="54"/>
        <v>0</v>
      </c>
      <c r="AW77" s="6">
        <f t="shared" si="55"/>
        <v>0</v>
      </c>
      <c r="AX77" s="6">
        <f t="shared" ca="1" si="56"/>
        <v>0</v>
      </c>
      <c r="AY77" s="6">
        <f t="shared" si="57"/>
        <v>13</v>
      </c>
      <c r="AZ77" s="6">
        <f t="shared" ca="1" si="58"/>
        <v>0</v>
      </c>
      <c r="BA77" s="6">
        <f t="shared" ca="1" si="59"/>
        <v>0</v>
      </c>
      <c r="BB77" s="6">
        <f t="shared" ca="1" si="60"/>
        <v>3.0030000000000001</v>
      </c>
      <c r="BC77" s="7">
        <f t="shared" si="61"/>
        <v>10.4</v>
      </c>
    </row>
    <row r="78" spans="1:55" x14ac:dyDescent="0.3">
      <c r="A78" s="10">
        <f t="shared" si="21"/>
        <v>62</v>
      </c>
      <c r="B78" s="104" t="str">
        <f t="shared" ca="1" si="38"/>
        <v/>
      </c>
      <c r="C78" s="104">
        <f t="array" ref="C78">MAX((IF(Notation="Metric", MetricHeights, Heights)&lt;=(D78-0.5)) * IF(Notation="Metric", MetricHeights, Heights))</f>
        <v>0</v>
      </c>
      <c r="D78" s="136"/>
      <c r="E78" s="136"/>
      <c r="F78" s="105" t="str">
        <f t="shared" ca="1" si="41"/>
        <v/>
      </c>
      <c r="G78" s="105" t="str">
        <f t="shared" ca="1" si="42"/>
        <v/>
      </c>
      <c r="H78" s="105" t="str">
        <f t="shared" ca="1" si="40"/>
        <v/>
      </c>
      <c r="I78" s="106" t="str">
        <f t="shared" ca="1" si="22"/>
        <v/>
      </c>
      <c r="J78" s="106" t="str">
        <f t="shared" ca="1" si="43"/>
        <v/>
      </c>
      <c r="K78" s="106" t="str">
        <f t="shared" ca="1" si="44"/>
        <v/>
      </c>
      <c r="L78" s="107" t="str">
        <f t="shared" ca="1" si="45"/>
        <v/>
      </c>
      <c r="M78" s="107" t="str">
        <f t="shared" ca="1" si="46"/>
        <v/>
      </c>
      <c r="N78" s="108" t="str">
        <f t="shared" ca="1" si="35"/>
        <v/>
      </c>
      <c r="O78" s="108" t="str">
        <f t="shared" ca="1" si="47"/>
        <v/>
      </c>
      <c r="P78" s="129" t="str">
        <f t="shared" ca="1" si="48"/>
        <v/>
      </c>
      <c r="Q78" s="109" t="str">
        <f t="shared" ca="1" si="49"/>
        <v/>
      </c>
      <c r="R78" s="18"/>
      <c r="S78" s="114" t="str">
        <f t="shared" ca="1" si="24"/>
        <v/>
      </c>
      <c r="T78" s="109"/>
      <c r="U78" s="115"/>
      <c r="V78" s="115"/>
      <c r="W78" s="116"/>
      <c r="Z78" s="27">
        <f ca="1">IFERROR(OFFSET('Cut &amp; Paste'!$A$2,ROW()-15,MATCH(Z$15,'Cut &amp; Paste'!$A$2:$G$2,0)-1,1,1),"")</f>
        <v>0</v>
      </c>
      <c r="AA78" s="27">
        <f t="array" aca="1" ref="AA78" ca="1">MAX((IF(Notation="Metric", MetricHeights, Heights)&lt;=AB78) * IF(Notation="Metric", MetricHeights, Heights))</f>
        <v>0</v>
      </c>
      <c r="AB78" s="27">
        <f ca="1">IFERROR(OFFSET('Cut &amp; Paste'!$A$2,ROW()-15,MATCH(AB$15,'Cut &amp; Paste'!$A$2:$G$2,0)-1,1,1),"")</f>
        <v>0</v>
      </c>
      <c r="AC78" s="27">
        <f ca="1">IFERROR(OFFSET('Cut &amp; Paste'!$A$2,ROW()-15,MATCH(AC$15,'Cut &amp; Paste'!$A$2:$G$2,0)-1,1,1),"")</f>
        <v>0</v>
      </c>
      <c r="AD78" s="27">
        <f ca="1">IFERROR(OFFSET('Cut &amp; Paste'!$A$2,ROW()-15,MATCH(AD$15,'Cut &amp; Paste'!$A$2:$G$2,0)-1,1,1),"")</f>
        <v>0</v>
      </c>
      <c r="AE78" s="27">
        <f ca="1">IFERROR(OFFSET('Cut &amp; Paste'!$A$2,ROW()-15,MATCH(AE$15,'Cut &amp; Paste'!$A$2:$G$2,0)-1,1,1),"")</f>
        <v>0</v>
      </c>
      <c r="AF78" s="27" t="str">
        <f ca="1">IFERROR(OFFSET('Cut &amp; Paste'!$A$2,ROW()-15,MATCH(AF$15,'Cut &amp; Paste'!$A$2:$G$2,0)-1,1,1),"")</f>
        <v/>
      </c>
      <c r="AG78" s="27" t="str">
        <f ca="1">IFERROR(OFFSET('Cut &amp; Paste'!$A$2,ROW()-15,MATCH(AG$15,'Cut &amp; Paste'!$A$2:$G$2,0)-1,1,1),"")</f>
        <v/>
      </c>
      <c r="AH78" s="27" t="str">
        <f ca="1">IFERROR(OFFSET('Cut &amp; Paste'!$A$2,ROW()-15,MATCH(AH$15,'Cut &amp; Paste'!$A$2:$G$2,0)-1,1,1),"")</f>
        <v/>
      </c>
      <c r="AI78" s="27" t="str">
        <f ca="1">IFERROR(OFFSET('Cut &amp; Paste'!$A$2,ROW()-15,MATCH(AI$15,'Cut &amp; Paste'!$A$2:$G$2,0)-1,1,1),"")</f>
        <v/>
      </c>
      <c r="AJ78" s="27" t="str">
        <f ca="1">IFERROR(OFFSET('Cut &amp; Paste'!$A$2,ROW()-15,MATCH(AJ$15,'Cut &amp; Paste'!$A$2:$G$2,0)-1,1,1),"")</f>
        <v/>
      </c>
      <c r="AK78" s="27" t="str">
        <f ca="1">IFERROR(OFFSET('Cut &amp; Paste'!$A$2,ROW()-15,MATCH(AK$15,'Cut &amp; Paste'!$A$2:$G$2,0)-1,1,1),"")</f>
        <v/>
      </c>
      <c r="AL78" s="27" t="str">
        <f ca="1">IFERROR(OFFSET('Cut &amp; Paste'!$A$2,ROW()-15,MATCH(AL$15,'Cut &amp; Paste'!$A$2:$G$2,0)-1,1,1),"")</f>
        <v/>
      </c>
      <c r="AM78" s="27" t="str">
        <f ca="1">IFERROR(OFFSET('Cut &amp; Paste'!$A$2,ROW()-15,MATCH(AM$15,'Cut &amp; Paste'!$A$2:$G$2,0)-1,1,1),"")</f>
        <v/>
      </c>
      <c r="AN78" s="27">
        <f ca="1">IFERROR(OFFSET('Cut &amp; Paste'!$A$2,ROW()-15,MATCH(AN$15,'Cut &amp; Paste'!$A$2:$G$2,0)-1,1,1),"")</f>
        <v>0</v>
      </c>
      <c r="AO78" s="27">
        <f ca="1">IFERROR(OFFSET('Cut &amp; Paste'!$A$2,ROW()-15,MATCH(AO$15,'Cut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2" t="str">
        <f t="shared" ca="1" si="50"/>
        <v/>
      </c>
      <c r="AS78" s="162">
        <f t="shared" ca="1" si="51"/>
        <v>0</v>
      </c>
      <c r="AT78" s="6">
        <f t="shared" ca="1" si="52"/>
        <v>0</v>
      </c>
      <c r="AU78" s="6">
        <f t="shared" ca="1" si="53"/>
        <v>0</v>
      </c>
      <c r="AV78" s="6">
        <f t="shared" ca="1" si="54"/>
        <v>0</v>
      </c>
      <c r="AW78" s="6">
        <f t="shared" si="55"/>
        <v>0</v>
      </c>
      <c r="AX78" s="6">
        <f t="shared" ca="1" si="56"/>
        <v>0</v>
      </c>
      <c r="AY78" s="6">
        <f t="shared" si="57"/>
        <v>13</v>
      </c>
      <c r="AZ78" s="6">
        <f t="shared" ca="1" si="58"/>
        <v>0</v>
      </c>
      <c r="BA78" s="6">
        <f t="shared" ca="1" si="59"/>
        <v>0</v>
      </c>
      <c r="BB78" s="6">
        <f t="shared" ca="1" si="60"/>
        <v>3.0030000000000001</v>
      </c>
      <c r="BC78" s="7">
        <f t="shared" si="61"/>
        <v>10.4</v>
      </c>
    </row>
    <row r="79" spans="1:55" x14ac:dyDescent="0.3">
      <c r="A79" s="10">
        <f t="shared" si="21"/>
        <v>63</v>
      </c>
      <c r="B79" s="104" t="str">
        <f t="shared" ca="1" si="38"/>
        <v/>
      </c>
      <c r="C79" s="104">
        <f t="array" ref="C79">MAX((IF(Notation="Metric", MetricHeights, Heights)&lt;=(D79-0.5)) * IF(Notation="Metric", MetricHeights, Heights))</f>
        <v>0</v>
      </c>
      <c r="D79" s="136"/>
      <c r="E79" s="136"/>
      <c r="F79" s="105" t="str">
        <f t="shared" ca="1" si="41"/>
        <v/>
      </c>
      <c r="G79" s="105" t="str">
        <f t="shared" ca="1" si="42"/>
        <v/>
      </c>
      <c r="H79" s="105" t="str">
        <f t="shared" ca="1" si="40"/>
        <v/>
      </c>
      <c r="I79" s="106" t="str">
        <f t="shared" ca="1" si="22"/>
        <v/>
      </c>
      <c r="J79" s="106" t="str">
        <f t="shared" ca="1" si="43"/>
        <v/>
      </c>
      <c r="K79" s="106" t="str">
        <f t="shared" ca="1" si="44"/>
        <v/>
      </c>
      <c r="L79" s="107" t="str">
        <f t="shared" ca="1" si="45"/>
        <v/>
      </c>
      <c r="M79" s="107" t="str">
        <f t="shared" ca="1" si="46"/>
        <v/>
      </c>
      <c r="N79" s="108" t="str">
        <f t="shared" ca="1" si="35"/>
        <v/>
      </c>
      <c r="O79" s="108" t="str">
        <f t="shared" ca="1" si="47"/>
        <v/>
      </c>
      <c r="P79" s="129" t="str">
        <f t="shared" ca="1" si="48"/>
        <v/>
      </c>
      <c r="Q79" s="109" t="str">
        <f t="shared" ca="1" si="49"/>
        <v/>
      </c>
      <c r="R79" s="18"/>
      <c r="S79" s="114" t="str">
        <f t="shared" ca="1" si="24"/>
        <v/>
      </c>
      <c r="T79" s="109"/>
      <c r="U79" s="115"/>
      <c r="V79" s="115"/>
      <c r="W79" s="116"/>
      <c r="Z79" s="27">
        <f ca="1">IFERROR(OFFSET('Cut &amp; Paste'!$A$2,ROW()-15,MATCH(Z$15,'Cut &amp; Paste'!$A$2:$G$2,0)-1,1,1),"")</f>
        <v>0</v>
      </c>
      <c r="AA79" s="27">
        <f t="array" aca="1" ref="AA79" ca="1">MAX((IF(Notation="Metric", MetricHeights, Heights)&lt;=AB79) * IF(Notation="Metric", MetricHeights, Heights))</f>
        <v>0</v>
      </c>
      <c r="AB79" s="27">
        <f ca="1">IFERROR(OFFSET('Cut &amp; Paste'!$A$2,ROW()-15,MATCH(AB$15,'Cut &amp; Paste'!$A$2:$G$2,0)-1,1,1),"")</f>
        <v>0</v>
      </c>
      <c r="AC79" s="27">
        <f ca="1">IFERROR(OFFSET('Cut &amp; Paste'!$A$2,ROW()-15,MATCH(AC$15,'Cut &amp; Paste'!$A$2:$G$2,0)-1,1,1),"")</f>
        <v>0</v>
      </c>
      <c r="AD79" s="27">
        <f ca="1">IFERROR(OFFSET('Cut &amp; Paste'!$A$2,ROW()-15,MATCH(AD$15,'Cut &amp; Paste'!$A$2:$G$2,0)-1,1,1),"")</f>
        <v>0</v>
      </c>
      <c r="AE79" s="27">
        <f ca="1">IFERROR(OFFSET('Cut &amp; Paste'!$A$2,ROW()-15,MATCH(AE$15,'Cut &amp; Paste'!$A$2:$G$2,0)-1,1,1),"")</f>
        <v>0</v>
      </c>
      <c r="AF79" s="27" t="str">
        <f ca="1">IFERROR(OFFSET('Cut &amp; Paste'!$A$2,ROW()-15,MATCH(AF$15,'Cut &amp; Paste'!$A$2:$G$2,0)-1,1,1),"")</f>
        <v/>
      </c>
      <c r="AG79" s="27" t="str">
        <f ca="1">IFERROR(OFFSET('Cut &amp; Paste'!$A$2,ROW()-15,MATCH(AG$15,'Cut &amp; Paste'!$A$2:$G$2,0)-1,1,1),"")</f>
        <v/>
      </c>
      <c r="AH79" s="27" t="str">
        <f ca="1">IFERROR(OFFSET('Cut &amp; Paste'!$A$2,ROW()-15,MATCH(AH$15,'Cut &amp; Paste'!$A$2:$G$2,0)-1,1,1),"")</f>
        <v/>
      </c>
      <c r="AI79" s="27" t="str">
        <f ca="1">IFERROR(OFFSET('Cut &amp; Paste'!$A$2,ROW()-15,MATCH(AI$15,'Cut &amp; Paste'!$A$2:$G$2,0)-1,1,1),"")</f>
        <v/>
      </c>
      <c r="AJ79" s="27" t="str">
        <f ca="1">IFERROR(OFFSET('Cut &amp; Paste'!$A$2,ROW()-15,MATCH(AJ$15,'Cut &amp; Paste'!$A$2:$G$2,0)-1,1,1),"")</f>
        <v/>
      </c>
      <c r="AK79" s="27" t="str">
        <f ca="1">IFERROR(OFFSET('Cut &amp; Paste'!$A$2,ROW()-15,MATCH(AK$15,'Cut &amp; Paste'!$A$2:$G$2,0)-1,1,1),"")</f>
        <v/>
      </c>
      <c r="AL79" s="27" t="str">
        <f ca="1">IFERROR(OFFSET('Cut &amp; Paste'!$A$2,ROW()-15,MATCH(AL$15,'Cut &amp; Paste'!$A$2:$G$2,0)-1,1,1),"")</f>
        <v/>
      </c>
      <c r="AM79" s="27" t="str">
        <f ca="1">IFERROR(OFFSET('Cut &amp; Paste'!$A$2,ROW()-15,MATCH(AM$15,'Cut &amp; Paste'!$A$2:$G$2,0)-1,1,1),"")</f>
        <v/>
      </c>
      <c r="AN79" s="27">
        <f ca="1">IFERROR(OFFSET('Cut &amp; Paste'!$A$2,ROW()-15,MATCH(AN$15,'Cut &amp; Paste'!$A$2:$G$2,0)-1,1,1),"")</f>
        <v>0</v>
      </c>
      <c r="AO79" s="27">
        <f ca="1">IFERROR(OFFSET('Cut &amp; Paste'!$A$2,ROW()-15,MATCH(AO$15,'Cut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2" t="str">
        <f t="shared" ca="1" si="50"/>
        <v/>
      </c>
      <c r="AS79" s="162">
        <f t="shared" ca="1" si="51"/>
        <v>0</v>
      </c>
      <c r="AT79" s="6">
        <f t="shared" ca="1" si="52"/>
        <v>0</v>
      </c>
      <c r="AU79" s="6">
        <f t="shared" ca="1" si="53"/>
        <v>0</v>
      </c>
      <c r="AV79" s="6">
        <f t="shared" ca="1" si="54"/>
        <v>0</v>
      </c>
      <c r="AW79" s="6">
        <f t="shared" si="55"/>
        <v>0</v>
      </c>
      <c r="AX79" s="6">
        <f t="shared" ca="1" si="56"/>
        <v>0</v>
      </c>
      <c r="AY79" s="6">
        <f t="shared" si="57"/>
        <v>13</v>
      </c>
      <c r="AZ79" s="6">
        <f t="shared" ca="1" si="58"/>
        <v>0</v>
      </c>
      <c r="BA79" s="6">
        <f t="shared" ca="1" si="59"/>
        <v>0</v>
      </c>
      <c r="BB79" s="6">
        <f t="shared" ca="1" si="60"/>
        <v>3.0030000000000001</v>
      </c>
      <c r="BC79" s="7">
        <f t="shared" si="61"/>
        <v>10.4</v>
      </c>
    </row>
    <row r="80" spans="1:55" x14ac:dyDescent="0.3">
      <c r="A80" s="10">
        <f t="shared" si="21"/>
        <v>64</v>
      </c>
      <c r="B80" s="104" t="str">
        <f t="shared" ca="1" si="38"/>
        <v/>
      </c>
      <c r="C80" s="104">
        <f t="array" ref="C80">MAX((IF(Notation="Metric", MetricHeights, Heights)&lt;=(D80-0.5)) * IF(Notation="Metric", MetricHeights, Heights))</f>
        <v>0</v>
      </c>
      <c r="D80" s="136"/>
      <c r="E80" s="136"/>
      <c r="F80" s="105" t="str">
        <f t="shared" ca="1" si="41"/>
        <v/>
      </c>
      <c r="G80" s="105" t="str">
        <f t="shared" ca="1" si="42"/>
        <v/>
      </c>
      <c r="H80" s="105" t="str">
        <f t="shared" ca="1" si="40"/>
        <v/>
      </c>
      <c r="I80" s="106" t="str">
        <f t="shared" ca="1" si="22"/>
        <v/>
      </c>
      <c r="J80" s="106" t="str">
        <f t="shared" ca="1" si="43"/>
        <v/>
      </c>
      <c r="K80" s="106" t="str">
        <f t="shared" ca="1" si="44"/>
        <v/>
      </c>
      <c r="L80" s="107" t="str">
        <f t="shared" ca="1" si="45"/>
        <v/>
      </c>
      <c r="M80" s="107" t="str">
        <f t="shared" ca="1" si="46"/>
        <v/>
      </c>
      <c r="N80" s="108" t="str">
        <f t="shared" ca="1" si="35"/>
        <v/>
      </c>
      <c r="O80" s="108" t="str">
        <f t="shared" ca="1" si="47"/>
        <v/>
      </c>
      <c r="P80" s="129" t="str">
        <f t="shared" ca="1" si="48"/>
        <v/>
      </c>
      <c r="Q80" s="109" t="str">
        <f t="shared" ca="1" si="49"/>
        <v/>
      </c>
      <c r="R80" s="18"/>
      <c r="S80" s="114" t="str">
        <f t="shared" ca="1" si="24"/>
        <v/>
      </c>
      <c r="T80" s="109"/>
      <c r="U80" s="115"/>
      <c r="V80" s="115"/>
      <c r="W80" s="116"/>
      <c r="Z80" s="27">
        <f ca="1">IFERROR(OFFSET('Cut &amp; Paste'!$A$2,ROW()-15,MATCH(Z$15,'Cut &amp; Paste'!$A$2:$G$2,0)-1,1,1),"")</f>
        <v>0</v>
      </c>
      <c r="AA80" s="27">
        <f t="array" aca="1" ref="AA80" ca="1">MAX((IF(Notation="Metric", MetricHeights, Heights)&lt;=AB80) * IF(Notation="Metric", MetricHeights, Heights))</f>
        <v>0</v>
      </c>
      <c r="AB80" s="27">
        <f ca="1">IFERROR(OFFSET('Cut &amp; Paste'!$A$2,ROW()-15,MATCH(AB$15,'Cut &amp; Paste'!$A$2:$G$2,0)-1,1,1),"")</f>
        <v>0</v>
      </c>
      <c r="AC80" s="27">
        <f ca="1">IFERROR(OFFSET('Cut &amp; Paste'!$A$2,ROW()-15,MATCH(AC$15,'Cut &amp; Paste'!$A$2:$G$2,0)-1,1,1),"")</f>
        <v>0</v>
      </c>
      <c r="AD80" s="27">
        <f ca="1">IFERROR(OFFSET('Cut &amp; Paste'!$A$2,ROW()-15,MATCH(AD$15,'Cut &amp; Paste'!$A$2:$G$2,0)-1,1,1),"")</f>
        <v>0</v>
      </c>
      <c r="AE80" s="27">
        <f ca="1">IFERROR(OFFSET('Cut &amp; Paste'!$A$2,ROW()-15,MATCH(AE$15,'Cut &amp; Paste'!$A$2:$G$2,0)-1,1,1),"")</f>
        <v>0</v>
      </c>
      <c r="AF80" s="27" t="str">
        <f ca="1">IFERROR(OFFSET('Cut &amp; Paste'!$A$2,ROW()-15,MATCH(AF$15,'Cut &amp; Paste'!$A$2:$G$2,0)-1,1,1),"")</f>
        <v/>
      </c>
      <c r="AG80" s="27" t="str">
        <f ca="1">IFERROR(OFFSET('Cut &amp; Paste'!$A$2,ROW()-15,MATCH(AG$15,'Cut &amp; Paste'!$A$2:$G$2,0)-1,1,1),"")</f>
        <v/>
      </c>
      <c r="AH80" s="27" t="str">
        <f ca="1">IFERROR(OFFSET('Cut &amp; Paste'!$A$2,ROW()-15,MATCH(AH$15,'Cut &amp; Paste'!$A$2:$G$2,0)-1,1,1),"")</f>
        <v/>
      </c>
      <c r="AI80" s="27" t="str">
        <f ca="1">IFERROR(OFFSET('Cut &amp; Paste'!$A$2,ROW()-15,MATCH(AI$15,'Cut &amp; Paste'!$A$2:$G$2,0)-1,1,1),"")</f>
        <v/>
      </c>
      <c r="AJ80" s="27" t="str">
        <f ca="1">IFERROR(OFFSET('Cut &amp; Paste'!$A$2,ROW()-15,MATCH(AJ$15,'Cut &amp; Paste'!$A$2:$G$2,0)-1,1,1),"")</f>
        <v/>
      </c>
      <c r="AK80" s="27" t="str">
        <f ca="1">IFERROR(OFFSET('Cut &amp; Paste'!$A$2,ROW()-15,MATCH(AK$15,'Cut &amp; Paste'!$A$2:$G$2,0)-1,1,1),"")</f>
        <v/>
      </c>
      <c r="AL80" s="27" t="str">
        <f ca="1">IFERROR(OFFSET('Cut &amp; Paste'!$A$2,ROW()-15,MATCH(AL$15,'Cut &amp; Paste'!$A$2:$G$2,0)-1,1,1),"")</f>
        <v/>
      </c>
      <c r="AM80" s="27" t="str">
        <f ca="1">IFERROR(OFFSET('Cut &amp; Paste'!$A$2,ROW()-15,MATCH(AM$15,'Cut &amp; Paste'!$A$2:$G$2,0)-1,1,1),"")</f>
        <v/>
      </c>
      <c r="AN80" s="27">
        <f ca="1">IFERROR(OFFSET('Cut &amp; Paste'!$A$2,ROW()-15,MATCH(AN$15,'Cut &amp; Paste'!$A$2:$G$2,0)-1,1,1),"")</f>
        <v>0</v>
      </c>
      <c r="AO80" s="27">
        <f ca="1">IFERROR(OFFSET('Cut &amp; Paste'!$A$2,ROW()-15,MATCH(AO$15,'Cut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2" t="str">
        <f t="shared" ca="1" si="50"/>
        <v/>
      </c>
      <c r="AS80" s="162">
        <f t="shared" ca="1" si="51"/>
        <v>0</v>
      </c>
      <c r="AT80" s="6">
        <f t="shared" ca="1" si="52"/>
        <v>0</v>
      </c>
      <c r="AU80" s="6">
        <f t="shared" ca="1" si="53"/>
        <v>0</v>
      </c>
      <c r="AV80" s="6">
        <f t="shared" ca="1" si="54"/>
        <v>0</v>
      </c>
      <c r="AW80" s="6">
        <f t="shared" si="55"/>
        <v>0</v>
      </c>
      <c r="AX80" s="6">
        <f t="shared" ca="1" si="56"/>
        <v>0</v>
      </c>
      <c r="AY80" s="6">
        <f t="shared" si="57"/>
        <v>13</v>
      </c>
      <c r="AZ80" s="6">
        <f t="shared" ca="1" si="58"/>
        <v>0</v>
      </c>
      <c r="BA80" s="6">
        <f t="shared" ca="1" si="59"/>
        <v>0</v>
      </c>
      <c r="BB80" s="6">
        <f t="shared" ca="1" si="60"/>
        <v>3.0030000000000001</v>
      </c>
      <c r="BC80" s="7">
        <f t="shared" si="61"/>
        <v>10.4</v>
      </c>
    </row>
    <row r="81" spans="1:55" x14ac:dyDescent="0.3">
      <c r="A81" s="10">
        <f t="shared" si="21"/>
        <v>65</v>
      </c>
      <c r="B81" s="104" t="str">
        <f t="shared" ca="1" si="38"/>
        <v/>
      </c>
      <c r="C81" s="104">
        <f t="array" ref="C81">MAX((IF(Notation="Metric", MetricHeights, Heights)&lt;=(D81-0.5)) * IF(Notation="Metric", MetricHeights, Heights))</f>
        <v>0</v>
      </c>
      <c r="D81" s="136"/>
      <c r="E81" s="136"/>
      <c r="F81" s="105" t="str">
        <f t="shared" ref="F81:F117" ca="1" si="62">IF(D81&lt;&gt;"",
         IF(C81=0,
         IF(Notation="Metric",64,2.5),C81
),
IF(AND(AB81&lt;&gt;"",AB81&lt;&gt;0),
                         IF(AA81=0,IF(Notation="Metric", 64,2.5),AA81),
                           ""
)
)</f>
        <v/>
      </c>
      <c r="G81" s="105" t="str">
        <f t="shared" ref="G81:G117" ca="1" si="63">IF(E81&lt;&gt;"",IF(OpeningSize="Opening Size - 3/8""", E81-(3/8*IF(Notation="Metric",25.4,1)), IF(OpeningSize="Opening Size - 1/2""", E81-(0.5*IF(Notation="Metric",25.4,1)), E81-(1*IF(Notation="Metric",25.4,1)))),IF(AND(AC81&lt;&gt;"",AC81&lt;&gt;0),AC81,""))</f>
        <v/>
      </c>
      <c r="H81" s="105" t="str">
        <f t="shared" ca="1" si="40"/>
        <v/>
      </c>
      <c r="I81" s="106" t="str">
        <f t="shared" ca="1" si="22"/>
        <v/>
      </c>
      <c r="J81" s="106" t="str">
        <f t="shared" ref="J81:J117" ca="1" si="64">IF(AND(BotThickness&lt;&gt;"",B81&lt;&gt;""), BotThickness, IF(AND(AF81&lt;&gt;"",AF81&lt;&gt;0),AF81,""))</f>
        <v/>
      </c>
      <c r="K81" s="106" t="str">
        <f t="shared" ref="K81:K117" ca="1" si="65">IF(AND(Notch&lt;&gt;"No Notch", Notch&lt;&gt;"",B81&lt;&gt;""), Notch, IF(AND(AG81&lt;&gt;"",AG81&lt;&gt;0),AG81,""))</f>
        <v/>
      </c>
      <c r="L81" s="107" t="str">
        <f t="shared" ref="L81:L117" ca="1" si="66">IF(AND(B81&lt;&gt;"",LogoOption&lt;&gt;"No",LogoOption&lt;&gt;""), "Yes", IF(AND(AH81&lt;&gt;"",AH81&lt;&gt;0),AH81,""))</f>
        <v/>
      </c>
      <c r="M81" s="107" t="str">
        <f t="shared" ref="M81:M117" ca="1" si="67">IF(AND(Clips&lt;&gt;"None", Clips&lt;&gt;"",B81&lt;&gt;""), Clips, IF(AND(AI81&lt;&gt;"",AI81&lt;&gt;0),AI81,""))</f>
        <v/>
      </c>
      <c r="N81" s="108" t="str">
        <f t="shared" ca="1" si="35"/>
        <v/>
      </c>
      <c r="O81" s="108" t="str">
        <f t="shared" ref="O81:O117" ca="1" si="68">IF(AND(B81&lt;&gt;"",Jobname&lt;&gt;""),Jobname,IF(AND(AN81&lt;&gt;"",AN81&lt;&gt;0),AN81,""))</f>
        <v/>
      </c>
      <c r="P81" s="129" t="str">
        <f t="shared" ref="P81:P117" ca="1" si="69">IF(AND(B81&lt;&gt;"",F81&lt;&gt;"",G81&lt;&gt;"",H81&lt;&gt;"",J81&lt;&gt;""),ROUND(SUM(AR81:BC81)*ProductionCost,2),"")</f>
        <v/>
      </c>
      <c r="Q81" s="109" t="str">
        <f t="shared" ref="Q81:Q112" ca="1" si="70">IFERROR(ROUND(P81*B81,2),"")</f>
        <v/>
      </c>
      <c r="R81" s="18"/>
      <c r="S81" s="114" t="str">
        <f t="shared" ca="1" si="24"/>
        <v/>
      </c>
      <c r="T81" s="109"/>
      <c r="U81" s="115"/>
      <c r="V81" s="115"/>
      <c r="W81" s="116"/>
      <c r="Z81" s="27">
        <f ca="1">IFERROR(OFFSET('Cut &amp; Paste'!$A$2,ROW()-15,MATCH(Z$15,'Cut &amp; Paste'!$A$2:$G$2,0)-1,1,1),"")</f>
        <v>0</v>
      </c>
      <c r="AA81" s="27">
        <f t="array" aca="1" ref="AA81" ca="1">MAX((IF(Notation="Metric", MetricHeights, Heights)&lt;=AB81) * IF(Notation="Metric", MetricHeights, Heights))</f>
        <v>0</v>
      </c>
      <c r="AB81" s="27">
        <f ca="1">IFERROR(OFFSET('Cut &amp; Paste'!$A$2,ROW()-15,MATCH(AB$15,'Cut &amp; Paste'!$A$2:$G$2,0)-1,1,1),"")</f>
        <v>0</v>
      </c>
      <c r="AC81" s="27">
        <f ca="1">IFERROR(OFFSET('Cut &amp; Paste'!$A$2,ROW()-15,MATCH(AC$15,'Cut &amp; Paste'!$A$2:$G$2,0)-1,1,1),"")</f>
        <v>0</v>
      </c>
      <c r="AD81" s="27">
        <f ca="1">IFERROR(OFFSET('Cut &amp; Paste'!$A$2,ROW()-15,MATCH(AD$15,'Cut &amp; Paste'!$A$2:$G$2,0)-1,1,1),"")</f>
        <v>0</v>
      </c>
      <c r="AE81" s="27">
        <f ca="1">IFERROR(OFFSET('Cut &amp; Paste'!$A$2,ROW()-15,MATCH(AE$15,'Cut &amp; Paste'!$A$2:$G$2,0)-1,1,1),"")</f>
        <v>0</v>
      </c>
      <c r="AF81" s="27" t="str">
        <f ca="1">IFERROR(OFFSET('Cut &amp; Paste'!$A$2,ROW()-15,MATCH(AF$15,'Cut &amp; Paste'!$A$2:$G$2,0)-1,1,1),"")</f>
        <v/>
      </c>
      <c r="AG81" s="27" t="str">
        <f ca="1">IFERROR(OFFSET('Cut &amp; Paste'!$A$2,ROW()-15,MATCH(AG$15,'Cut &amp; Paste'!$A$2:$G$2,0)-1,1,1),"")</f>
        <v/>
      </c>
      <c r="AH81" s="27" t="str">
        <f ca="1">IFERROR(OFFSET('Cut &amp; Paste'!$A$2,ROW()-15,MATCH(AH$15,'Cut &amp; Paste'!$A$2:$G$2,0)-1,1,1),"")</f>
        <v/>
      </c>
      <c r="AI81" s="27" t="str">
        <f ca="1">IFERROR(OFFSET('Cut &amp; Paste'!$A$2,ROW()-15,MATCH(AI$15,'Cut &amp; Paste'!$A$2:$G$2,0)-1,1,1),"")</f>
        <v/>
      </c>
      <c r="AJ81" s="27" t="str">
        <f ca="1">IFERROR(OFFSET('Cut &amp; Paste'!$A$2,ROW()-15,MATCH(AJ$15,'Cut &amp; Paste'!$A$2:$G$2,0)-1,1,1),"")</f>
        <v/>
      </c>
      <c r="AK81" s="27" t="str">
        <f ca="1">IFERROR(OFFSET('Cut &amp; Paste'!$A$2,ROW()-15,MATCH(AK$15,'Cut &amp; Paste'!$A$2:$G$2,0)-1,1,1),"")</f>
        <v/>
      </c>
      <c r="AL81" s="27" t="str">
        <f ca="1">IFERROR(OFFSET('Cut &amp; Paste'!$A$2,ROW()-15,MATCH(AL$15,'Cut &amp; Paste'!$A$2:$G$2,0)-1,1,1),"")</f>
        <v/>
      </c>
      <c r="AM81" s="27" t="str">
        <f ca="1">IFERROR(OFFSET('Cut &amp; Paste'!$A$2,ROW()-15,MATCH(AM$15,'Cut &amp; Paste'!$A$2:$G$2,0)-1,1,1),"")</f>
        <v/>
      </c>
      <c r="AN81" s="27">
        <f ca="1">IFERROR(OFFSET('Cut &amp; Paste'!$A$2,ROW()-15,MATCH(AN$15,'Cut &amp; Paste'!$A$2:$G$2,0)-1,1,1),"")</f>
        <v>0</v>
      </c>
      <c r="AO81" s="27">
        <f ca="1">IFERROR(OFFSET('Cut &amp; Paste'!$A$2,ROW()-15,MATCH(AO$15,'Cut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2" t="str">
        <f t="shared" ref="AR81:AR112" ca="1" si="71">IF(F81="","",IF(AQ81&lt;&gt;F81,IF(F81&lt;=SizeUpcharge1,SizeUpcharge1Price,IF(F81&lt;=SizeUpcharge2,SizeUpcharge2Price,IF(F81&lt;=SizeUpcharge3,SizeUpcharge3Price,9999))),0))</f>
        <v/>
      </c>
      <c r="AS81" s="162">
        <f t="shared" ref="AS81:AS117" ca="1" si="72">IFERROR(VLOOKUP(IF(AQ81=0,IF(Notation="Metric",64,2.5),AQ81),IF(Notation="Metric", MetricPricingMatrix, MatPricingMatrix), 1+VLOOKUP(Material,MaterialOffsets,2,FALSE), FALSE) * ((2*(G81/IF(Notation="Metric", 25.4, 1))) + (2*(H81/IF(Notation="Metric", 25.4, 1)))),0) * StdMarkup</f>
        <v>0</v>
      </c>
      <c r="AT81" s="6">
        <f t="shared" ref="AT81:AT117" ca="1" si="73">IFERROR(VLOOKUP(K81,NotchPriceMatrix, 2, FALSE),0) * StdMarkup</f>
        <v>0</v>
      </c>
      <c r="AU81" s="6">
        <f t="shared" ref="AU81:AU117" ca="1" si="74">IFERROR(VLOOKUP(J81,BottomPriceMatrix, 2, FALSE) * ((G81/IF(Notation="Metric", 25.4, 1)) * (H81/IF(Notation="Metric", 25.4, 1)))/ 144,0) * StdMarkup</f>
        <v>0</v>
      </c>
      <c r="AV81" s="6">
        <f t="shared" ref="AV81:AV117" ca="1" si="75">IFERROR(IF(LOWER(I81)="scoop front", ScoopPrice, 0),0) * StdMarkup</f>
        <v>0</v>
      </c>
      <c r="AW81" s="6">
        <f t="shared" ref="AW81:AW117" si="76">IFERROR(VLOOKUP(Sides,SidesPriceMatrix, 2, FALSE),0) * StdMarkup</f>
        <v>0</v>
      </c>
      <c r="AX81" s="6">
        <f t="shared" ref="AX81:AX117" ca="1" si="77">IFERROR(VLOOKUP(M81,ClipsPriceMatrix, 2, FALSE),0) * StdMarkup</f>
        <v>0</v>
      </c>
      <c r="AY81" s="6">
        <f t="shared" ref="AY81:AY117" si="78">IFERROR(IF(LOWER(PostFinish)="yes", PostFinishPrice, 0),0) * StdMarkup</f>
        <v>13</v>
      </c>
      <c r="AZ81" s="6">
        <f t="shared" ref="AZ81:AZ117" ca="1" si="79">IFERROR(IF(LOWER(L81)="yes", LogoPrice, 0),0) * StdMarkup</f>
        <v>0</v>
      </c>
      <c r="BA81" s="6">
        <f t="shared" ref="BA81:BA117" ca="1" si="80">IFERROR(VLOOKUP(N81,AccessoryPriceMatrix, 2, FALSE),0) * StdMarkup</f>
        <v>0</v>
      </c>
      <c r="BB81" s="6">
        <f t="shared" ref="BB81:BB117" ca="1" si="81">IF(AND(MountingHoles ="Yes",N81&lt;&gt;"Mounting Holes"), MountingPrice, 0) * StdMarkup</f>
        <v>3.0030000000000001</v>
      </c>
      <c r="BC81" s="7">
        <f t="shared" ref="BC81:BC117" si="82">IFERROR(AssemblyPrice - IF(Assembled&lt;&gt;"Assembled", HafeleAssembledPrice,0),0) * StdMarkup</f>
        <v>10.4</v>
      </c>
    </row>
    <row r="82" spans="1:55" x14ac:dyDescent="0.3">
      <c r="A82" s="10">
        <f t="shared" ref="A82:A117" si="83">ROW()-16</f>
        <v>66</v>
      </c>
      <c r="B82" s="104" t="str">
        <f t="shared" ref="B82:B117" ca="1" si="84">IF(AND(Z82&lt;&gt;"",Z82&lt;&gt;0),Z82,"")</f>
        <v/>
      </c>
      <c r="C82" s="104">
        <f t="array" ref="C82">MAX((IF(Notation="Metric", MetricHeights, Heights)&lt;=(D82-0.5)) * IF(Notation="Metric", MetricHeights, Heights))</f>
        <v>0</v>
      </c>
      <c r="D82" s="136"/>
      <c r="E82" s="136"/>
      <c r="F82" s="105" t="str">
        <f t="shared" ca="1" si="62"/>
        <v/>
      </c>
      <c r="G82" s="105" t="str">
        <f t="shared" ca="1" si="63"/>
        <v/>
      </c>
      <c r="H82" s="105" t="str">
        <f t="shared" ref="H82:H117" ca="1" si="85">IF(AND(AD82&lt;&gt;"",AD82&lt;&gt;0),AD82,"")</f>
        <v/>
      </c>
      <c r="I82" s="106" t="str">
        <f t="shared" ref="I82:I117" ca="1" si="86">IF(AND(AE82&lt;&gt;"",AE82&lt;&gt;0,AE82&lt;&gt;"No",AE82&lt;&gt;"None"),"Scoop Front","")</f>
        <v/>
      </c>
      <c r="J82" s="106" t="str">
        <f t="shared" ca="1" si="64"/>
        <v/>
      </c>
      <c r="K82" s="106" t="str">
        <f t="shared" ca="1" si="65"/>
        <v/>
      </c>
      <c r="L82" s="107" t="str">
        <f t="shared" ca="1" si="66"/>
        <v/>
      </c>
      <c r="M82" s="107" t="str">
        <f t="shared" ca="1" si="67"/>
        <v/>
      </c>
      <c r="N82" s="108" t="str">
        <f t="shared" ref="N82:N117" ca="1" si="87">IF(AND(AJ82&lt;&gt;"",AJ82&lt;&gt;0),AJ82,IF(OR(U82&lt;&gt;"",V82&lt;&gt;"",W82&lt;&gt;""), "U-Box",""))</f>
        <v/>
      </c>
      <c r="O82" s="108" t="str">
        <f t="shared" ca="1" si="68"/>
        <v/>
      </c>
      <c r="P82" s="129" t="str">
        <f t="shared" ca="1" si="69"/>
        <v/>
      </c>
      <c r="Q82" s="109" t="str">
        <f t="shared" ca="1" si="70"/>
        <v/>
      </c>
      <c r="R82" s="18"/>
      <c r="S82" s="114" t="str">
        <f t="shared" ref="S82:S117" ca="1" si="88">IF(AND(AO82&lt;&gt;"",AO82&lt;&gt;0),AO82,"")</f>
        <v/>
      </c>
      <c r="T82" s="109"/>
      <c r="U82" s="115"/>
      <c r="V82" s="115"/>
      <c r="W82" s="116"/>
      <c r="Z82" s="27">
        <f ca="1">IFERROR(OFFSET('Cut &amp; Paste'!$A$2,ROW()-15,MATCH(Z$15,'Cut &amp; Paste'!$A$2:$G$2,0)-1,1,1),"")</f>
        <v>0</v>
      </c>
      <c r="AA82" s="27">
        <f t="array" aca="1" ref="AA82" ca="1">MAX((IF(Notation="Metric", MetricHeights, Heights)&lt;=AB82) * IF(Notation="Metric", MetricHeights, Heights))</f>
        <v>0</v>
      </c>
      <c r="AB82" s="27">
        <f ca="1">IFERROR(OFFSET('Cut &amp; Paste'!$A$2,ROW()-15,MATCH(AB$15,'Cut &amp; Paste'!$A$2:$G$2,0)-1,1,1),"")</f>
        <v>0</v>
      </c>
      <c r="AC82" s="27">
        <f ca="1">IFERROR(OFFSET('Cut &amp; Paste'!$A$2,ROW()-15,MATCH(AC$15,'Cut &amp; Paste'!$A$2:$G$2,0)-1,1,1),"")</f>
        <v>0</v>
      </c>
      <c r="AD82" s="27">
        <f ca="1">IFERROR(OFFSET('Cut &amp; Paste'!$A$2,ROW()-15,MATCH(AD$15,'Cut &amp; Paste'!$A$2:$G$2,0)-1,1,1),"")</f>
        <v>0</v>
      </c>
      <c r="AE82" s="27">
        <f ca="1">IFERROR(OFFSET('Cut &amp; Paste'!$A$2,ROW()-15,MATCH(AE$15,'Cut &amp; Paste'!$A$2:$G$2,0)-1,1,1),"")</f>
        <v>0</v>
      </c>
      <c r="AF82" s="27" t="str">
        <f ca="1">IFERROR(OFFSET('Cut &amp; Paste'!$A$2,ROW()-15,MATCH(AF$15,'Cut &amp; Paste'!$A$2:$G$2,0)-1,1,1),"")</f>
        <v/>
      </c>
      <c r="AG82" s="27" t="str">
        <f ca="1">IFERROR(OFFSET('Cut &amp; Paste'!$A$2,ROW()-15,MATCH(AG$15,'Cut &amp; Paste'!$A$2:$G$2,0)-1,1,1),"")</f>
        <v/>
      </c>
      <c r="AH82" s="27" t="str">
        <f ca="1">IFERROR(OFFSET('Cut &amp; Paste'!$A$2,ROW()-15,MATCH(AH$15,'Cut &amp; Paste'!$A$2:$G$2,0)-1,1,1),"")</f>
        <v/>
      </c>
      <c r="AI82" s="27" t="str">
        <f ca="1">IFERROR(OFFSET('Cut &amp; Paste'!$A$2,ROW()-15,MATCH(AI$15,'Cut &amp; Paste'!$A$2:$G$2,0)-1,1,1),"")</f>
        <v/>
      </c>
      <c r="AJ82" s="27" t="str">
        <f ca="1">IFERROR(OFFSET('Cut &amp; Paste'!$A$2,ROW()-15,MATCH(AJ$15,'Cut &amp; Paste'!$A$2:$G$2,0)-1,1,1),"")</f>
        <v/>
      </c>
      <c r="AK82" s="27" t="str">
        <f ca="1">IFERROR(OFFSET('Cut &amp; Paste'!$A$2,ROW()-15,MATCH(AK$15,'Cut &amp; Paste'!$A$2:$G$2,0)-1,1,1),"")</f>
        <v/>
      </c>
      <c r="AL82" s="27" t="str">
        <f ca="1">IFERROR(OFFSET('Cut &amp; Paste'!$A$2,ROW()-15,MATCH(AL$15,'Cut &amp; Paste'!$A$2:$G$2,0)-1,1,1),"")</f>
        <v/>
      </c>
      <c r="AM82" s="27" t="str">
        <f ca="1">IFERROR(OFFSET('Cut &amp; Paste'!$A$2,ROW()-15,MATCH(AM$15,'Cut &amp; Paste'!$A$2:$G$2,0)-1,1,1),"")</f>
        <v/>
      </c>
      <c r="AN82" s="27">
        <f ca="1">IFERROR(OFFSET('Cut &amp; Paste'!$A$2,ROW()-15,MATCH(AN$15,'Cut &amp; Paste'!$A$2:$G$2,0)-1,1,1),"")</f>
        <v>0</v>
      </c>
      <c r="AO82" s="27">
        <f ca="1">IFERROR(OFFSET('Cut &amp; Paste'!$A$2,ROW()-15,MATCH(AO$15,'Cut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2" t="str">
        <f t="shared" ca="1" si="71"/>
        <v/>
      </c>
      <c r="AS82" s="162">
        <f t="shared" ca="1" si="72"/>
        <v>0</v>
      </c>
      <c r="AT82" s="6">
        <f t="shared" ca="1" si="73"/>
        <v>0</v>
      </c>
      <c r="AU82" s="6">
        <f t="shared" ca="1" si="74"/>
        <v>0</v>
      </c>
      <c r="AV82" s="6">
        <f t="shared" ca="1" si="75"/>
        <v>0</v>
      </c>
      <c r="AW82" s="6">
        <f t="shared" si="76"/>
        <v>0</v>
      </c>
      <c r="AX82" s="6">
        <f t="shared" ca="1" si="77"/>
        <v>0</v>
      </c>
      <c r="AY82" s="6">
        <f t="shared" si="78"/>
        <v>13</v>
      </c>
      <c r="AZ82" s="6">
        <f t="shared" ca="1" si="79"/>
        <v>0</v>
      </c>
      <c r="BA82" s="6">
        <f t="shared" ca="1" si="80"/>
        <v>0</v>
      </c>
      <c r="BB82" s="6">
        <f t="shared" ca="1" si="81"/>
        <v>3.0030000000000001</v>
      </c>
      <c r="BC82" s="7">
        <f t="shared" si="82"/>
        <v>10.4</v>
      </c>
    </row>
    <row r="83" spans="1:55" x14ac:dyDescent="0.3">
      <c r="A83" s="10">
        <f t="shared" si="83"/>
        <v>67</v>
      </c>
      <c r="B83" s="104" t="str">
        <f t="shared" ca="1" si="84"/>
        <v/>
      </c>
      <c r="C83" s="104">
        <f t="array" ref="C83">MAX((IF(Notation="Metric", MetricHeights, Heights)&lt;=(D83-0.5)) * IF(Notation="Metric", MetricHeights, Heights))</f>
        <v>0</v>
      </c>
      <c r="D83" s="136"/>
      <c r="E83" s="136"/>
      <c r="F83" s="105" t="str">
        <f t="shared" ca="1" si="62"/>
        <v/>
      </c>
      <c r="G83" s="105" t="str">
        <f t="shared" ca="1" si="63"/>
        <v/>
      </c>
      <c r="H83" s="105" t="str">
        <f t="shared" ca="1" si="85"/>
        <v/>
      </c>
      <c r="I83" s="106" t="str">
        <f t="shared" ca="1" si="86"/>
        <v/>
      </c>
      <c r="J83" s="106" t="str">
        <f t="shared" ca="1" si="64"/>
        <v/>
      </c>
      <c r="K83" s="106" t="str">
        <f t="shared" ca="1" si="65"/>
        <v/>
      </c>
      <c r="L83" s="107" t="str">
        <f t="shared" ca="1" si="66"/>
        <v/>
      </c>
      <c r="M83" s="107" t="str">
        <f t="shared" ca="1" si="67"/>
        <v/>
      </c>
      <c r="N83" s="108" t="str">
        <f t="shared" ca="1" si="87"/>
        <v/>
      </c>
      <c r="O83" s="108" t="str">
        <f t="shared" ca="1" si="68"/>
        <v/>
      </c>
      <c r="P83" s="129" t="str">
        <f t="shared" ca="1" si="69"/>
        <v/>
      </c>
      <c r="Q83" s="109" t="str">
        <f t="shared" ca="1" si="70"/>
        <v/>
      </c>
      <c r="R83" s="18"/>
      <c r="S83" s="114" t="str">
        <f t="shared" ca="1" si="88"/>
        <v/>
      </c>
      <c r="T83" s="109"/>
      <c r="U83" s="115"/>
      <c r="V83" s="115"/>
      <c r="W83" s="116"/>
      <c r="Z83" s="27">
        <f ca="1">IFERROR(OFFSET('Cut &amp; Paste'!$A$2,ROW()-15,MATCH(Z$15,'Cut &amp; Paste'!$A$2:$G$2,0)-1,1,1),"")</f>
        <v>0</v>
      </c>
      <c r="AA83" s="27">
        <f t="array" aca="1" ref="AA83" ca="1">MAX((IF(Notation="Metric", MetricHeights, Heights)&lt;=AB83) * IF(Notation="Metric", MetricHeights, Heights))</f>
        <v>0</v>
      </c>
      <c r="AB83" s="27">
        <f ca="1">IFERROR(OFFSET('Cut &amp; Paste'!$A$2,ROW()-15,MATCH(AB$15,'Cut &amp; Paste'!$A$2:$G$2,0)-1,1,1),"")</f>
        <v>0</v>
      </c>
      <c r="AC83" s="27">
        <f ca="1">IFERROR(OFFSET('Cut &amp; Paste'!$A$2,ROW()-15,MATCH(AC$15,'Cut &amp; Paste'!$A$2:$G$2,0)-1,1,1),"")</f>
        <v>0</v>
      </c>
      <c r="AD83" s="27">
        <f ca="1">IFERROR(OFFSET('Cut &amp; Paste'!$A$2,ROW()-15,MATCH(AD$15,'Cut &amp; Paste'!$A$2:$G$2,0)-1,1,1),"")</f>
        <v>0</v>
      </c>
      <c r="AE83" s="27">
        <f ca="1">IFERROR(OFFSET('Cut &amp; Paste'!$A$2,ROW()-15,MATCH(AE$15,'Cut &amp; Paste'!$A$2:$G$2,0)-1,1,1),"")</f>
        <v>0</v>
      </c>
      <c r="AF83" s="27" t="str">
        <f ca="1">IFERROR(OFFSET('Cut &amp; Paste'!$A$2,ROW()-15,MATCH(AF$15,'Cut &amp; Paste'!$A$2:$G$2,0)-1,1,1),"")</f>
        <v/>
      </c>
      <c r="AG83" s="27" t="str">
        <f ca="1">IFERROR(OFFSET('Cut &amp; Paste'!$A$2,ROW()-15,MATCH(AG$15,'Cut &amp; Paste'!$A$2:$G$2,0)-1,1,1),"")</f>
        <v/>
      </c>
      <c r="AH83" s="27" t="str">
        <f ca="1">IFERROR(OFFSET('Cut &amp; Paste'!$A$2,ROW()-15,MATCH(AH$15,'Cut &amp; Paste'!$A$2:$G$2,0)-1,1,1),"")</f>
        <v/>
      </c>
      <c r="AI83" s="27" t="str">
        <f ca="1">IFERROR(OFFSET('Cut &amp; Paste'!$A$2,ROW()-15,MATCH(AI$15,'Cut &amp; Paste'!$A$2:$G$2,0)-1,1,1),"")</f>
        <v/>
      </c>
      <c r="AJ83" s="27" t="str">
        <f ca="1">IFERROR(OFFSET('Cut &amp; Paste'!$A$2,ROW()-15,MATCH(AJ$15,'Cut &amp; Paste'!$A$2:$G$2,0)-1,1,1),"")</f>
        <v/>
      </c>
      <c r="AK83" s="27" t="str">
        <f ca="1">IFERROR(OFFSET('Cut &amp; Paste'!$A$2,ROW()-15,MATCH(AK$15,'Cut &amp; Paste'!$A$2:$G$2,0)-1,1,1),"")</f>
        <v/>
      </c>
      <c r="AL83" s="27" t="str">
        <f ca="1">IFERROR(OFFSET('Cut &amp; Paste'!$A$2,ROW()-15,MATCH(AL$15,'Cut &amp; Paste'!$A$2:$G$2,0)-1,1,1),"")</f>
        <v/>
      </c>
      <c r="AM83" s="27" t="str">
        <f ca="1">IFERROR(OFFSET('Cut &amp; Paste'!$A$2,ROW()-15,MATCH(AM$15,'Cut &amp; Paste'!$A$2:$G$2,0)-1,1,1),"")</f>
        <v/>
      </c>
      <c r="AN83" s="27">
        <f ca="1">IFERROR(OFFSET('Cut &amp; Paste'!$A$2,ROW()-15,MATCH(AN$15,'Cut &amp; Paste'!$A$2:$G$2,0)-1,1,1),"")</f>
        <v>0</v>
      </c>
      <c r="AO83" s="27">
        <f ca="1">IFERROR(OFFSET('Cut &amp; Paste'!$A$2,ROW()-15,MATCH(AO$15,'Cut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2" t="str">
        <f t="shared" ca="1" si="71"/>
        <v/>
      </c>
      <c r="AS83" s="162">
        <f t="shared" ca="1" si="72"/>
        <v>0</v>
      </c>
      <c r="AT83" s="6">
        <f t="shared" ca="1" si="73"/>
        <v>0</v>
      </c>
      <c r="AU83" s="6">
        <f t="shared" ca="1" si="74"/>
        <v>0</v>
      </c>
      <c r="AV83" s="6">
        <f t="shared" ca="1" si="75"/>
        <v>0</v>
      </c>
      <c r="AW83" s="6">
        <f t="shared" si="76"/>
        <v>0</v>
      </c>
      <c r="AX83" s="6">
        <f t="shared" ca="1" si="77"/>
        <v>0</v>
      </c>
      <c r="AY83" s="6">
        <f t="shared" si="78"/>
        <v>13</v>
      </c>
      <c r="AZ83" s="6">
        <f t="shared" ca="1" si="79"/>
        <v>0</v>
      </c>
      <c r="BA83" s="6">
        <f t="shared" ca="1" si="80"/>
        <v>0</v>
      </c>
      <c r="BB83" s="6">
        <f t="shared" ca="1" si="81"/>
        <v>3.0030000000000001</v>
      </c>
      <c r="BC83" s="7">
        <f t="shared" si="82"/>
        <v>10.4</v>
      </c>
    </row>
    <row r="84" spans="1:55" x14ac:dyDescent="0.3">
      <c r="A84" s="10">
        <f t="shared" si="83"/>
        <v>68</v>
      </c>
      <c r="B84" s="104" t="str">
        <f t="shared" ca="1" si="84"/>
        <v/>
      </c>
      <c r="C84" s="104">
        <f t="array" ref="C84">MAX((IF(Notation="Metric", MetricHeights, Heights)&lt;=(D84-0.5)) * IF(Notation="Metric", MetricHeights, Heights))</f>
        <v>0</v>
      </c>
      <c r="D84" s="136"/>
      <c r="E84" s="136"/>
      <c r="F84" s="105" t="str">
        <f t="shared" ca="1" si="62"/>
        <v/>
      </c>
      <c r="G84" s="105" t="str">
        <f t="shared" ca="1" si="63"/>
        <v/>
      </c>
      <c r="H84" s="105" t="str">
        <f t="shared" ca="1" si="85"/>
        <v/>
      </c>
      <c r="I84" s="106" t="str">
        <f t="shared" ca="1" si="86"/>
        <v/>
      </c>
      <c r="J84" s="106" t="str">
        <f t="shared" ca="1" si="64"/>
        <v/>
      </c>
      <c r="K84" s="106" t="str">
        <f t="shared" ca="1" si="65"/>
        <v/>
      </c>
      <c r="L84" s="107" t="str">
        <f t="shared" ca="1" si="66"/>
        <v/>
      </c>
      <c r="M84" s="107" t="str">
        <f t="shared" ca="1" si="67"/>
        <v/>
      </c>
      <c r="N84" s="108" t="str">
        <f t="shared" ca="1" si="87"/>
        <v/>
      </c>
      <c r="O84" s="108" t="str">
        <f t="shared" ca="1" si="68"/>
        <v/>
      </c>
      <c r="P84" s="129" t="str">
        <f t="shared" ca="1" si="69"/>
        <v/>
      </c>
      <c r="Q84" s="109" t="str">
        <f t="shared" ca="1" si="70"/>
        <v/>
      </c>
      <c r="R84" s="18"/>
      <c r="S84" s="114" t="str">
        <f t="shared" ca="1" si="88"/>
        <v/>
      </c>
      <c r="T84" s="109"/>
      <c r="U84" s="115"/>
      <c r="V84" s="115"/>
      <c r="W84" s="116"/>
      <c r="Z84" s="27">
        <f ca="1">IFERROR(OFFSET('Cut &amp; Paste'!$A$2,ROW()-15,MATCH(Z$15,'Cut &amp; Paste'!$A$2:$G$2,0)-1,1,1),"")</f>
        <v>0</v>
      </c>
      <c r="AA84" s="27">
        <f t="array" aca="1" ref="AA84" ca="1">MAX((IF(Notation="Metric", MetricHeights, Heights)&lt;=AB84) * IF(Notation="Metric", MetricHeights, Heights))</f>
        <v>0</v>
      </c>
      <c r="AB84" s="27">
        <f ca="1">IFERROR(OFFSET('Cut &amp; Paste'!$A$2,ROW()-15,MATCH(AB$15,'Cut &amp; Paste'!$A$2:$G$2,0)-1,1,1),"")</f>
        <v>0</v>
      </c>
      <c r="AC84" s="27">
        <f ca="1">IFERROR(OFFSET('Cut &amp; Paste'!$A$2,ROW()-15,MATCH(AC$15,'Cut &amp; Paste'!$A$2:$G$2,0)-1,1,1),"")</f>
        <v>0</v>
      </c>
      <c r="AD84" s="27">
        <f ca="1">IFERROR(OFFSET('Cut &amp; Paste'!$A$2,ROW()-15,MATCH(AD$15,'Cut &amp; Paste'!$A$2:$G$2,0)-1,1,1),"")</f>
        <v>0</v>
      </c>
      <c r="AE84" s="27">
        <f ca="1">IFERROR(OFFSET('Cut &amp; Paste'!$A$2,ROW()-15,MATCH(AE$15,'Cut &amp; Paste'!$A$2:$G$2,0)-1,1,1),"")</f>
        <v>0</v>
      </c>
      <c r="AF84" s="27" t="str">
        <f ca="1">IFERROR(OFFSET('Cut &amp; Paste'!$A$2,ROW()-15,MATCH(AF$15,'Cut &amp; Paste'!$A$2:$G$2,0)-1,1,1),"")</f>
        <v/>
      </c>
      <c r="AG84" s="27" t="str">
        <f ca="1">IFERROR(OFFSET('Cut &amp; Paste'!$A$2,ROW()-15,MATCH(AG$15,'Cut &amp; Paste'!$A$2:$G$2,0)-1,1,1),"")</f>
        <v/>
      </c>
      <c r="AH84" s="27" t="str">
        <f ca="1">IFERROR(OFFSET('Cut &amp; Paste'!$A$2,ROW()-15,MATCH(AH$15,'Cut &amp; Paste'!$A$2:$G$2,0)-1,1,1),"")</f>
        <v/>
      </c>
      <c r="AI84" s="27" t="str">
        <f ca="1">IFERROR(OFFSET('Cut &amp; Paste'!$A$2,ROW()-15,MATCH(AI$15,'Cut &amp; Paste'!$A$2:$G$2,0)-1,1,1),"")</f>
        <v/>
      </c>
      <c r="AJ84" s="27" t="str">
        <f ca="1">IFERROR(OFFSET('Cut &amp; Paste'!$A$2,ROW()-15,MATCH(AJ$15,'Cut &amp; Paste'!$A$2:$G$2,0)-1,1,1),"")</f>
        <v/>
      </c>
      <c r="AK84" s="27" t="str">
        <f ca="1">IFERROR(OFFSET('Cut &amp; Paste'!$A$2,ROW()-15,MATCH(AK$15,'Cut &amp; Paste'!$A$2:$G$2,0)-1,1,1),"")</f>
        <v/>
      </c>
      <c r="AL84" s="27" t="str">
        <f ca="1">IFERROR(OFFSET('Cut &amp; Paste'!$A$2,ROW()-15,MATCH(AL$15,'Cut &amp; Paste'!$A$2:$G$2,0)-1,1,1),"")</f>
        <v/>
      </c>
      <c r="AM84" s="27" t="str">
        <f ca="1">IFERROR(OFFSET('Cut &amp; Paste'!$A$2,ROW()-15,MATCH(AM$15,'Cut &amp; Paste'!$A$2:$G$2,0)-1,1,1),"")</f>
        <v/>
      </c>
      <c r="AN84" s="27">
        <f ca="1">IFERROR(OFFSET('Cut &amp; Paste'!$A$2,ROW()-15,MATCH(AN$15,'Cut &amp; Paste'!$A$2:$G$2,0)-1,1,1),"")</f>
        <v>0</v>
      </c>
      <c r="AO84" s="27">
        <f ca="1">IFERROR(OFFSET('Cut &amp; Paste'!$A$2,ROW()-15,MATCH(AO$15,'Cut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2" t="str">
        <f t="shared" ca="1" si="71"/>
        <v/>
      </c>
      <c r="AS84" s="162">
        <f t="shared" ca="1" si="72"/>
        <v>0</v>
      </c>
      <c r="AT84" s="6">
        <f t="shared" ca="1" si="73"/>
        <v>0</v>
      </c>
      <c r="AU84" s="6">
        <f t="shared" ca="1" si="74"/>
        <v>0</v>
      </c>
      <c r="AV84" s="6">
        <f t="shared" ca="1" si="75"/>
        <v>0</v>
      </c>
      <c r="AW84" s="6">
        <f t="shared" si="76"/>
        <v>0</v>
      </c>
      <c r="AX84" s="6">
        <f t="shared" ca="1" si="77"/>
        <v>0</v>
      </c>
      <c r="AY84" s="6">
        <f t="shared" si="78"/>
        <v>13</v>
      </c>
      <c r="AZ84" s="6">
        <f t="shared" ca="1" si="79"/>
        <v>0</v>
      </c>
      <c r="BA84" s="6">
        <f t="shared" ca="1" si="80"/>
        <v>0</v>
      </c>
      <c r="BB84" s="6">
        <f t="shared" ca="1" si="81"/>
        <v>3.0030000000000001</v>
      </c>
      <c r="BC84" s="7">
        <f t="shared" si="82"/>
        <v>10.4</v>
      </c>
    </row>
    <row r="85" spans="1:55" x14ac:dyDescent="0.3">
      <c r="A85" s="10">
        <f t="shared" si="83"/>
        <v>69</v>
      </c>
      <c r="B85" s="104" t="str">
        <f t="shared" ca="1" si="84"/>
        <v/>
      </c>
      <c r="C85" s="104">
        <f t="array" ref="C85">MAX((IF(Notation="Metric", MetricHeights, Heights)&lt;=(D85-0.5)) * IF(Notation="Metric", MetricHeights, Heights))</f>
        <v>0</v>
      </c>
      <c r="D85" s="136"/>
      <c r="E85" s="136"/>
      <c r="F85" s="105" t="str">
        <f t="shared" ca="1" si="62"/>
        <v/>
      </c>
      <c r="G85" s="105" t="str">
        <f t="shared" ca="1" si="63"/>
        <v/>
      </c>
      <c r="H85" s="105" t="str">
        <f t="shared" ca="1" si="85"/>
        <v/>
      </c>
      <c r="I85" s="106" t="str">
        <f t="shared" ca="1" si="86"/>
        <v/>
      </c>
      <c r="J85" s="106" t="str">
        <f t="shared" ca="1" si="64"/>
        <v/>
      </c>
      <c r="K85" s="106" t="str">
        <f t="shared" ca="1" si="65"/>
        <v/>
      </c>
      <c r="L85" s="107" t="str">
        <f t="shared" ca="1" si="66"/>
        <v/>
      </c>
      <c r="M85" s="107" t="str">
        <f t="shared" ca="1" si="67"/>
        <v/>
      </c>
      <c r="N85" s="108" t="str">
        <f t="shared" ca="1" si="87"/>
        <v/>
      </c>
      <c r="O85" s="108" t="str">
        <f t="shared" ca="1" si="68"/>
        <v/>
      </c>
      <c r="P85" s="129" t="str">
        <f t="shared" ca="1" si="69"/>
        <v/>
      </c>
      <c r="Q85" s="109" t="str">
        <f t="shared" ca="1" si="70"/>
        <v/>
      </c>
      <c r="R85" s="18"/>
      <c r="S85" s="114" t="str">
        <f t="shared" ca="1" si="88"/>
        <v/>
      </c>
      <c r="T85" s="109"/>
      <c r="U85" s="115"/>
      <c r="V85" s="115"/>
      <c r="W85" s="116"/>
      <c r="Z85" s="27">
        <f ca="1">IFERROR(OFFSET('Cut &amp; Paste'!$A$2,ROW()-15,MATCH(Z$15,'Cut &amp; Paste'!$A$2:$G$2,0)-1,1,1),"")</f>
        <v>0</v>
      </c>
      <c r="AA85" s="27">
        <f t="array" aca="1" ref="AA85" ca="1">MAX((IF(Notation="Metric", MetricHeights, Heights)&lt;=AB85) * IF(Notation="Metric", MetricHeights, Heights))</f>
        <v>0</v>
      </c>
      <c r="AB85" s="27">
        <f ca="1">IFERROR(OFFSET('Cut &amp; Paste'!$A$2,ROW()-15,MATCH(AB$15,'Cut &amp; Paste'!$A$2:$G$2,0)-1,1,1),"")</f>
        <v>0</v>
      </c>
      <c r="AC85" s="27">
        <f ca="1">IFERROR(OFFSET('Cut &amp; Paste'!$A$2,ROW()-15,MATCH(AC$15,'Cut &amp; Paste'!$A$2:$G$2,0)-1,1,1),"")</f>
        <v>0</v>
      </c>
      <c r="AD85" s="27">
        <f ca="1">IFERROR(OFFSET('Cut &amp; Paste'!$A$2,ROW()-15,MATCH(AD$15,'Cut &amp; Paste'!$A$2:$G$2,0)-1,1,1),"")</f>
        <v>0</v>
      </c>
      <c r="AE85" s="27">
        <f ca="1">IFERROR(OFFSET('Cut &amp; Paste'!$A$2,ROW()-15,MATCH(AE$15,'Cut &amp; Paste'!$A$2:$G$2,0)-1,1,1),"")</f>
        <v>0</v>
      </c>
      <c r="AF85" s="27" t="str">
        <f ca="1">IFERROR(OFFSET('Cut &amp; Paste'!$A$2,ROW()-15,MATCH(AF$15,'Cut &amp; Paste'!$A$2:$G$2,0)-1,1,1),"")</f>
        <v/>
      </c>
      <c r="AG85" s="27" t="str">
        <f ca="1">IFERROR(OFFSET('Cut &amp; Paste'!$A$2,ROW()-15,MATCH(AG$15,'Cut &amp; Paste'!$A$2:$G$2,0)-1,1,1),"")</f>
        <v/>
      </c>
      <c r="AH85" s="27" t="str">
        <f ca="1">IFERROR(OFFSET('Cut &amp; Paste'!$A$2,ROW()-15,MATCH(AH$15,'Cut &amp; Paste'!$A$2:$G$2,0)-1,1,1),"")</f>
        <v/>
      </c>
      <c r="AI85" s="27" t="str">
        <f ca="1">IFERROR(OFFSET('Cut &amp; Paste'!$A$2,ROW()-15,MATCH(AI$15,'Cut &amp; Paste'!$A$2:$G$2,0)-1,1,1),"")</f>
        <v/>
      </c>
      <c r="AJ85" s="27" t="str">
        <f ca="1">IFERROR(OFFSET('Cut &amp; Paste'!$A$2,ROW()-15,MATCH(AJ$15,'Cut &amp; Paste'!$A$2:$G$2,0)-1,1,1),"")</f>
        <v/>
      </c>
      <c r="AK85" s="27" t="str">
        <f ca="1">IFERROR(OFFSET('Cut &amp; Paste'!$A$2,ROW()-15,MATCH(AK$15,'Cut &amp; Paste'!$A$2:$G$2,0)-1,1,1),"")</f>
        <v/>
      </c>
      <c r="AL85" s="27" t="str">
        <f ca="1">IFERROR(OFFSET('Cut &amp; Paste'!$A$2,ROW()-15,MATCH(AL$15,'Cut &amp; Paste'!$A$2:$G$2,0)-1,1,1),"")</f>
        <v/>
      </c>
      <c r="AM85" s="27" t="str">
        <f ca="1">IFERROR(OFFSET('Cut &amp; Paste'!$A$2,ROW()-15,MATCH(AM$15,'Cut &amp; Paste'!$A$2:$G$2,0)-1,1,1),"")</f>
        <v/>
      </c>
      <c r="AN85" s="27">
        <f ca="1">IFERROR(OFFSET('Cut &amp; Paste'!$A$2,ROW()-15,MATCH(AN$15,'Cut &amp; Paste'!$A$2:$G$2,0)-1,1,1),"")</f>
        <v>0</v>
      </c>
      <c r="AO85" s="27">
        <f ca="1">IFERROR(OFFSET('Cut &amp; Paste'!$A$2,ROW()-15,MATCH(AO$15,'Cut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2" t="str">
        <f t="shared" ca="1" si="71"/>
        <v/>
      </c>
      <c r="AS85" s="162">
        <f t="shared" ca="1" si="72"/>
        <v>0</v>
      </c>
      <c r="AT85" s="6">
        <f t="shared" ca="1" si="73"/>
        <v>0</v>
      </c>
      <c r="AU85" s="6">
        <f t="shared" ca="1" si="74"/>
        <v>0</v>
      </c>
      <c r="AV85" s="6">
        <f t="shared" ca="1" si="75"/>
        <v>0</v>
      </c>
      <c r="AW85" s="6">
        <f t="shared" si="76"/>
        <v>0</v>
      </c>
      <c r="AX85" s="6">
        <f t="shared" ca="1" si="77"/>
        <v>0</v>
      </c>
      <c r="AY85" s="6">
        <f t="shared" si="78"/>
        <v>13</v>
      </c>
      <c r="AZ85" s="6">
        <f t="shared" ca="1" si="79"/>
        <v>0</v>
      </c>
      <c r="BA85" s="6">
        <f t="shared" ca="1" si="80"/>
        <v>0</v>
      </c>
      <c r="BB85" s="6">
        <f t="shared" ca="1" si="81"/>
        <v>3.0030000000000001</v>
      </c>
      <c r="BC85" s="7">
        <f t="shared" si="82"/>
        <v>10.4</v>
      </c>
    </row>
    <row r="86" spans="1:55" x14ac:dyDescent="0.3">
      <c r="A86" s="10">
        <f t="shared" si="83"/>
        <v>70</v>
      </c>
      <c r="B86" s="104" t="str">
        <f t="shared" ca="1" si="84"/>
        <v/>
      </c>
      <c r="C86" s="104">
        <f t="array" ref="C86">MAX((IF(Notation="Metric", MetricHeights, Heights)&lt;=(D86-0.5)) * IF(Notation="Metric", MetricHeights, Heights))</f>
        <v>0</v>
      </c>
      <c r="D86" s="136"/>
      <c r="E86" s="136"/>
      <c r="F86" s="105" t="str">
        <f t="shared" ca="1" si="62"/>
        <v/>
      </c>
      <c r="G86" s="105" t="str">
        <f t="shared" ca="1" si="63"/>
        <v/>
      </c>
      <c r="H86" s="105" t="str">
        <f t="shared" ca="1" si="85"/>
        <v/>
      </c>
      <c r="I86" s="106" t="str">
        <f t="shared" ca="1" si="86"/>
        <v/>
      </c>
      <c r="J86" s="106" t="str">
        <f t="shared" ca="1" si="64"/>
        <v/>
      </c>
      <c r="K86" s="106" t="str">
        <f t="shared" ca="1" si="65"/>
        <v/>
      </c>
      <c r="L86" s="107" t="str">
        <f t="shared" ca="1" si="66"/>
        <v/>
      </c>
      <c r="M86" s="107" t="str">
        <f t="shared" ca="1" si="67"/>
        <v/>
      </c>
      <c r="N86" s="108" t="str">
        <f t="shared" ca="1" si="87"/>
        <v/>
      </c>
      <c r="O86" s="108" t="str">
        <f t="shared" ca="1" si="68"/>
        <v/>
      </c>
      <c r="P86" s="129" t="str">
        <f t="shared" ca="1" si="69"/>
        <v/>
      </c>
      <c r="Q86" s="109" t="str">
        <f t="shared" ca="1" si="70"/>
        <v/>
      </c>
      <c r="R86" s="18"/>
      <c r="S86" s="114" t="str">
        <f t="shared" ca="1" si="88"/>
        <v/>
      </c>
      <c r="T86" s="109"/>
      <c r="U86" s="115"/>
      <c r="V86" s="115"/>
      <c r="W86" s="116"/>
      <c r="Z86" s="27">
        <f ca="1">IFERROR(OFFSET('Cut &amp; Paste'!$A$2,ROW()-15,MATCH(Z$15,'Cut &amp; Paste'!$A$2:$G$2,0)-1,1,1),"")</f>
        <v>0</v>
      </c>
      <c r="AA86" s="27">
        <f t="array" aca="1" ref="AA86" ca="1">MAX((IF(Notation="Metric", MetricHeights, Heights)&lt;=AB86) * IF(Notation="Metric", MetricHeights, Heights))</f>
        <v>0</v>
      </c>
      <c r="AB86" s="27">
        <f ca="1">IFERROR(OFFSET('Cut &amp; Paste'!$A$2,ROW()-15,MATCH(AB$15,'Cut &amp; Paste'!$A$2:$G$2,0)-1,1,1),"")</f>
        <v>0</v>
      </c>
      <c r="AC86" s="27">
        <f ca="1">IFERROR(OFFSET('Cut &amp; Paste'!$A$2,ROW()-15,MATCH(AC$15,'Cut &amp; Paste'!$A$2:$G$2,0)-1,1,1),"")</f>
        <v>0</v>
      </c>
      <c r="AD86" s="27">
        <f ca="1">IFERROR(OFFSET('Cut &amp; Paste'!$A$2,ROW()-15,MATCH(AD$15,'Cut &amp; Paste'!$A$2:$G$2,0)-1,1,1),"")</f>
        <v>0</v>
      </c>
      <c r="AE86" s="27">
        <f ca="1">IFERROR(OFFSET('Cut &amp; Paste'!$A$2,ROW()-15,MATCH(AE$15,'Cut &amp; Paste'!$A$2:$G$2,0)-1,1,1),"")</f>
        <v>0</v>
      </c>
      <c r="AF86" s="27" t="str">
        <f ca="1">IFERROR(OFFSET('Cut &amp; Paste'!$A$2,ROW()-15,MATCH(AF$15,'Cut &amp; Paste'!$A$2:$G$2,0)-1,1,1),"")</f>
        <v/>
      </c>
      <c r="AG86" s="27" t="str">
        <f ca="1">IFERROR(OFFSET('Cut &amp; Paste'!$A$2,ROW()-15,MATCH(AG$15,'Cut &amp; Paste'!$A$2:$G$2,0)-1,1,1),"")</f>
        <v/>
      </c>
      <c r="AH86" s="27" t="str">
        <f ca="1">IFERROR(OFFSET('Cut &amp; Paste'!$A$2,ROW()-15,MATCH(AH$15,'Cut &amp; Paste'!$A$2:$G$2,0)-1,1,1),"")</f>
        <v/>
      </c>
      <c r="AI86" s="27" t="str">
        <f ca="1">IFERROR(OFFSET('Cut &amp; Paste'!$A$2,ROW()-15,MATCH(AI$15,'Cut &amp; Paste'!$A$2:$G$2,0)-1,1,1),"")</f>
        <v/>
      </c>
      <c r="AJ86" s="27" t="str">
        <f ca="1">IFERROR(OFFSET('Cut &amp; Paste'!$A$2,ROW()-15,MATCH(AJ$15,'Cut &amp; Paste'!$A$2:$G$2,0)-1,1,1),"")</f>
        <v/>
      </c>
      <c r="AK86" s="27" t="str">
        <f ca="1">IFERROR(OFFSET('Cut &amp; Paste'!$A$2,ROW()-15,MATCH(AK$15,'Cut &amp; Paste'!$A$2:$G$2,0)-1,1,1),"")</f>
        <v/>
      </c>
      <c r="AL86" s="27" t="str">
        <f ca="1">IFERROR(OFFSET('Cut &amp; Paste'!$A$2,ROW()-15,MATCH(AL$15,'Cut &amp; Paste'!$A$2:$G$2,0)-1,1,1),"")</f>
        <v/>
      </c>
      <c r="AM86" s="27" t="str">
        <f ca="1">IFERROR(OFFSET('Cut &amp; Paste'!$A$2,ROW()-15,MATCH(AM$15,'Cut &amp; Paste'!$A$2:$G$2,0)-1,1,1),"")</f>
        <v/>
      </c>
      <c r="AN86" s="27">
        <f ca="1">IFERROR(OFFSET('Cut &amp; Paste'!$A$2,ROW()-15,MATCH(AN$15,'Cut &amp; Paste'!$A$2:$G$2,0)-1,1,1),"")</f>
        <v>0</v>
      </c>
      <c r="AO86" s="27">
        <f ca="1">IFERROR(OFFSET('Cut &amp; Paste'!$A$2,ROW()-15,MATCH(AO$15,'Cut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2" t="str">
        <f t="shared" ca="1" si="71"/>
        <v/>
      </c>
      <c r="AS86" s="162">
        <f t="shared" ca="1" si="72"/>
        <v>0</v>
      </c>
      <c r="AT86" s="6">
        <f t="shared" ca="1" si="73"/>
        <v>0</v>
      </c>
      <c r="AU86" s="6">
        <f t="shared" ca="1" si="74"/>
        <v>0</v>
      </c>
      <c r="AV86" s="6">
        <f t="shared" ca="1" si="75"/>
        <v>0</v>
      </c>
      <c r="AW86" s="6">
        <f t="shared" si="76"/>
        <v>0</v>
      </c>
      <c r="AX86" s="6">
        <f t="shared" ca="1" si="77"/>
        <v>0</v>
      </c>
      <c r="AY86" s="6">
        <f t="shared" si="78"/>
        <v>13</v>
      </c>
      <c r="AZ86" s="6">
        <f t="shared" ca="1" si="79"/>
        <v>0</v>
      </c>
      <c r="BA86" s="6">
        <f t="shared" ca="1" si="80"/>
        <v>0</v>
      </c>
      <c r="BB86" s="6">
        <f t="shared" ca="1" si="81"/>
        <v>3.0030000000000001</v>
      </c>
      <c r="BC86" s="7">
        <f t="shared" si="82"/>
        <v>10.4</v>
      </c>
    </row>
    <row r="87" spans="1:55" x14ac:dyDescent="0.3">
      <c r="A87" s="10">
        <f t="shared" si="83"/>
        <v>71</v>
      </c>
      <c r="B87" s="104" t="str">
        <f t="shared" ca="1" si="84"/>
        <v/>
      </c>
      <c r="C87" s="104">
        <f t="array" ref="C87">MAX((IF(Notation="Metric", MetricHeights, Heights)&lt;=(D87-0.5)) * IF(Notation="Metric", MetricHeights, Heights))</f>
        <v>0</v>
      </c>
      <c r="D87" s="136"/>
      <c r="E87" s="136"/>
      <c r="F87" s="105" t="str">
        <f t="shared" ca="1" si="62"/>
        <v/>
      </c>
      <c r="G87" s="105" t="str">
        <f t="shared" ca="1" si="63"/>
        <v/>
      </c>
      <c r="H87" s="105" t="str">
        <f t="shared" ca="1" si="85"/>
        <v/>
      </c>
      <c r="I87" s="106" t="str">
        <f t="shared" ca="1" si="86"/>
        <v/>
      </c>
      <c r="J87" s="106" t="str">
        <f t="shared" ca="1" si="64"/>
        <v/>
      </c>
      <c r="K87" s="106" t="str">
        <f t="shared" ca="1" si="65"/>
        <v/>
      </c>
      <c r="L87" s="107" t="str">
        <f t="shared" ca="1" si="66"/>
        <v/>
      </c>
      <c r="M87" s="107" t="str">
        <f t="shared" ca="1" si="67"/>
        <v/>
      </c>
      <c r="N87" s="108" t="str">
        <f t="shared" ca="1" si="87"/>
        <v/>
      </c>
      <c r="O87" s="108" t="str">
        <f t="shared" ca="1" si="68"/>
        <v/>
      </c>
      <c r="P87" s="129" t="str">
        <f t="shared" ca="1" si="69"/>
        <v/>
      </c>
      <c r="Q87" s="109" t="str">
        <f t="shared" ca="1" si="70"/>
        <v/>
      </c>
      <c r="R87" s="18"/>
      <c r="S87" s="114" t="str">
        <f t="shared" ca="1" si="88"/>
        <v/>
      </c>
      <c r="T87" s="109"/>
      <c r="U87" s="115"/>
      <c r="V87" s="115"/>
      <c r="W87" s="116"/>
      <c r="Z87" s="27">
        <f ca="1">IFERROR(OFFSET('Cut &amp; Paste'!$A$2,ROW()-15,MATCH(Z$15,'Cut &amp; Paste'!$A$2:$G$2,0)-1,1,1),"")</f>
        <v>0</v>
      </c>
      <c r="AA87" s="27">
        <f t="array" aca="1" ref="AA87" ca="1">MAX((IF(Notation="Metric", MetricHeights, Heights)&lt;=AB87) * IF(Notation="Metric", MetricHeights, Heights))</f>
        <v>0</v>
      </c>
      <c r="AB87" s="27">
        <f ca="1">IFERROR(OFFSET('Cut &amp; Paste'!$A$2,ROW()-15,MATCH(AB$15,'Cut &amp; Paste'!$A$2:$G$2,0)-1,1,1),"")</f>
        <v>0</v>
      </c>
      <c r="AC87" s="27">
        <f ca="1">IFERROR(OFFSET('Cut &amp; Paste'!$A$2,ROW()-15,MATCH(AC$15,'Cut &amp; Paste'!$A$2:$G$2,0)-1,1,1),"")</f>
        <v>0</v>
      </c>
      <c r="AD87" s="27">
        <f ca="1">IFERROR(OFFSET('Cut &amp; Paste'!$A$2,ROW()-15,MATCH(AD$15,'Cut &amp; Paste'!$A$2:$G$2,0)-1,1,1),"")</f>
        <v>0</v>
      </c>
      <c r="AE87" s="27">
        <f ca="1">IFERROR(OFFSET('Cut &amp; Paste'!$A$2,ROW()-15,MATCH(AE$15,'Cut &amp; Paste'!$A$2:$G$2,0)-1,1,1),"")</f>
        <v>0</v>
      </c>
      <c r="AF87" s="27" t="str">
        <f ca="1">IFERROR(OFFSET('Cut &amp; Paste'!$A$2,ROW()-15,MATCH(AF$15,'Cut &amp; Paste'!$A$2:$G$2,0)-1,1,1),"")</f>
        <v/>
      </c>
      <c r="AG87" s="27" t="str">
        <f ca="1">IFERROR(OFFSET('Cut &amp; Paste'!$A$2,ROW()-15,MATCH(AG$15,'Cut &amp; Paste'!$A$2:$G$2,0)-1,1,1),"")</f>
        <v/>
      </c>
      <c r="AH87" s="27" t="str">
        <f ca="1">IFERROR(OFFSET('Cut &amp; Paste'!$A$2,ROW()-15,MATCH(AH$15,'Cut &amp; Paste'!$A$2:$G$2,0)-1,1,1),"")</f>
        <v/>
      </c>
      <c r="AI87" s="27" t="str">
        <f ca="1">IFERROR(OFFSET('Cut &amp; Paste'!$A$2,ROW()-15,MATCH(AI$15,'Cut &amp; Paste'!$A$2:$G$2,0)-1,1,1),"")</f>
        <v/>
      </c>
      <c r="AJ87" s="27" t="str">
        <f ca="1">IFERROR(OFFSET('Cut &amp; Paste'!$A$2,ROW()-15,MATCH(AJ$15,'Cut &amp; Paste'!$A$2:$G$2,0)-1,1,1),"")</f>
        <v/>
      </c>
      <c r="AK87" s="27" t="str">
        <f ca="1">IFERROR(OFFSET('Cut &amp; Paste'!$A$2,ROW()-15,MATCH(AK$15,'Cut &amp; Paste'!$A$2:$G$2,0)-1,1,1),"")</f>
        <v/>
      </c>
      <c r="AL87" s="27" t="str">
        <f ca="1">IFERROR(OFFSET('Cut &amp; Paste'!$A$2,ROW()-15,MATCH(AL$15,'Cut &amp; Paste'!$A$2:$G$2,0)-1,1,1),"")</f>
        <v/>
      </c>
      <c r="AM87" s="27" t="str">
        <f ca="1">IFERROR(OFFSET('Cut &amp; Paste'!$A$2,ROW()-15,MATCH(AM$15,'Cut &amp; Paste'!$A$2:$G$2,0)-1,1,1),"")</f>
        <v/>
      </c>
      <c r="AN87" s="27">
        <f ca="1">IFERROR(OFFSET('Cut &amp; Paste'!$A$2,ROW()-15,MATCH(AN$15,'Cut &amp; Paste'!$A$2:$G$2,0)-1,1,1),"")</f>
        <v>0</v>
      </c>
      <c r="AO87" s="27">
        <f ca="1">IFERROR(OFFSET('Cut &amp; Paste'!$A$2,ROW()-15,MATCH(AO$15,'Cut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2" t="str">
        <f t="shared" ca="1" si="71"/>
        <v/>
      </c>
      <c r="AS87" s="162">
        <f t="shared" ca="1" si="72"/>
        <v>0</v>
      </c>
      <c r="AT87" s="6">
        <f t="shared" ca="1" si="73"/>
        <v>0</v>
      </c>
      <c r="AU87" s="6">
        <f t="shared" ca="1" si="74"/>
        <v>0</v>
      </c>
      <c r="AV87" s="6">
        <f t="shared" ca="1" si="75"/>
        <v>0</v>
      </c>
      <c r="AW87" s="6">
        <f t="shared" si="76"/>
        <v>0</v>
      </c>
      <c r="AX87" s="6">
        <f t="shared" ca="1" si="77"/>
        <v>0</v>
      </c>
      <c r="AY87" s="6">
        <f t="shared" si="78"/>
        <v>13</v>
      </c>
      <c r="AZ87" s="6">
        <f t="shared" ca="1" si="79"/>
        <v>0</v>
      </c>
      <c r="BA87" s="6">
        <f t="shared" ca="1" si="80"/>
        <v>0</v>
      </c>
      <c r="BB87" s="6">
        <f t="shared" ca="1" si="81"/>
        <v>3.0030000000000001</v>
      </c>
      <c r="BC87" s="7">
        <f t="shared" si="82"/>
        <v>10.4</v>
      </c>
    </row>
    <row r="88" spans="1:55" x14ac:dyDescent="0.3">
      <c r="A88" s="10">
        <f t="shared" si="83"/>
        <v>72</v>
      </c>
      <c r="B88" s="104" t="str">
        <f t="shared" ca="1" si="84"/>
        <v/>
      </c>
      <c r="C88" s="104">
        <f t="array" ref="C88">MAX((IF(Notation="Metric", MetricHeights, Heights)&lt;=(D88-0.5)) * IF(Notation="Metric", MetricHeights, Heights))</f>
        <v>0</v>
      </c>
      <c r="D88" s="136"/>
      <c r="E88" s="136"/>
      <c r="F88" s="105" t="str">
        <f t="shared" ca="1" si="62"/>
        <v/>
      </c>
      <c r="G88" s="105" t="str">
        <f t="shared" ca="1" si="63"/>
        <v/>
      </c>
      <c r="H88" s="105" t="str">
        <f t="shared" ca="1" si="85"/>
        <v/>
      </c>
      <c r="I88" s="106" t="str">
        <f t="shared" ca="1" si="86"/>
        <v/>
      </c>
      <c r="J88" s="106" t="str">
        <f t="shared" ca="1" si="64"/>
        <v/>
      </c>
      <c r="K88" s="106" t="str">
        <f t="shared" ca="1" si="65"/>
        <v/>
      </c>
      <c r="L88" s="107" t="str">
        <f t="shared" ca="1" si="66"/>
        <v/>
      </c>
      <c r="M88" s="107" t="str">
        <f t="shared" ca="1" si="67"/>
        <v/>
      </c>
      <c r="N88" s="108" t="str">
        <f t="shared" ca="1" si="87"/>
        <v/>
      </c>
      <c r="O88" s="108" t="str">
        <f t="shared" ca="1" si="68"/>
        <v/>
      </c>
      <c r="P88" s="129" t="str">
        <f t="shared" ca="1" si="69"/>
        <v/>
      </c>
      <c r="Q88" s="109" t="str">
        <f t="shared" ca="1" si="70"/>
        <v/>
      </c>
      <c r="R88" s="18"/>
      <c r="S88" s="114" t="str">
        <f t="shared" ca="1" si="88"/>
        <v/>
      </c>
      <c r="T88" s="109"/>
      <c r="U88" s="115"/>
      <c r="V88" s="115"/>
      <c r="W88" s="116"/>
      <c r="Z88" s="27">
        <f ca="1">IFERROR(OFFSET('Cut &amp; Paste'!$A$2,ROW()-15,MATCH(Z$15,'Cut &amp; Paste'!$A$2:$G$2,0)-1,1,1),"")</f>
        <v>0</v>
      </c>
      <c r="AA88" s="27">
        <f t="array" aca="1" ref="AA88" ca="1">MAX((IF(Notation="Metric", MetricHeights, Heights)&lt;=AB88) * IF(Notation="Metric", MetricHeights, Heights))</f>
        <v>0</v>
      </c>
      <c r="AB88" s="27">
        <f ca="1">IFERROR(OFFSET('Cut &amp; Paste'!$A$2,ROW()-15,MATCH(AB$15,'Cut &amp; Paste'!$A$2:$G$2,0)-1,1,1),"")</f>
        <v>0</v>
      </c>
      <c r="AC88" s="27">
        <f ca="1">IFERROR(OFFSET('Cut &amp; Paste'!$A$2,ROW()-15,MATCH(AC$15,'Cut &amp; Paste'!$A$2:$G$2,0)-1,1,1),"")</f>
        <v>0</v>
      </c>
      <c r="AD88" s="27">
        <f ca="1">IFERROR(OFFSET('Cut &amp; Paste'!$A$2,ROW()-15,MATCH(AD$15,'Cut &amp; Paste'!$A$2:$G$2,0)-1,1,1),"")</f>
        <v>0</v>
      </c>
      <c r="AE88" s="27">
        <f ca="1">IFERROR(OFFSET('Cut &amp; Paste'!$A$2,ROW()-15,MATCH(AE$15,'Cut &amp; Paste'!$A$2:$G$2,0)-1,1,1),"")</f>
        <v>0</v>
      </c>
      <c r="AF88" s="27" t="str">
        <f ca="1">IFERROR(OFFSET('Cut &amp; Paste'!$A$2,ROW()-15,MATCH(AF$15,'Cut &amp; Paste'!$A$2:$G$2,0)-1,1,1),"")</f>
        <v/>
      </c>
      <c r="AG88" s="27" t="str">
        <f ca="1">IFERROR(OFFSET('Cut &amp; Paste'!$A$2,ROW()-15,MATCH(AG$15,'Cut &amp; Paste'!$A$2:$G$2,0)-1,1,1),"")</f>
        <v/>
      </c>
      <c r="AH88" s="27" t="str">
        <f ca="1">IFERROR(OFFSET('Cut &amp; Paste'!$A$2,ROW()-15,MATCH(AH$15,'Cut &amp; Paste'!$A$2:$G$2,0)-1,1,1),"")</f>
        <v/>
      </c>
      <c r="AI88" s="27" t="str">
        <f ca="1">IFERROR(OFFSET('Cut &amp; Paste'!$A$2,ROW()-15,MATCH(AI$15,'Cut &amp; Paste'!$A$2:$G$2,0)-1,1,1),"")</f>
        <v/>
      </c>
      <c r="AJ88" s="27" t="str">
        <f ca="1">IFERROR(OFFSET('Cut &amp; Paste'!$A$2,ROW()-15,MATCH(AJ$15,'Cut &amp; Paste'!$A$2:$G$2,0)-1,1,1),"")</f>
        <v/>
      </c>
      <c r="AK88" s="27" t="str">
        <f ca="1">IFERROR(OFFSET('Cut &amp; Paste'!$A$2,ROW()-15,MATCH(AK$15,'Cut &amp; Paste'!$A$2:$G$2,0)-1,1,1),"")</f>
        <v/>
      </c>
      <c r="AL88" s="27" t="str">
        <f ca="1">IFERROR(OFFSET('Cut &amp; Paste'!$A$2,ROW()-15,MATCH(AL$15,'Cut &amp; Paste'!$A$2:$G$2,0)-1,1,1),"")</f>
        <v/>
      </c>
      <c r="AM88" s="27" t="str">
        <f ca="1">IFERROR(OFFSET('Cut &amp; Paste'!$A$2,ROW()-15,MATCH(AM$15,'Cut &amp; Paste'!$A$2:$G$2,0)-1,1,1),"")</f>
        <v/>
      </c>
      <c r="AN88" s="27">
        <f ca="1">IFERROR(OFFSET('Cut &amp; Paste'!$A$2,ROW()-15,MATCH(AN$15,'Cut &amp; Paste'!$A$2:$G$2,0)-1,1,1),"")</f>
        <v>0</v>
      </c>
      <c r="AO88" s="27">
        <f ca="1">IFERROR(OFFSET('Cut &amp; Paste'!$A$2,ROW()-15,MATCH(AO$15,'Cut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2" t="str">
        <f t="shared" ca="1" si="71"/>
        <v/>
      </c>
      <c r="AS88" s="162">
        <f t="shared" ca="1" si="72"/>
        <v>0</v>
      </c>
      <c r="AT88" s="6">
        <f t="shared" ca="1" si="73"/>
        <v>0</v>
      </c>
      <c r="AU88" s="6">
        <f t="shared" ca="1" si="74"/>
        <v>0</v>
      </c>
      <c r="AV88" s="6">
        <f t="shared" ca="1" si="75"/>
        <v>0</v>
      </c>
      <c r="AW88" s="6">
        <f t="shared" si="76"/>
        <v>0</v>
      </c>
      <c r="AX88" s="6">
        <f t="shared" ca="1" si="77"/>
        <v>0</v>
      </c>
      <c r="AY88" s="6">
        <f t="shared" si="78"/>
        <v>13</v>
      </c>
      <c r="AZ88" s="6">
        <f t="shared" ca="1" si="79"/>
        <v>0</v>
      </c>
      <c r="BA88" s="6">
        <f t="shared" ca="1" si="80"/>
        <v>0</v>
      </c>
      <c r="BB88" s="6">
        <f t="shared" ca="1" si="81"/>
        <v>3.0030000000000001</v>
      </c>
      <c r="BC88" s="7">
        <f t="shared" si="82"/>
        <v>10.4</v>
      </c>
    </row>
    <row r="89" spans="1:55" x14ac:dyDescent="0.3">
      <c r="A89" s="10">
        <f t="shared" si="83"/>
        <v>73</v>
      </c>
      <c r="B89" s="104" t="str">
        <f t="shared" ca="1" si="84"/>
        <v/>
      </c>
      <c r="C89" s="104">
        <f t="array" ref="C89">MAX((IF(Notation="Metric", MetricHeights, Heights)&lt;=(D89-0.5)) * IF(Notation="Metric", MetricHeights, Heights))</f>
        <v>0</v>
      </c>
      <c r="D89" s="136"/>
      <c r="E89" s="136"/>
      <c r="F89" s="105" t="str">
        <f t="shared" ca="1" si="62"/>
        <v/>
      </c>
      <c r="G89" s="105" t="str">
        <f t="shared" ca="1" si="63"/>
        <v/>
      </c>
      <c r="H89" s="105" t="str">
        <f t="shared" ca="1" si="85"/>
        <v/>
      </c>
      <c r="I89" s="106" t="str">
        <f t="shared" ca="1" si="86"/>
        <v/>
      </c>
      <c r="J89" s="106" t="str">
        <f t="shared" ca="1" si="64"/>
        <v/>
      </c>
      <c r="K89" s="106" t="str">
        <f t="shared" ca="1" si="65"/>
        <v/>
      </c>
      <c r="L89" s="107" t="str">
        <f t="shared" ca="1" si="66"/>
        <v/>
      </c>
      <c r="M89" s="107" t="str">
        <f t="shared" ca="1" si="67"/>
        <v/>
      </c>
      <c r="N89" s="108" t="str">
        <f t="shared" ca="1" si="87"/>
        <v/>
      </c>
      <c r="O89" s="108" t="str">
        <f t="shared" ca="1" si="68"/>
        <v/>
      </c>
      <c r="P89" s="129" t="str">
        <f t="shared" ca="1" si="69"/>
        <v/>
      </c>
      <c r="Q89" s="109" t="str">
        <f t="shared" ca="1" si="70"/>
        <v/>
      </c>
      <c r="R89" s="18"/>
      <c r="S89" s="114" t="str">
        <f t="shared" ca="1" si="88"/>
        <v/>
      </c>
      <c r="T89" s="109"/>
      <c r="U89" s="115"/>
      <c r="V89" s="115"/>
      <c r="W89" s="116"/>
      <c r="Z89" s="27">
        <f ca="1">IFERROR(OFFSET('Cut &amp; Paste'!$A$2,ROW()-15,MATCH(Z$15,'Cut &amp; Paste'!$A$2:$G$2,0)-1,1,1),"")</f>
        <v>0</v>
      </c>
      <c r="AA89" s="27">
        <f t="array" aca="1" ref="AA89" ca="1">MAX((IF(Notation="Metric", MetricHeights, Heights)&lt;=AB89) * IF(Notation="Metric", MetricHeights, Heights))</f>
        <v>0</v>
      </c>
      <c r="AB89" s="27">
        <f ca="1">IFERROR(OFFSET('Cut &amp; Paste'!$A$2,ROW()-15,MATCH(AB$15,'Cut &amp; Paste'!$A$2:$G$2,0)-1,1,1),"")</f>
        <v>0</v>
      </c>
      <c r="AC89" s="27">
        <f ca="1">IFERROR(OFFSET('Cut &amp; Paste'!$A$2,ROW()-15,MATCH(AC$15,'Cut &amp; Paste'!$A$2:$G$2,0)-1,1,1),"")</f>
        <v>0</v>
      </c>
      <c r="AD89" s="27">
        <f ca="1">IFERROR(OFFSET('Cut &amp; Paste'!$A$2,ROW()-15,MATCH(AD$15,'Cut &amp; Paste'!$A$2:$G$2,0)-1,1,1),"")</f>
        <v>0</v>
      </c>
      <c r="AE89" s="27">
        <f ca="1">IFERROR(OFFSET('Cut &amp; Paste'!$A$2,ROW()-15,MATCH(AE$15,'Cut &amp; Paste'!$A$2:$G$2,0)-1,1,1),"")</f>
        <v>0</v>
      </c>
      <c r="AF89" s="27" t="str">
        <f ca="1">IFERROR(OFFSET('Cut &amp; Paste'!$A$2,ROW()-15,MATCH(AF$15,'Cut &amp; Paste'!$A$2:$G$2,0)-1,1,1),"")</f>
        <v/>
      </c>
      <c r="AG89" s="27" t="str">
        <f ca="1">IFERROR(OFFSET('Cut &amp; Paste'!$A$2,ROW()-15,MATCH(AG$15,'Cut &amp; Paste'!$A$2:$G$2,0)-1,1,1),"")</f>
        <v/>
      </c>
      <c r="AH89" s="27" t="str">
        <f ca="1">IFERROR(OFFSET('Cut &amp; Paste'!$A$2,ROW()-15,MATCH(AH$15,'Cut &amp; Paste'!$A$2:$G$2,0)-1,1,1),"")</f>
        <v/>
      </c>
      <c r="AI89" s="27" t="str">
        <f ca="1">IFERROR(OFFSET('Cut &amp; Paste'!$A$2,ROW()-15,MATCH(AI$15,'Cut &amp; Paste'!$A$2:$G$2,0)-1,1,1),"")</f>
        <v/>
      </c>
      <c r="AJ89" s="27" t="str">
        <f ca="1">IFERROR(OFFSET('Cut &amp; Paste'!$A$2,ROW()-15,MATCH(AJ$15,'Cut &amp; Paste'!$A$2:$G$2,0)-1,1,1),"")</f>
        <v/>
      </c>
      <c r="AK89" s="27" t="str">
        <f ca="1">IFERROR(OFFSET('Cut &amp; Paste'!$A$2,ROW()-15,MATCH(AK$15,'Cut &amp; Paste'!$A$2:$G$2,0)-1,1,1),"")</f>
        <v/>
      </c>
      <c r="AL89" s="27" t="str">
        <f ca="1">IFERROR(OFFSET('Cut &amp; Paste'!$A$2,ROW()-15,MATCH(AL$15,'Cut &amp; Paste'!$A$2:$G$2,0)-1,1,1),"")</f>
        <v/>
      </c>
      <c r="AM89" s="27" t="str">
        <f ca="1">IFERROR(OFFSET('Cut &amp; Paste'!$A$2,ROW()-15,MATCH(AM$15,'Cut &amp; Paste'!$A$2:$G$2,0)-1,1,1),"")</f>
        <v/>
      </c>
      <c r="AN89" s="27">
        <f ca="1">IFERROR(OFFSET('Cut &amp; Paste'!$A$2,ROW()-15,MATCH(AN$15,'Cut &amp; Paste'!$A$2:$G$2,0)-1,1,1),"")</f>
        <v>0</v>
      </c>
      <c r="AO89" s="27">
        <f ca="1">IFERROR(OFFSET('Cut &amp; Paste'!$A$2,ROW()-15,MATCH(AO$15,'Cut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2" t="str">
        <f t="shared" ca="1" si="71"/>
        <v/>
      </c>
      <c r="AS89" s="162">
        <f t="shared" ca="1" si="72"/>
        <v>0</v>
      </c>
      <c r="AT89" s="6">
        <f t="shared" ca="1" si="73"/>
        <v>0</v>
      </c>
      <c r="AU89" s="6">
        <f t="shared" ca="1" si="74"/>
        <v>0</v>
      </c>
      <c r="AV89" s="6">
        <f t="shared" ca="1" si="75"/>
        <v>0</v>
      </c>
      <c r="AW89" s="6">
        <f t="shared" si="76"/>
        <v>0</v>
      </c>
      <c r="AX89" s="6">
        <f t="shared" ca="1" si="77"/>
        <v>0</v>
      </c>
      <c r="AY89" s="6">
        <f t="shared" si="78"/>
        <v>13</v>
      </c>
      <c r="AZ89" s="6">
        <f t="shared" ca="1" si="79"/>
        <v>0</v>
      </c>
      <c r="BA89" s="6">
        <f t="shared" ca="1" si="80"/>
        <v>0</v>
      </c>
      <c r="BB89" s="6">
        <f t="shared" ca="1" si="81"/>
        <v>3.0030000000000001</v>
      </c>
      <c r="BC89" s="7">
        <f t="shared" si="82"/>
        <v>10.4</v>
      </c>
    </row>
    <row r="90" spans="1:55" x14ac:dyDescent="0.3">
      <c r="A90" s="10">
        <f t="shared" si="83"/>
        <v>74</v>
      </c>
      <c r="B90" s="104" t="str">
        <f t="shared" ca="1" si="84"/>
        <v/>
      </c>
      <c r="C90" s="104">
        <f t="array" ref="C90">MAX((IF(Notation="Metric", MetricHeights, Heights)&lt;=(D90-0.5)) * IF(Notation="Metric", MetricHeights, Heights))</f>
        <v>0</v>
      </c>
      <c r="D90" s="136"/>
      <c r="E90" s="136"/>
      <c r="F90" s="105" t="str">
        <f t="shared" ca="1" si="62"/>
        <v/>
      </c>
      <c r="G90" s="105" t="str">
        <f t="shared" ca="1" si="63"/>
        <v/>
      </c>
      <c r="H90" s="105" t="str">
        <f t="shared" ca="1" si="85"/>
        <v/>
      </c>
      <c r="I90" s="106" t="str">
        <f t="shared" ca="1" si="86"/>
        <v/>
      </c>
      <c r="J90" s="106" t="str">
        <f t="shared" ca="1" si="64"/>
        <v/>
      </c>
      <c r="K90" s="106" t="str">
        <f t="shared" ca="1" si="65"/>
        <v/>
      </c>
      <c r="L90" s="107" t="str">
        <f t="shared" ca="1" si="66"/>
        <v/>
      </c>
      <c r="M90" s="107" t="str">
        <f t="shared" ca="1" si="67"/>
        <v/>
      </c>
      <c r="N90" s="108" t="str">
        <f t="shared" ca="1" si="87"/>
        <v/>
      </c>
      <c r="O90" s="108" t="str">
        <f t="shared" ca="1" si="68"/>
        <v/>
      </c>
      <c r="P90" s="129" t="str">
        <f t="shared" ca="1" si="69"/>
        <v/>
      </c>
      <c r="Q90" s="109" t="str">
        <f t="shared" ca="1" si="70"/>
        <v/>
      </c>
      <c r="R90" s="18"/>
      <c r="S90" s="114" t="str">
        <f t="shared" ca="1" si="88"/>
        <v/>
      </c>
      <c r="T90" s="109"/>
      <c r="U90" s="115"/>
      <c r="V90" s="115"/>
      <c r="W90" s="116"/>
      <c r="Z90" s="27">
        <f ca="1">IFERROR(OFFSET('Cut &amp; Paste'!$A$2,ROW()-15,MATCH(Z$15,'Cut &amp; Paste'!$A$2:$G$2,0)-1,1,1),"")</f>
        <v>0</v>
      </c>
      <c r="AA90" s="27">
        <f t="array" aca="1" ref="AA90" ca="1">MAX((IF(Notation="Metric", MetricHeights, Heights)&lt;=AB90) * IF(Notation="Metric", MetricHeights, Heights))</f>
        <v>0</v>
      </c>
      <c r="AB90" s="27">
        <f ca="1">IFERROR(OFFSET('Cut &amp; Paste'!$A$2,ROW()-15,MATCH(AB$15,'Cut &amp; Paste'!$A$2:$G$2,0)-1,1,1),"")</f>
        <v>0</v>
      </c>
      <c r="AC90" s="27">
        <f ca="1">IFERROR(OFFSET('Cut &amp; Paste'!$A$2,ROW()-15,MATCH(AC$15,'Cut &amp; Paste'!$A$2:$G$2,0)-1,1,1),"")</f>
        <v>0</v>
      </c>
      <c r="AD90" s="27">
        <f ca="1">IFERROR(OFFSET('Cut &amp; Paste'!$A$2,ROW()-15,MATCH(AD$15,'Cut &amp; Paste'!$A$2:$G$2,0)-1,1,1),"")</f>
        <v>0</v>
      </c>
      <c r="AE90" s="27">
        <f ca="1">IFERROR(OFFSET('Cut &amp; Paste'!$A$2,ROW()-15,MATCH(AE$15,'Cut &amp; Paste'!$A$2:$G$2,0)-1,1,1),"")</f>
        <v>0</v>
      </c>
      <c r="AF90" s="27" t="str">
        <f ca="1">IFERROR(OFFSET('Cut &amp; Paste'!$A$2,ROW()-15,MATCH(AF$15,'Cut &amp; Paste'!$A$2:$G$2,0)-1,1,1),"")</f>
        <v/>
      </c>
      <c r="AG90" s="27" t="str">
        <f ca="1">IFERROR(OFFSET('Cut &amp; Paste'!$A$2,ROW()-15,MATCH(AG$15,'Cut &amp; Paste'!$A$2:$G$2,0)-1,1,1),"")</f>
        <v/>
      </c>
      <c r="AH90" s="27" t="str">
        <f ca="1">IFERROR(OFFSET('Cut &amp; Paste'!$A$2,ROW()-15,MATCH(AH$15,'Cut &amp; Paste'!$A$2:$G$2,0)-1,1,1),"")</f>
        <v/>
      </c>
      <c r="AI90" s="27" t="str">
        <f ca="1">IFERROR(OFFSET('Cut &amp; Paste'!$A$2,ROW()-15,MATCH(AI$15,'Cut &amp; Paste'!$A$2:$G$2,0)-1,1,1),"")</f>
        <v/>
      </c>
      <c r="AJ90" s="27" t="str">
        <f ca="1">IFERROR(OFFSET('Cut &amp; Paste'!$A$2,ROW()-15,MATCH(AJ$15,'Cut &amp; Paste'!$A$2:$G$2,0)-1,1,1),"")</f>
        <v/>
      </c>
      <c r="AK90" s="27" t="str">
        <f ca="1">IFERROR(OFFSET('Cut &amp; Paste'!$A$2,ROW()-15,MATCH(AK$15,'Cut &amp; Paste'!$A$2:$G$2,0)-1,1,1),"")</f>
        <v/>
      </c>
      <c r="AL90" s="27" t="str">
        <f ca="1">IFERROR(OFFSET('Cut &amp; Paste'!$A$2,ROW()-15,MATCH(AL$15,'Cut &amp; Paste'!$A$2:$G$2,0)-1,1,1),"")</f>
        <v/>
      </c>
      <c r="AM90" s="27" t="str">
        <f ca="1">IFERROR(OFFSET('Cut &amp; Paste'!$A$2,ROW()-15,MATCH(AM$15,'Cut &amp; Paste'!$A$2:$G$2,0)-1,1,1),"")</f>
        <v/>
      </c>
      <c r="AN90" s="27">
        <f ca="1">IFERROR(OFFSET('Cut &amp; Paste'!$A$2,ROW()-15,MATCH(AN$15,'Cut &amp; Paste'!$A$2:$G$2,0)-1,1,1),"")</f>
        <v>0</v>
      </c>
      <c r="AO90" s="27">
        <f ca="1">IFERROR(OFFSET('Cut &amp; Paste'!$A$2,ROW()-15,MATCH(AO$15,'Cut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2" t="str">
        <f t="shared" ca="1" si="71"/>
        <v/>
      </c>
      <c r="AS90" s="162">
        <f t="shared" ca="1" si="72"/>
        <v>0</v>
      </c>
      <c r="AT90" s="6">
        <f t="shared" ca="1" si="73"/>
        <v>0</v>
      </c>
      <c r="AU90" s="6">
        <f t="shared" ca="1" si="74"/>
        <v>0</v>
      </c>
      <c r="AV90" s="6">
        <f t="shared" ca="1" si="75"/>
        <v>0</v>
      </c>
      <c r="AW90" s="6">
        <f t="shared" si="76"/>
        <v>0</v>
      </c>
      <c r="AX90" s="6">
        <f t="shared" ca="1" si="77"/>
        <v>0</v>
      </c>
      <c r="AY90" s="6">
        <f t="shared" si="78"/>
        <v>13</v>
      </c>
      <c r="AZ90" s="6">
        <f t="shared" ca="1" si="79"/>
        <v>0</v>
      </c>
      <c r="BA90" s="6">
        <f t="shared" ca="1" si="80"/>
        <v>0</v>
      </c>
      <c r="BB90" s="6">
        <f t="shared" ca="1" si="81"/>
        <v>3.0030000000000001</v>
      </c>
      <c r="BC90" s="7">
        <f t="shared" si="82"/>
        <v>10.4</v>
      </c>
    </row>
    <row r="91" spans="1:55" x14ac:dyDescent="0.3">
      <c r="A91" s="10">
        <f t="shared" si="83"/>
        <v>75</v>
      </c>
      <c r="B91" s="104" t="str">
        <f t="shared" ca="1" si="84"/>
        <v/>
      </c>
      <c r="C91" s="104">
        <f t="array" ref="C91">MAX((IF(Notation="Metric", MetricHeights, Heights)&lt;=(D91-0.5)) * IF(Notation="Metric", MetricHeights, Heights))</f>
        <v>0</v>
      </c>
      <c r="D91" s="136"/>
      <c r="E91" s="136"/>
      <c r="F91" s="105" t="str">
        <f t="shared" ca="1" si="62"/>
        <v/>
      </c>
      <c r="G91" s="105" t="str">
        <f t="shared" ca="1" si="63"/>
        <v/>
      </c>
      <c r="H91" s="105" t="str">
        <f t="shared" ca="1" si="85"/>
        <v/>
      </c>
      <c r="I91" s="106" t="str">
        <f t="shared" ca="1" si="86"/>
        <v/>
      </c>
      <c r="J91" s="106" t="str">
        <f t="shared" ca="1" si="64"/>
        <v/>
      </c>
      <c r="K91" s="106" t="str">
        <f t="shared" ca="1" si="65"/>
        <v/>
      </c>
      <c r="L91" s="107" t="str">
        <f t="shared" ca="1" si="66"/>
        <v/>
      </c>
      <c r="M91" s="107" t="str">
        <f t="shared" ca="1" si="67"/>
        <v/>
      </c>
      <c r="N91" s="108" t="str">
        <f t="shared" ca="1" si="87"/>
        <v/>
      </c>
      <c r="O91" s="108" t="str">
        <f t="shared" ca="1" si="68"/>
        <v/>
      </c>
      <c r="P91" s="129" t="str">
        <f t="shared" ca="1" si="69"/>
        <v/>
      </c>
      <c r="Q91" s="109" t="str">
        <f t="shared" ca="1" si="70"/>
        <v/>
      </c>
      <c r="R91" s="18"/>
      <c r="S91" s="114" t="str">
        <f t="shared" ca="1" si="88"/>
        <v/>
      </c>
      <c r="T91" s="109"/>
      <c r="U91" s="115"/>
      <c r="V91" s="115"/>
      <c r="W91" s="116"/>
      <c r="Z91" s="27">
        <f ca="1">IFERROR(OFFSET('Cut &amp; Paste'!$A$2,ROW()-15,MATCH(Z$15,'Cut &amp; Paste'!$A$2:$G$2,0)-1,1,1),"")</f>
        <v>0</v>
      </c>
      <c r="AA91" s="27">
        <f t="array" aca="1" ref="AA91" ca="1">MAX((IF(Notation="Metric", MetricHeights, Heights)&lt;=AB91) * IF(Notation="Metric", MetricHeights, Heights))</f>
        <v>0</v>
      </c>
      <c r="AB91" s="27">
        <f ca="1">IFERROR(OFFSET('Cut &amp; Paste'!$A$2,ROW()-15,MATCH(AB$15,'Cut &amp; Paste'!$A$2:$G$2,0)-1,1,1),"")</f>
        <v>0</v>
      </c>
      <c r="AC91" s="27">
        <f ca="1">IFERROR(OFFSET('Cut &amp; Paste'!$A$2,ROW()-15,MATCH(AC$15,'Cut &amp; Paste'!$A$2:$G$2,0)-1,1,1),"")</f>
        <v>0</v>
      </c>
      <c r="AD91" s="27">
        <f ca="1">IFERROR(OFFSET('Cut &amp; Paste'!$A$2,ROW()-15,MATCH(AD$15,'Cut &amp; Paste'!$A$2:$G$2,0)-1,1,1),"")</f>
        <v>0</v>
      </c>
      <c r="AE91" s="27">
        <f ca="1">IFERROR(OFFSET('Cut &amp; Paste'!$A$2,ROW()-15,MATCH(AE$15,'Cut &amp; Paste'!$A$2:$G$2,0)-1,1,1),"")</f>
        <v>0</v>
      </c>
      <c r="AF91" s="27" t="str">
        <f ca="1">IFERROR(OFFSET('Cut &amp; Paste'!$A$2,ROW()-15,MATCH(AF$15,'Cut &amp; Paste'!$A$2:$G$2,0)-1,1,1),"")</f>
        <v/>
      </c>
      <c r="AG91" s="27" t="str">
        <f ca="1">IFERROR(OFFSET('Cut &amp; Paste'!$A$2,ROW()-15,MATCH(AG$15,'Cut &amp; Paste'!$A$2:$G$2,0)-1,1,1),"")</f>
        <v/>
      </c>
      <c r="AH91" s="27" t="str">
        <f ca="1">IFERROR(OFFSET('Cut &amp; Paste'!$A$2,ROW()-15,MATCH(AH$15,'Cut &amp; Paste'!$A$2:$G$2,0)-1,1,1),"")</f>
        <v/>
      </c>
      <c r="AI91" s="27" t="str">
        <f ca="1">IFERROR(OFFSET('Cut &amp; Paste'!$A$2,ROW()-15,MATCH(AI$15,'Cut &amp; Paste'!$A$2:$G$2,0)-1,1,1),"")</f>
        <v/>
      </c>
      <c r="AJ91" s="27" t="str">
        <f ca="1">IFERROR(OFFSET('Cut &amp; Paste'!$A$2,ROW()-15,MATCH(AJ$15,'Cut &amp; Paste'!$A$2:$G$2,0)-1,1,1),"")</f>
        <v/>
      </c>
      <c r="AK91" s="27" t="str">
        <f ca="1">IFERROR(OFFSET('Cut &amp; Paste'!$A$2,ROW()-15,MATCH(AK$15,'Cut &amp; Paste'!$A$2:$G$2,0)-1,1,1),"")</f>
        <v/>
      </c>
      <c r="AL91" s="27" t="str">
        <f ca="1">IFERROR(OFFSET('Cut &amp; Paste'!$A$2,ROW()-15,MATCH(AL$15,'Cut &amp; Paste'!$A$2:$G$2,0)-1,1,1),"")</f>
        <v/>
      </c>
      <c r="AM91" s="27" t="str">
        <f ca="1">IFERROR(OFFSET('Cut &amp; Paste'!$A$2,ROW()-15,MATCH(AM$15,'Cut &amp; Paste'!$A$2:$G$2,0)-1,1,1),"")</f>
        <v/>
      </c>
      <c r="AN91" s="27">
        <f ca="1">IFERROR(OFFSET('Cut &amp; Paste'!$A$2,ROW()-15,MATCH(AN$15,'Cut &amp; Paste'!$A$2:$G$2,0)-1,1,1),"")</f>
        <v>0</v>
      </c>
      <c r="AO91" s="27">
        <f ca="1">IFERROR(OFFSET('Cut &amp; Paste'!$A$2,ROW()-15,MATCH(AO$15,'Cut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2" t="str">
        <f t="shared" ca="1" si="71"/>
        <v/>
      </c>
      <c r="AS91" s="162">
        <f t="shared" ca="1" si="72"/>
        <v>0</v>
      </c>
      <c r="AT91" s="6">
        <f t="shared" ca="1" si="73"/>
        <v>0</v>
      </c>
      <c r="AU91" s="6">
        <f t="shared" ca="1" si="74"/>
        <v>0</v>
      </c>
      <c r="AV91" s="6">
        <f t="shared" ca="1" si="75"/>
        <v>0</v>
      </c>
      <c r="AW91" s="6">
        <f t="shared" si="76"/>
        <v>0</v>
      </c>
      <c r="AX91" s="6">
        <f t="shared" ca="1" si="77"/>
        <v>0</v>
      </c>
      <c r="AY91" s="6">
        <f t="shared" si="78"/>
        <v>13</v>
      </c>
      <c r="AZ91" s="6">
        <f t="shared" ca="1" si="79"/>
        <v>0</v>
      </c>
      <c r="BA91" s="6">
        <f t="shared" ca="1" si="80"/>
        <v>0</v>
      </c>
      <c r="BB91" s="6">
        <f t="shared" ca="1" si="81"/>
        <v>3.0030000000000001</v>
      </c>
      <c r="BC91" s="7">
        <f t="shared" si="82"/>
        <v>10.4</v>
      </c>
    </row>
    <row r="92" spans="1:55" x14ac:dyDescent="0.3">
      <c r="A92" s="10">
        <f t="shared" si="83"/>
        <v>76</v>
      </c>
      <c r="B92" s="104" t="str">
        <f t="shared" ca="1" si="84"/>
        <v/>
      </c>
      <c r="C92" s="104">
        <f t="array" ref="C92">MAX((IF(Notation="Metric", MetricHeights, Heights)&lt;=(D92-0.5)) * IF(Notation="Metric", MetricHeights, Heights))</f>
        <v>0</v>
      </c>
      <c r="D92" s="136"/>
      <c r="E92" s="136"/>
      <c r="F92" s="105" t="str">
        <f t="shared" ca="1" si="62"/>
        <v/>
      </c>
      <c r="G92" s="105" t="str">
        <f t="shared" ca="1" si="63"/>
        <v/>
      </c>
      <c r="H92" s="105" t="str">
        <f t="shared" ca="1" si="85"/>
        <v/>
      </c>
      <c r="I92" s="106" t="str">
        <f t="shared" ca="1" si="86"/>
        <v/>
      </c>
      <c r="J92" s="106" t="str">
        <f t="shared" ca="1" si="64"/>
        <v/>
      </c>
      <c r="K92" s="106" t="str">
        <f t="shared" ca="1" si="65"/>
        <v/>
      </c>
      <c r="L92" s="107" t="str">
        <f t="shared" ca="1" si="66"/>
        <v/>
      </c>
      <c r="M92" s="107" t="str">
        <f t="shared" ca="1" si="67"/>
        <v/>
      </c>
      <c r="N92" s="108" t="str">
        <f t="shared" ca="1" si="87"/>
        <v/>
      </c>
      <c r="O92" s="108" t="str">
        <f t="shared" ca="1" si="68"/>
        <v/>
      </c>
      <c r="P92" s="129" t="str">
        <f t="shared" ca="1" si="69"/>
        <v/>
      </c>
      <c r="Q92" s="109" t="str">
        <f t="shared" ca="1" si="70"/>
        <v/>
      </c>
      <c r="R92" s="18"/>
      <c r="S92" s="114" t="str">
        <f t="shared" ca="1" si="88"/>
        <v/>
      </c>
      <c r="T92" s="109"/>
      <c r="U92" s="115"/>
      <c r="V92" s="115"/>
      <c r="W92" s="116"/>
      <c r="Z92" s="27">
        <f ca="1">IFERROR(OFFSET('Cut &amp; Paste'!$A$2,ROW()-15,MATCH(Z$15,'Cut &amp; Paste'!$A$2:$G$2,0)-1,1,1),"")</f>
        <v>0</v>
      </c>
      <c r="AA92" s="27">
        <f t="array" aca="1" ref="AA92" ca="1">MAX((IF(Notation="Metric", MetricHeights, Heights)&lt;=AB92) * IF(Notation="Metric", MetricHeights, Heights))</f>
        <v>0</v>
      </c>
      <c r="AB92" s="27">
        <f ca="1">IFERROR(OFFSET('Cut &amp; Paste'!$A$2,ROW()-15,MATCH(AB$15,'Cut &amp; Paste'!$A$2:$G$2,0)-1,1,1),"")</f>
        <v>0</v>
      </c>
      <c r="AC92" s="27">
        <f ca="1">IFERROR(OFFSET('Cut &amp; Paste'!$A$2,ROW()-15,MATCH(AC$15,'Cut &amp; Paste'!$A$2:$G$2,0)-1,1,1),"")</f>
        <v>0</v>
      </c>
      <c r="AD92" s="27">
        <f ca="1">IFERROR(OFFSET('Cut &amp; Paste'!$A$2,ROW()-15,MATCH(AD$15,'Cut &amp; Paste'!$A$2:$G$2,0)-1,1,1),"")</f>
        <v>0</v>
      </c>
      <c r="AE92" s="27">
        <f ca="1">IFERROR(OFFSET('Cut &amp; Paste'!$A$2,ROW()-15,MATCH(AE$15,'Cut &amp; Paste'!$A$2:$G$2,0)-1,1,1),"")</f>
        <v>0</v>
      </c>
      <c r="AF92" s="27" t="str">
        <f ca="1">IFERROR(OFFSET('Cut &amp; Paste'!$A$2,ROW()-15,MATCH(AF$15,'Cut &amp; Paste'!$A$2:$G$2,0)-1,1,1),"")</f>
        <v/>
      </c>
      <c r="AG92" s="27" t="str">
        <f ca="1">IFERROR(OFFSET('Cut &amp; Paste'!$A$2,ROW()-15,MATCH(AG$15,'Cut &amp; Paste'!$A$2:$G$2,0)-1,1,1),"")</f>
        <v/>
      </c>
      <c r="AH92" s="27" t="str">
        <f ca="1">IFERROR(OFFSET('Cut &amp; Paste'!$A$2,ROW()-15,MATCH(AH$15,'Cut &amp; Paste'!$A$2:$G$2,0)-1,1,1),"")</f>
        <v/>
      </c>
      <c r="AI92" s="27" t="str">
        <f ca="1">IFERROR(OFFSET('Cut &amp; Paste'!$A$2,ROW()-15,MATCH(AI$15,'Cut &amp; Paste'!$A$2:$G$2,0)-1,1,1),"")</f>
        <v/>
      </c>
      <c r="AJ92" s="27" t="str">
        <f ca="1">IFERROR(OFFSET('Cut &amp; Paste'!$A$2,ROW()-15,MATCH(AJ$15,'Cut &amp; Paste'!$A$2:$G$2,0)-1,1,1),"")</f>
        <v/>
      </c>
      <c r="AK92" s="27" t="str">
        <f ca="1">IFERROR(OFFSET('Cut &amp; Paste'!$A$2,ROW()-15,MATCH(AK$15,'Cut &amp; Paste'!$A$2:$G$2,0)-1,1,1),"")</f>
        <v/>
      </c>
      <c r="AL92" s="27" t="str">
        <f ca="1">IFERROR(OFFSET('Cut &amp; Paste'!$A$2,ROW()-15,MATCH(AL$15,'Cut &amp; Paste'!$A$2:$G$2,0)-1,1,1),"")</f>
        <v/>
      </c>
      <c r="AM92" s="27" t="str">
        <f ca="1">IFERROR(OFFSET('Cut &amp; Paste'!$A$2,ROW()-15,MATCH(AM$15,'Cut &amp; Paste'!$A$2:$G$2,0)-1,1,1),"")</f>
        <v/>
      </c>
      <c r="AN92" s="27">
        <f ca="1">IFERROR(OFFSET('Cut &amp; Paste'!$A$2,ROW()-15,MATCH(AN$15,'Cut &amp; Paste'!$A$2:$G$2,0)-1,1,1),"")</f>
        <v>0</v>
      </c>
      <c r="AO92" s="27">
        <f ca="1">IFERROR(OFFSET('Cut &amp; Paste'!$A$2,ROW()-15,MATCH(AO$15,'Cut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2" t="str">
        <f t="shared" ca="1" si="71"/>
        <v/>
      </c>
      <c r="AS92" s="162">
        <f t="shared" ca="1" si="72"/>
        <v>0</v>
      </c>
      <c r="AT92" s="6">
        <f t="shared" ca="1" si="73"/>
        <v>0</v>
      </c>
      <c r="AU92" s="6">
        <f t="shared" ca="1" si="74"/>
        <v>0</v>
      </c>
      <c r="AV92" s="6">
        <f t="shared" ca="1" si="75"/>
        <v>0</v>
      </c>
      <c r="AW92" s="6">
        <f t="shared" si="76"/>
        <v>0</v>
      </c>
      <c r="AX92" s="6">
        <f t="shared" ca="1" si="77"/>
        <v>0</v>
      </c>
      <c r="AY92" s="6">
        <f t="shared" si="78"/>
        <v>13</v>
      </c>
      <c r="AZ92" s="6">
        <f t="shared" ca="1" si="79"/>
        <v>0</v>
      </c>
      <c r="BA92" s="6">
        <f t="shared" ca="1" si="80"/>
        <v>0</v>
      </c>
      <c r="BB92" s="6">
        <f t="shared" ca="1" si="81"/>
        <v>3.0030000000000001</v>
      </c>
      <c r="BC92" s="7">
        <f t="shared" si="82"/>
        <v>10.4</v>
      </c>
    </row>
    <row r="93" spans="1:55" x14ac:dyDescent="0.3">
      <c r="A93" s="10">
        <f t="shared" si="83"/>
        <v>77</v>
      </c>
      <c r="B93" s="104" t="str">
        <f t="shared" ca="1" si="84"/>
        <v/>
      </c>
      <c r="C93" s="104">
        <f t="array" ref="C93">MAX((IF(Notation="Metric", MetricHeights, Heights)&lt;=(D93-0.5)) * IF(Notation="Metric", MetricHeights, Heights))</f>
        <v>0</v>
      </c>
      <c r="D93" s="136"/>
      <c r="E93" s="136"/>
      <c r="F93" s="105" t="str">
        <f t="shared" ca="1" si="62"/>
        <v/>
      </c>
      <c r="G93" s="105" t="str">
        <f t="shared" ca="1" si="63"/>
        <v/>
      </c>
      <c r="H93" s="105" t="str">
        <f t="shared" ca="1" si="85"/>
        <v/>
      </c>
      <c r="I93" s="106" t="str">
        <f t="shared" ca="1" si="86"/>
        <v/>
      </c>
      <c r="J93" s="106" t="str">
        <f t="shared" ca="1" si="64"/>
        <v/>
      </c>
      <c r="K93" s="106" t="str">
        <f t="shared" ca="1" si="65"/>
        <v/>
      </c>
      <c r="L93" s="107" t="str">
        <f t="shared" ca="1" si="66"/>
        <v/>
      </c>
      <c r="M93" s="107" t="str">
        <f t="shared" ca="1" si="67"/>
        <v/>
      </c>
      <c r="N93" s="108" t="str">
        <f t="shared" ca="1" si="87"/>
        <v/>
      </c>
      <c r="O93" s="108" t="str">
        <f t="shared" ca="1" si="68"/>
        <v/>
      </c>
      <c r="P93" s="129" t="str">
        <f t="shared" ca="1" si="69"/>
        <v/>
      </c>
      <c r="Q93" s="109" t="str">
        <f t="shared" ca="1" si="70"/>
        <v/>
      </c>
      <c r="R93" s="18"/>
      <c r="S93" s="114" t="str">
        <f t="shared" ca="1" si="88"/>
        <v/>
      </c>
      <c r="T93" s="109"/>
      <c r="U93" s="115"/>
      <c r="V93" s="115"/>
      <c r="W93" s="116"/>
      <c r="Z93" s="27">
        <f ca="1">IFERROR(OFFSET('Cut &amp; Paste'!$A$2,ROW()-15,MATCH(Z$15,'Cut &amp; Paste'!$A$2:$G$2,0)-1,1,1),"")</f>
        <v>0</v>
      </c>
      <c r="AA93" s="27">
        <f t="array" aca="1" ref="AA93" ca="1">MAX((IF(Notation="Metric", MetricHeights, Heights)&lt;=AB93) * IF(Notation="Metric", MetricHeights, Heights))</f>
        <v>0</v>
      </c>
      <c r="AB93" s="27">
        <f ca="1">IFERROR(OFFSET('Cut &amp; Paste'!$A$2,ROW()-15,MATCH(AB$15,'Cut &amp; Paste'!$A$2:$G$2,0)-1,1,1),"")</f>
        <v>0</v>
      </c>
      <c r="AC93" s="27">
        <f ca="1">IFERROR(OFFSET('Cut &amp; Paste'!$A$2,ROW()-15,MATCH(AC$15,'Cut &amp; Paste'!$A$2:$G$2,0)-1,1,1),"")</f>
        <v>0</v>
      </c>
      <c r="AD93" s="27">
        <f ca="1">IFERROR(OFFSET('Cut &amp; Paste'!$A$2,ROW()-15,MATCH(AD$15,'Cut &amp; Paste'!$A$2:$G$2,0)-1,1,1),"")</f>
        <v>0</v>
      </c>
      <c r="AE93" s="27">
        <f ca="1">IFERROR(OFFSET('Cut &amp; Paste'!$A$2,ROW()-15,MATCH(AE$15,'Cut &amp; Paste'!$A$2:$G$2,0)-1,1,1),"")</f>
        <v>0</v>
      </c>
      <c r="AF93" s="27" t="str">
        <f ca="1">IFERROR(OFFSET('Cut &amp; Paste'!$A$2,ROW()-15,MATCH(AF$15,'Cut &amp; Paste'!$A$2:$G$2,0)-1,1,1),"")</f>
        <v/>
      </c>
      <c r="AG93" s="27" t="str">
        <f ca="1">IFERROR(OFFSET('Cut &amp; Paste'!$A$2,ROW()-15,MATCH(AG$15,'Cut &amp; Paste'!$A$2:$G$2,0)-1,1,1),"")</f>
        <v/>
      </c>
      <c r="AH93" s="27" t="str">
        <f ca="1">IFERROR(OFFSET('Cut &amp; Paste'!$A$2,ROW()-15,MATCH(AH$15,'Cut &amp; Paste'!$A$2:$G$2,0)-1,1,1),"")</f>
        <v/>
      </c>
      <c r="AI93" s="27" t="str">
        <f ca="1">IFERROR(OFFSET('Cut &amp; Paste'!$A$2,ROW()-15,MATCH(AI$15,'Cut &amp; Paste'!$A$2:$G$2,0)-1,1,1),"")</f>
        <v/>
      </c>
      <c r="AJ93" s="27" t="str">
        <f ca="1">IFERROR(OFFSET('Cut &amp; Paste'!$A$2,ROW()-15,MATCH(AJ$15,'Cut &amp; Paste'!$A$2:$G$2,0)-1,1,1),"")</f>
        <v/>
      </c>
      <c r="AK93" s="27" t="str">
        <f ca="1">IFERROR(OFFSET('Cut &amp; Paste'!$A$2,ROW()-15,MATCH(AK$15,'Cut &amp; Paste'!$A$2:$G$2,0)-1,1,1),"")</f>
        <v/>
      </c>
      <c r="AL93" s="27" t="str">
        <f ca="1">IFERROR(OFFSET('Cut &amp; Paste'!$A$2,ROW()-15,MATCH(AL$15,'Cut &amp; Paste'!$A$2:$G$2,0)-1,1,1),"")</f>
        <v/>
      </c>
      <c r="AM93" s="27" t="str">
        <f ca="1">IFERROR(OFFSET('Cut &amp; Paste'!$A$2,ROW()-15,MATCH(AM$15,'Cut &amp; Paste'!$A$2:$G$2,0)-1,1,1),"")</f>
        <v/>
      </c>
      <c r="AN93" s="27">
        <f ca="1">IFERROR(OFFSET('Cut &amp; Paste'!$A$2,ROW()-15,MATCH(AN$15,'Cut &amp; Paste'!$A$2:$G$2,0)-1,1,1),"")</f>
        <v>0</v>
      </c>
      <c r="AO93" s="27">
        <f ca="1">IFERROR(OFFSET('Cut &amp; Paste'!$A$2,ROW()-15,MATCH(AO$15,'Cut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2" t="str">
        <f t="shared" ca="1" si="71"/>
        <v/>
      </c>
      <c r="AS93" s="162">
        <f t="shared" ca="1" si="72"/>
        <v>0</v>
      </c>
      <c r="AT93" s="6">
        <f t="shared" ca="1" si="73"/>
        <v>0</v>
      </c>
      <c r="AU93" s="6">
        <f t="shared" ca="1" si="74"/>
        <v>0</v>
      </c>
      <c r="AV93" s="6">
        <f t="shared" ca="1" si="75"/>
        <v>0</v>
      </c>
      <c r="AW93" s="6">
        <f t="shared" si="76"/>
        <v>0</v>
      </c>
      <c r="AX93" s="6">
        <f t="shared" ca="1" si="77"/>
        <v>0</v>
      </c>
      <c r="AY93" s="6">
        <f t="shared" si="78"/>
        <v>13</v>
      </c>
      <c r="AZ93" s="6">
        <f t="shared" ca="1" si="79"/>
        <v>0</v>
      </c>
      <c r="BA93" s="6">
        <f t="shared" ca="1" si="80"/>
        <v>0</v>
      </c>
      <c r="BB93" s="6">
        <f t="shared" ca="1" si="81"/>
        <v>3.0030000000000001</v>
      </c>
      <c r="BC93" s="7">
        <f t="shared" si="82"/>
        <v>10.4</v>
      </c>
    </row>
    <row r="94" spans="1:55" x14ac:dyDescent="0.3">
      <c r="A94" s="10">
        <f t="shared" si="83"/>
        <v>78</v>
      </c>
      <c r="B94" s="104" t="str">
        <f t="shared" ca="1" si="84"/>
        <v/>
      </c>
      <c r="C94" s="104">
        <f t="array" ref="C94">MAX((IF(Notation="Metric", MetricHeights, Heights)&lt;=(D94-0.5)) * IF(Notation="Metric", MetricHeights, Heights))</f>
        <v>0</v>
      </c>
      <c r="D94" s="136"/>
      <c r="E94" s="136"/>
      <c r="F94" s="105" t="str">
        <f t="shared" ca="1" si="62"/>
        <v/>
      </c>
      <c r="G94" s="105" t="str">
        <f t="shared" ca="1" si="63"/>
        <v/>
      </c>
      <c r="H94" s="105" t="str">
        <f t="shared" ca="1" si="85"/>
        <v/>
      </c>
      <c r="I94" s="106" t="str">
        <f t="shared" ca="1" si="86"/>
        <v/>
      </c>
      <c r="J94" s="106" t="str">
        <f t="shared" ca="1" si="64"/>
        <v/>
      </c>
      <c r="K94" s="106" t="str">
        <f t="shared" ca="1" si="65"/>
        <v/>
      </c>
      <c r="L94" s="107" t="str">
        <f t="shared" ca="1" si="66"/>
        <v/>
      </c>
      <c r="M94" s="107" t="str">
        <f t="shared" ca="1" si="67"/>
        <v/>
      </c>
      <c r="N94" s="108" t="str">
        <f t="shared" ca="1" si="87"/>
        <v/>
      </c>
      <c r="O94" s="108" t="str">
        <f t="shared" ca="1" si="68"/>
        <v/>
      </c>
      <c r="P94" s="129" t="str">
        <f t="shared" ca="1" si="69"/>
        <v/>
      </c>
      <c r="Q94" s="109" t="str">
        <f t="shared" ca="1" si="70"/>
        <v/>
      </c>
      <c r="R94" s="18"/>
      <c r="S94" s="114" t="str">
        <f t="shared" ca="1" si="88"/>
        <v/>
      </c>
      <c r="T94" s="109"/>
      <c r="U94" s="115"/>
      <c r="V94" s="115"/>
      <c r="W94" s="116"/>
      <c r="Z94" s="27">
        <f ca="1">IFERROR(OFFSET('Cut &amp; Paste'!$A$2,ROW()-15,MATCH(Z$15,'Cut &amp; Paste'!$A$2:$G$2,0)-1,1,1),"")</f>
        <v>0</v>
      </c>
      <c r="AA94" s="27">
        <f t="array" aca="1" ref="AA94" ca="1">MAX((IF(Notation="Metric", MetricHeights, Heights)&lt;=AB94) * IF(Notation="Metric", MetricHeights, Heights))</f>
        <v>0</v>
      </c>
      <c r="AB94" s="27">
        <f ca="1">IFERROR(OFFSET('Cut &amp; Paste'!$A$2,ROW()-15,MATCH(AB$15,'Cut &amp; Paste'!$A$2:$G$2,0)-1,1,1),"")</f>
        <v>0</v>
      </c>
      <c r="AC94" s="27">
        <f ca="1">IFERROR(OFFSET('Cut &amp; Paste'!$A$2,ROW()-15,MATCH(AC$15,'Cut &amp; Paste'!$A$2:$G$2,0)-1,1,1),"")</f>
        <v>0</v>
      </c>
      <c r="AD94" s="27">
        <f ca="1">IFERROR(OFFSET('Cut &amp; Paste'!$A$2,ROW()-15,MATCH(AD$15,'Cut &amp; Paste'!$A$2:$G$2,0)-1,1,1),"")</f>
        <v>0</v>
      </c>
      <c r="AE94" s="27">
        <f ca="1">IFERROR(OFFSET('Cut &amp; Paste'!$A$2,ROW()-15,MATCH(AE$15,'Cut &amp; Paste'!$A$2:$G$2,0)-1,1,1),"")</f>
        <v>0</v>
      </c>
      <c r="AF94" s="27" t="str">
        <f ca="1">IFERROR(OFFSET('Cut &amp; Paste'!$A$2,ROW()-15,MATCH(AF$15,'Cut &amp; Paste'!$A$2:$G$2,0)-1,1,1),"")</f>
        <v/>
      </c>
      <c r="AG94" s="27" t="str">
        <f ca="1">IFERROR(OFFSET('Cut &amp; Paste'!$A$2,ROW()-15,MATCH(AG$15,'Cut &amp; Paste'!$A$2:$G$2,0)-1,1,1),"")</f>
        <v/>
      </c>
      <c r="AH94" s="27" t="str">
        <f ca="1">IFERROR(OFFSET('Cut &amp; Paste'!$A$2,ROW()-15,MATCH(AH$15,'Cut &amp; Paste'!$A$2:$G$2,0)-1,1,1),"")</f>
        <v/>
      </c>
      <c r="AI94" s="27" t="str">
        <f ca="1">IFERROR(OFFSET('Cut &amp; Paste'!$A$2,ROW()-15,MATCH(AI$15,'Cut &amp; Paste'!$A$2:$G$2,0)-1,1,1),"")</f>
        <v/>
      </c>
      <c r="AJ94" s="27" t="str">
        <f ca="1">IFERROR(OFFSET('Cut &amp; Paste'!$A$2,ROW()-15,MATCH(AJ$15,'Cut &amp; Paste'!$A$2:$G$2,0)-1,1,1),"")</f>
        <v/>
      </c>
      <c r="AK94" s="27" t="str">
        <f ca="1">IFERROR(OFFSET('Cut &amp; Paste'!$A$2,ROW()-15,MATCH(AK$15,'Cut &amp; Paste'!$A$2:$G$2,0)-1,1,1),"")</f>
        <v/>
      </c>
      <c r="AL94" s="27" t="str">
        <f ca="1">IFERROR(OFFSET('Cut &amp; Paste'!$A$2,ROW()-15,MATCH(AL$15,'Cut &amp; Paste'!$A$2:$G$2,0)-1,1,1),"")</f>
        <v/>
      </c>
      <c r="AM94" s="27" t="str">
        <f ca="1">IFERROR(OFFSET('Cut &amp; Paste'!$A$2,ROW()-15,MATCH(AM$15,'Cut &amp; Paste'!$A$2:$G$2,0)-1,1,1),"")</f>
        <v/>
      </c>
      <c r="AN94" s="27">
        <f ca="1">IFERROR(OFFSET('Cut &amp; Paste'!$A$2,ROW()-15,MATCH(AN$15,'Cut &amp; Paste'!$A$2:$G$2,0)-1,1,1),"")</f>
        <v>0</v>
      </c>
      <c r="AO94" s="27">
        <f ca="1">IFERROR(OFFSET('Cut &amp; Paste'!$A$2,ROW()-15,MATCH(AO$15,'Cut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2" t="str">
        <f t="shared" ca="1" si="71"/>
        <v/>
      </c>
      <c r="AS94" s="162">
        <f t="shared" ca="1" si="72"/>
        <v>0</v>
      </c>
      <c r="AT94" s="6">
        <f t="shared" ca="1" si="73"/>
        <v>0</v>
      </c>
      <c r="AU94" s="6">
        <f t="shared" ca="1" si="74"/>
        <v>0</v>
      </c>
      <c r="AV94" s="6">
        <f t="shared" ca="1" si="75"/>
        <v>0</v>
      </c>
      <c r="AW94" s="6">
        <f t="shared" si="76"/>
        <v>0</v>
      </c>
      <c r="AX94" s="6">
        <f t="shared" ca="1" si="77"/>
        <v>0</v>
      </c>
      <c r="AY94" s="6">
        <f t="shared" si="78"/>
        <v>13</v>
      </c>
      <c r="AZ94" s="6">
        <f t="shared" ca="1" si="79"/>
        <v>0</v>
      </c>
      <c r="BA94" s="6">
        <f t="shared" ca="1" si="80"/>
        <v>0</v>
      </c>
      <c r="BB94" s="6">
        <f t="shared" ca="1" si="81"/>
        <v>3.0030000000000001</v>
      </c>
      <c r="BC94" s="7">
        <f t="shared" si="82"/>
        <v>10.4</v>
      </c>
    </row>
    <row r="95" spans="1:55" x14ac:dyDescent="0.3">
      <c r="A95" s="10">
        <f t="shared" si="83"/>
        <v>79</v>
      </c>
      <c r="B95" s="104" t="str">
        <f t="shared" ca="1" si="84"/>
        <v/>
      </c>
      <c r="C95" s="104">
        <f t="array" ref="C95">MAX((IF(Notation="Metric", MetricHeights, Heights)&lt;=(D95-0.5)) * IF(Notation="Metric", MetricHeights, Heights))</f>
        <v>0</v>
      </c>
      <c r="D95" s="136"/>
      <c r="E95" s="136"/>
      <c r="F95" s="105" t="str">
        <f t="shared" ca="1" si="62"/>
        <v/>
      </c>
      <c r="G95" s="105" t="str">
        <f t="shared" ca="1" si="63"/>
        <v/>
      </c>
      <c r="H95" s="105" t="str">
        <f t="shared" ca="1" si="85"/>
        <v/>
      </c>
      <c r="I95" s="106" t="str">
        <f t="shared" ca="1" si="86"/>
        <v/>
      </c>
      <c r="J95" s="106" t="str">
        <f t="shared" ca="1" si="64"/>
        <v/>
      </c>
      <c r="K95" s="106" t="str">
        <f t="shared" ca="1" si="65"/>
        <v/>
      </c>
      <c r="L95" s="107" t="str">
        <f t="shared" ca="1" si="66"/>
        <v/>
      </c>
      <c r="M95" s="107" t="str">
        <f t="shared" ca="1" si="67"/>
        <v/>
      </c>
      <c r="N95" s="108" t="str">
        <f t="shared" ca="1" si="87"/>
        <v/>
      </c>
      <c r="O95" s="108" t="str">
        <f t="shared" ca="1" si="68"/>
        <v/>
      </c>
      <c r="P95" s="129" t="str">
        <f t="shared" ca="1" si="69"/>
        <v/>
      </c>
      <c r="Q95" s="109" t="str">
        <f t="shared" ca="1" si="70"/>
        <v/>
      </c>
      <c r="R95" s="18"/>
      <c r="S95" s="114" t="str">
        <f t="shared" ca="1" si="88"/>
        <v/>
      </c>
      <c r="T95" s="109"/>
      <c r="U95" s="115"/>
      <c r="V95" s="115"/>
      <c r="W95" s="116"/>
      <c r="Z95" s="27">
        <f ca="1">IFERROR(OFFSET('Cut &amp; Paste'!$A$2,ROW()-15,MATCH(Z$15,'Cut &amp; Paste'!$A$2:$G$2,0)-1,1,1),"")</f>
        <v>0</v>
      </c>
      <c r="AA95" s="27">
        <f t="array" aca="1" ref="AA95" ca="1">MAX((IF(Notation="Metric", MetricHeights, Heights)&lt;=AB95) * IF(Notation="Metric", MetricHeights, Heights))</f>
        <v>0</v>
      </c>
      <c r="AB95" s="27">
        <f ca="1">IFERROR(OFFSET('Cut &amp; Paste'!$A$2,ROW()-15,MATCH(AB$15,'Cut &amp; Paste'!$A$2:$G$2,0)-1,1,1),"")</f>
        <v>0</v>
      </c>
      <c r="AC95" s="27">
        <f ca="1">IFERROR(OFFSET('Cut &amp; Paste'!$A$2,ROW()-15,MATCH(AC$15,'Cut &amp; Paste'!$A$2:$G$2,0)-1,1,1),"")</f>
        <v>0</v>
      </c>
      <c r="AD95" s="27">
        <f ca="1">IFERROR(OFFSET('Cut &amp; Paste'!$A$2,ROW()-15,MATCH(AD$15,'Cut &amp; Paste'!$A$2:$G$2,0)-1,1,1),"")</f>
        <v>0</v>
      </c>
      <c r="AE95" s="27">
        <f ca="1">IFERROR(OFFSET('Cut &amp; Paste'!$A$2,ROW()-15,MATCH(AE$15,'Cut &amp; Paste'!$A$2:$G$2,0)-1,1,1),"")</f>
        <v>0</v>
      </c>
      <c r="AF95" s="27" t="str">
        <f ca="1">IFERROR(OFFSET('Cut &amp; Paste'!$A$2,ROW()-15,MATCH(AF$15,'Cut &amp; Paste'!$A$2:$G$2,0)-1,1,1),"")</f>
        <v/>
      </c>
      <c r="AG95" s="27" t="str">
        <f ca="1">IFERROR(OFFSET('Cut &amp; Paste'!$A$2,ROW()-15,MATCH(AG$15,'Cut &amp; Paste'!$A$2:$G$2,0)-1,1,1),"")</f>
        <v/>
      </c>
      <c r="AH95" s="27" t="str">
        <f ca="1">IFERROR(OFFSET('Cut &amp; Paste'!$A$2,ROW()-15,MATCH(AH$15,'Cut &amp; Paste'!$A$2:$G$2,0)-1,1,1),"")</f>
        <v/>
      </c>
      <c r="AI95" s="27" t="str">
        <f ca="1">IFERROR(OFFSET('Cut &amp; Paste'!$A$2,ROW()-15,MATCH(AI$15,'Cut &amp; Paste'!$A$2:$G$2,0)-1,1,1),"")</f>
        <v/>
      </c>
      <c r="AJ95" s="27" t="str">
        <f ca="1">IFERROR(OFFSET('Cut &amp; Paste'!$A$2,ROW()-15,MATCH(AJ$15,'Cut &amp; Paste'!$A$2:$G$2,0)-1,1,1),"")</f>
        <v/>
      </c>
      <c r="AK95" s="27" t="str">
        <f ca="1">IFERROR(OFFSET('Cut &amp; Paste'!$A$2,ROW()-15,MATCH(AK$15,'Cut &amp; Paste'!$A$2:$G$2,0)-1,1,1),"")</f>
        <v/>
      </c>
      <c r="AL95" s="27" t="str">
        <f ca="1">IFERROR(OFFSET('Cut &amp; Paste'!$A$2,ROW()-15,MATCH(AL$15,'Cut &amp; Paste'!$A$2:$G$2,0)-1,1,1),"")</f>
        <v/>
      </c>
      <c r="AM95" s="27" t="str">
        <f ca="1">IFERROR(OFFSET('Cut &amp; Paste'!$A$2,ROW()-15,MATCH(AM$15,'Cut &amp; Paste'!$A$2:$G$2,0)-1,1,1),"")</f>
        <v/>
      </c>
      <c r="AN95" s="27">
        <f ca="1">IFERROR(OFFSET('Cut &amp; Paste'!$A$2,ROW()-15,MATCH(AN$15,'Cut &amp; Paste'!$A$2:$G$2,0)-1,1,1),"")</f>
        <v>0</v>
      </c>
      <c r="AO95" s="27">
        <f ca="1">IFERROR(OFFSET('Cut &amp; Paste'!$A$2,ROW()-15,MATCH(AO$15,'Cut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2" t="str">
        <f t="shared" ca="1" si="71"/>
        <v/>
      </c>
      <c r="AS95" s="162">
        <f t="shared" ca="1" si="72"/>
        <v>0</v>
      </c>
      <c r="AT95" s="6">
        <f t="shared" ca="1" si="73"/>
        <v>0</v>
      </c>
      <c r="AU95" s="6">
        <f t="shared" ca="1" si="74"/>
        <v>0</v>
      </c>
      <c r="AV95" s="6">
        <f t="shared" ca="1" si="75"/>
        <v>0</v>
      </c>
      <c r="AW95" s="6">
        <f t="shared" si="76"/>
        <v>0</v>
      </c>
      <c r="AX95" s="6">
        <f t="shared" ca="1" si="77"/>
        <v>0</v>
      </c>
      <c r="AY95" s="6">
        <f t="shared" si="78"/>
        <v>13</v>
      </c>
      <c r="AZ95" s="6">
        <f t="shared" ca="1" si="79"/>
        <v>0</v>
      </c>
      <c r="BA95" s="6">
        <f t="shared" ca="1" si="80"/>
        <v>0</v>
      </c>
      <c r="BB95" s="6">
        <f t="shared" ca="1" si="81"/>
        <v>3.0030000000000001</v>
      </c>
      <c r="BC95" s="7">
        <f t="shared" si="82"/>
        <v>10.4</v>
      </c>
    </row>
    <row r="96" spans="1:55" x14ac:dyDescent="0.3">
      <c r="A96" s="10">
        <f t="shared" si="83"/>
        <v>80</v>
      </c>
      <c r="B96" s="104" t="str">
        <f t="shared" ca="1" si="84"/>
        <v/>
      </c>
      <c r="C96" s="104">
        <f t="array" ref="C96">MAX((IF(Notation="Metric", MetricHeights, Heights)&lt;=(D96-0.5)) * IF(Notation="Metric", MetricHeights, Heights))</f>
        <v>0</v>
      </c>
      <c r="D96" s="136"/>
      <c r="E96" s="136"/>
      <c r="F96" s="105" t="str">
        <f t="shared" ca="1" si="62"/>
        <v/>
      </c>
      <c r="G96" s="105" t="str">
        <f t="shared" ca="1" si="63"/>
        <v/>
      </c>
      <c r="H96" s="105" t="str">
        <f t="shared" ca="1" si="85"/>
        <v/>
      </c>
      <c r="I96" s="106" t="str">
        <f t="shared" ca="1" si="86"/>
        <v/>
      </c>
      <c r="J96" s="106" t="str">
        <f t="shared" ca="1" si="64"/>
        <v/>
      </c>
      <c r="K96" s="106" t="str">
        <f t="shared" ca="1" si="65"/>
        <v/>
      </c>
      <c r="L96" s="107" t="str">
        <f t="shared" ca="1" si="66"/>
        <v/>
      </c>
      <c r="M96" s="107" t="str">
        <f t="shared" ca="1" si="67"/>
        <v/>
      </c>
      <c r="N96" s="108" t="str">
        <f t="shared" ca="1" si="87"/>
        <v/>
      </c>
      <c r="O96" s="108" t="str">
        <f t="shared" ca="1" si="68"/>
        <v/>
      </c>
      <c r="P96" s="129" t="str">
        <f t="shared" ca="1" si="69"/>
        <v/>
      </c>
      <c r="Q96" s="109" t="str">
        <f t="shared" ca="1" si="70"/>
        <v/>
      </c>
      <c r="R96" s="18"/>
      <c r="S96" s="114" t="str">
        <f t="shared" ca="1" si="88"/>
        <v/>
      </c>
      <c r="T96" s="109"/>
      <c r="U96" s="115"/>
      <c r="V96" s="115"/>
      <c r="W96" s="116"/>
      <c r="Z96" s="27">
        <f ca="1">IFERROR(OFFSET('Cut &amp; Paste'!$A$2,ROW()-15,MATCH(Z$15,'Cut &amp; Paste'!$A$2:$G$2,0)-1,1,1),"")</f>
        <v>0</v>
      </c>
      <c r="AA96" s="27">
        <f t="array" aca="1" ref="AA96" ca="1">MAX((IF(Notation="Metric", MetricHeights, Heights)&lt;=AB96) * IF(Notation="Metric", MetricHeights, Heights))</f>
        <v>0</v>
      </c>
      <c r="AB96" s="27">
        <f ca="1">IFERROR(OFFSET('Cut &amp; Paste'!$A$2,ROW()-15,MATCH(AB$15,'Cut &amp; Paste'!$A$2:$G$2,0)-1,1,1),"")</f>
        <v>0</v>
      </c>
      <c r="AC96" s="27">
        <f ca="1">IFERROR(OFFSET('Cut &amp; Paste'!$A$2,ROW()-15,MATCH(AC$15,'Cut &amp; Paste'!$A$2:$G$2,0)-1,1,1),"")</f>
        <v>0</v>
      </c>
      <c r="AD96" s="27">
        <f ca="1">IFERROR(OFFSET('Cut &amp; Paste'!$A$2,ROW()-15,MATCH(AD$15,'Cut &amp; Paste'!$A$2:$G$2,0)-1,1,1),"")</f>
        <v>0</v>
      </c>
      <c r="AE96" s="27">
        <f ca="1">IFERROR(OFFSET('Cut &amp; Paste'!$A$2,ROW()-15,MATCH(AE$15,'Cut &amp; Paste'!$A$2:$G$2,0)-1,1,1),"")</f>
        <v>0</v>
      </c>
      <c r="AF96" s="27" t="str">
        <f ca="1">IFERROR(OFFSET('Cut &amp; Paste'!$A$2,ROW()-15,MATCH(AF$15,'Cut &amp; Paste'!$A$2:$G$2,0)-1,1,1),"")</f>
        <v/>
      </c>
      <c r="AG96" s="27" t="str">
        <f ca="1">IFERROR(OFFSET('Cut &amp; Paste'!$A$2,ROW()-15,MATCH(AG$15,'Cut &amp; Paste'!$A$2:$G$2,0)-1,1,1),"")</f>
        <v/>
      </c>
      <c r="AH96" s="27" t="str">
        <f ca="1">IFERROR(OFFSET('Cut &amp; Paste'!$A$2,ROW()-15,MATCH(AH$15,'Cut &amp; Paste'!$A$2:$G$2,0)-1,1,1),"")</f>
        <v/>
      </c>
      <c r="AI96" s="27" t="str">
        <f ca="1">IFERROR(OFFSET('Cut &amp; Paste'!$A$2,ROW()-15,MATCH(AI$15,'Cut &amp; Paste'!$A$2:$G$2,0)-1,1,1),"")</f>
        <v/>
      </c>
      <c r="AJ96" s="27" t="str">
        <f ca="1">IFERROR(OFFSET('Cut &amp; Paste'!$A$2,ROW()-15,MATCH(AJ$15,'Cut &amp; Paste'!$A$2:$G$2,0)-1,1,1),"")</f>
        <v/>
      </c>
      <c r="AK96" s="27" t="str">
        <f ca="1">IFERROR(OFFSET('Cut &amp; Paste'!$A$2,ROW()-15,MATCH(AK$15,'Cut &amp; Paste'!$A$2:$G$2,0)-1,1,1),"")</f>
        <v/>
      </c>
      <c r="AL96" s="27" t="str">
        <f ca="1">IFERROR(OFFSET('Cut &amp; Paste'!$A$2,ROW()-15,MATCH(AL$15,'Cut &amp; Paste'!$A$2:$G$2,0)-1,1,1),"")</f>
        <v/>
      </c>
      <c r="AM96" s="27" t="str">
        <f ca="1">IFERROR(OFFSET('Cut &amp; Paste'!$A$2,ROW()-15,MATCH(AM$15,'Cut &amp; Paste'!$A$2:$G$2,0)-1,1,1),"")</f>
        <v/>
      </c>
      <c r="AN96" s="27">
        <f ca="1">IFERROR(OFFSET('Cut &amp; Paste'!$A$2,ROW()-15,MATCH(AN$15,'Cut &amp; Paste'!$A$2:$G$2,0)-1,1,1),"")</f>
        <v>0</v>
      </c>
      <c r="AO96" s="27">
        <f ca="1">IFERROR(OFFSET('Cut &amp; Paste'!$A$2,ROW()-15,MATCH(AO$15,'Cut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2" t="str">
        <f t="shared" ca="1" si="71"/>
        <v/>
      </c>
      <c r="AS96" s="162">
        <f t="shared" ca="1" si="72"/>
        <v>0</v>
      </c>
      <c r="AT96" s="6">
        <f t="shared" ca="1" si="73"/>
        <v>0</v>
      </c>
      <c r="AU96" s="6">
        <f t="shared" ca="1" si="74"/>
        <v>0</v>
      </c>
      <c r="AV96" s="6">
        <f t="shared" ca="1" si="75"/>
        <v>0</v>
      </c>
      <c r="AW96" s="6">
        <f t="shared" si="76"/>
        <v>0</v>
      </c>
      <c r="AX96" s="6">
        <f t="shared" ca="1" si="77"/>
        <v>0</v>
      </c>
      <c r="AY96" s="6">
        <f t="shared" si="78"/>
        <v>13</v>
      </c>
      <c r="AZ96" s="6">
        <f t="shared" ca="1" si="79"/>
        <v>0</v>
      </c>
      <c r="BA96" s="6">
        <f t="shared" ca="1" si="80"/>
        <v>0</v>
      </c>
      <c r="BB96" s="6">
        <f t="shared" ca="1" si="81"/>
        <v>3.0030000000000001</v>
      </c>
      <c r="BC96" s="7">
        <f t="shared" si="82"/>
        <v>10.4</v>
      </c>
    </row>
    <row r="97" spans="1:55" x14ac:dyDescent="0.3">
      <c r="A97" s="10">
        <f t="shared" si="83"/>
        <v>81</v>
      </c>
      <c r="B97" s="104" t="str">
        <f t="shared" ca="1" si="84"/>
        <v/>
      </c>
      <c r="C97" s="104">
        <f t="array" ref="C97">MAX((IF(Notation="Metric", MetricHeights, Heights)&lt;=(D97-0.5)) * IF(Notation="Metric", MetricHeights, Heights))</f>
        <v>0</v>
      </c>
      <c r="D97" s="136"/>
      <c r="E97" s="136"/>
      <c r="F97" s="105" t="str">
        <f t="shared" ca="1" si="62"/>
        <v/>
      </c>
      <c r="G97" s="105" t="str">
        <f t="shared" ca="1" si="63"/>
        <v/>
      </c>
      <c r="H97" s="105" t="str">
        <f t="shared" ca="1" si="85"/>
        <v/>
      </c>
      <c r="I97" s="106" t="str">
        <f t="shared" ca="1" si="86"/>
        <v/>
      </c>
      <c r="J97" s="106" t="str">
        <f t="shared" ca="1" si="64"/>
        <v/>
      </c>
      <c r="K97" s="106" t="str">
        <f t="shared" ca="1" si="65"/>
        <v/>
      </c>
      <c r="L97" s="107" t="str">
        <f t="shared" ca="1" si="66"/>
        <v/>
      </c>
      <c r="M97" s="107" t="str">
        <f t="shared" ca="1" si="67"/>
        <v/>
      </c>
      <c r="N97" s="108" t="str">
        <f t="shared" ca="1" si="87"/>
        <v/>
      </c>
      <c r="O97" s="108" t="str">
        <f t="shared" ca="1" si="68"/>
        <v/>
      </c>
      <c r="P97" s="129" t="str">
        <f t="shared" ca="1" si="69"/>
        <v/>
      </c>
      <c r="Q97" s="109" t="str">
        <f t="shared" ca="1" si="70"/>
        <v/>
      </c>
      <c r="R97" s="18"/>
      <c r="S97" s="114" t="str">
        <f t="shared" ca="1" si="88"/>
        <v/>
      </c>
      <c r="T97" s="109"/>
      <c r="U97" s="115"/>
      <c r="V97" s="115"/>
      <c r="W97" s="116"/>
      <c r="Z97" s="27">
        <f ca="1">IFERROR(OFFSET('Cut &amp; Paste'!$A$2,ROW()-15,MATCH(Z$15,'Cut &amp; Paste'!$A$2:$G$2,0)-1,1,1),"")</f>
        <v>0</v>
      </c>
      <c r="AA97" s="27">
        <f t="array" aca="1" ref="AA97" ca="1">MAX((IF(Notation="Metric", MetricHeights, Heights)&lt;=AB97) * IF(Notation="Metric", MetricHeights, Heights))</f>
        <v>0</v>
      </c>
      <c r="AB97" s="27">
        <f ca="1">IFERROR(OFFSET('Cut &amp; Paste'!$A$2,ROW()-15,MATCH(AB$15,'Cut &amp; Paste'!$A$2:$G$2,0)-1,1,1),"")</f>
        <v>0</v>
      </c>
      <c r="AC97" s="27">
        <f ca="1">IFERROR(OFFSET('Cut &amp; Paste'!$A$2,ROW()-15,MATCH(AC$15,'Cut &amp; Paste'!$A$2:$G$2,0)-1,1,1),"")</f>
        <v>0</v>
      </c>
      <c r="AD97" s="27">
        <f ca="1">IFERROR(OFFSET('Cut &amp; Paste'!$A$2,ROW()-15,MATCH(AD$15,'Cut &amp; Paste'!$A$2:$G$2,0)-1,1,1),"")</f>
        <v>0</v>
      </c>
      <c r="AE97" s="27">
        <f ca="1">IFERROR(OFFSET('Cut &amp; Paste'!$A$2,ROW()-15,MATCH(AE$15,'Cut &amp; Paste'!$A$2:$G$2,0)-1,1,1),"")</f>
        <v>0</v>
      </c>
      <c r="AF97" s="27" t="str">
        <f ca="1">IFERROR(OFFSET('Cut &amp; Paste'!$A$2,ROW()-15,MATCH(AF$15,'Cut &amp; Paste'!$A$2:$G$2,0)-1,1,1),"")</f>
        <v/>
      </c>
      <c r="AG97" s="27" t="str">
        <f ca="1">IFERROR(OFFSET('Cut &amp; Paste'!$A$2,ROW()-15,MATCH(AG$15,'Cut &amp; Paste'!$A$2:$G$2,0)-1,1,1),"")</f>
        <v/>
      </c>
      <c r="AH97" s="27" t="str">
        <f ca="1">IFERROR(OFFSET('Cut &amp; Paste'!$A$2,ROW()-15,MATCH(AH$15,'Cut &amp; Paste'!$A$2:$G$2,0)-1,1,1),"")</f>
        <v/>
      </c>
      <c r="AI97" s="27" t="str">
        <f ca="1">IFERROR(OFFSET('Cut &amp; Paste'!$A$2,ROW()-15,MATCH(AI$15,'Cut &amp; Paste'!$A$2:$G$2,0)-1,1,1),"")</f>
        <v/>
      </c>
      <c r="AJ97" s="27" t="str">
        <f ca="1">IFERROR(OFFSET('Cut &amp; Paste'!$A$2,ROW()-15,MATCH(AJ$15,'Cut &amp; Paste'!$A$2:$G$2,0)-1,1,1),"")</f>
        <v/>
      </c>
      <c r="AK97" s="27" t="str">
        <f ca="1">IFERROR(OFFSET('Cut &amp; Paste'!$A$2,ROW()-15,MATCH(AK$15,'Cut &amp; Paste'!$A$2:$G$2,0)-1,1,1),"")</f>
        <v/>
      </c>
      <c r="AL97" s="27" t="str">
        <f ca="1">IFERROR(OFFSET('Cut &amp; Paste'!$A$2,ROW()-15,MATCH(AL$15,'Cut &amp; Paste'!$A$2:$G$2,0)-1,1,1),"")</f>
        <v/>
      </c>
      <c r="AM97" s="27" t="str">
        <f ca="1">IFERROR(OFFSET('Cut &amp; Paste'!$A$2,ROW()-15,MATCH(AM$15,'Cut &amp; Paste'!$A$2:$G$2,0)-1,1,1),"")</f>
        <v/>
      </c>
      <c r="AN97" s="27">
        <f ca="1">IFERROR(OFFSET('Cut &amp; Paste'!$A$2,ROW()-15,MATCH(AN$15,'Cut &amp; Paste'!$A$2:$G$2,0)-1,1,1),"")</f>
        <v>0</v>
      </c>
      <c r="AO97" s="27">
        <f ca="1">IFERROR(OFFSET('Cut &amp; Paste'!$A$2,ROW()-15,MATCH(AO$15,'Cut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2" t="str">
        <f t="shared" ca="1" si="71"/>
        <v/>
      </c>
      <c r="AS97" s="162">
        <f t="shared" ca="1" si="72"/>
        <v>0</v>
      </c>
      <c r="AT97" s="6">
        <f t="shared" ca="1" si="73"/>
        <v>0</v>
      </c>
      <c r="AU97" s="6">
        <f t="shared" ca="1" si="74"/>
        <v>0</v>
      </c>
      <c r="AV97" s="6">
        <f t="shared" ca="1" si="75"/>
        <v>0</v>
      </c>
      <c r="AW97" s="6">
        <f t="shared" si="76"/>
        <v>0</v>
      </c>
      <c r="AX97" s="6">
        <f t="shared" ca="1" si="77"/>
        <v>0</v>
      </c>
      <c r="AY97" s="6">
        <f t="shared" si="78"/>
        <v>13</v>
      </c>
      <c r="AZ97" s="6">
        <f t="shared" ca="1" si="79"/>
        <v>0</v>
      </c>
      <c r="BA97" s="6">
        <f t="shared" ca="1" si="80"/>
        <v>0</v>
      </c>
      <c r="BB97" s="6">
        <f t="shared" ca="1" si="81"/>
        <v>3.0030000000000001</v>
      </c>
      <c r="BC97" s="7">
        <f t="shared" si="82"/>
        <v>10.4</v>
      </c>
    </row>
    <row r="98" spans="1:55" x14ac:dyDescent="0.3">
      <c r="A98" s="10">
        <f t="shared" si="83"/>
        <v>82</v>
      </c>
      <c r="B98" s="104" t="str">
        <f t="shared" ca="1" si="84"/>
        <v/>
      </c>
      <c r="C98" s="104">
        <f t="array" ref="C98">MAX((IF(Notation="Metric", MetricHeights, Heights)&lt;=(D98-0.5)) * IF(Notation="Metric", MetricHeights, Heights))</f>
        <v>0</v>
      </c>
      <c r="D98" s="136"/>
      <c r="E98" s="136"/>
      <c r="F98" s="105" t="str">
        <f t="shared" ca="1" si="62"/>
        <v/>
      </c>
      <c r="G98" s="105" t="str">
        <f t="shared" ca="1" si="63"/>
        <v/>
      </c>
      <c r="H98" s="105" t="str">
        <f t="shared" ca="1" si="85"/>
        <v/>
      </c>
      <c r="I98" s="106" t="str">
        <f t="shared" ca="1" si="86"/>
        <v/>
      </c>
      <c r="J98" s="106" t="str">
        <f t="shared" ca="1" si="64"/>
        <v/>
      </c>
      <c r="K98" s="106" t="str">
        <f t="shared" ca="1" si="65"/>
        <v/>
      </c>
      <c r="L98" s="107" t="str">
        <f t="shared" ca="1" si="66"/>
        <v/>
      </c>
      <c r="M98" s="107" t="str">
        <f t="shared" ca="1" si="67"/>
        <v/>
      </c>
      <c r="N98" s="108" t="str">
        <f t="shared" ca="1" si="87"/>
        <v/>
      </c>
      <c r="O98" s="108" t="str">
        <f t="shared" ca="1" si="68"/>
        <v/>
      </c>
      <c r="P98" s="129" t="str">
        <f t="shared" ca="1" si="69"/>
        <v/>
      </c>
      <c r="Q98" s="109" t="str">
        <f t="shared" ca="1" si="70"/>
        <v/>
      </c>
      <c r="R98" s="18"/>
      <c r="S98" s="114" t="str">
        <f t="shared" ca="1" si="88"/>
        <v/>
      </c>
      <c r="T98" s="109"/>
      <c r="U98" s="115"/>
      <c r="V98" s="115"/>
      <c r="W98" s="116"/>
      <c r="Z98" s="27">
        <f ca="1">IFERROR(OFFSET('Cut &amp; Paste'!$A$2,ROW()-15,MATCH(Z$15,'Cut &amp; Paste'!$A$2:$G$2,0)-1,1,1),"")</f>
        <v>0</v>
      </c>
      <c r="AA98" s="27">
        <f t="array" aca="1" ref="AA98" ca="1">MAX((IF(Notation="Metric", MetricHeights, Heights)&lt;=AB98) * IF(Notation="Metric", MetricHeights, Heights))</f>
        <v>0</v>
      </c>
      <c r="AB98" s="27">
        <f ca="1">IFERROR(OFFSET('Cut &amp; Paste'!$A$2,ROW()-15,MATCH(AB$15,'Cut &amp; Paste'!$A$2:$G$2,0)-1,1,1),"")</f>
        <v>0</v>
      </c>
      <c r="AC98" s="27">
        <f ca="1">IFERROR(OFFSET('Cut &amp; Paste'!$A$2,ROW()-15,MATCH(AC$15,'Cut &amp; Paste'!$A$2:$G$2,0)-1,1,1),"")</f>
        <v>0</v>
      </c>
      <c r="AD98" s="27">
        <f ca="1">IFERROR(OFFSET('Cut &amp; Paste'!$A$2,ROW()-15,MATCH(AD$15,'Cut &amp; Paste'!$A$2:$G$2,0)-1,1,1),"")</f>
        <v>0</v>
      </c>
      <c r="AE98" s="27">
        <f ca="1">IFERROR(OFFSET('Cut &amp; Paste'!$A$2,ROW()-15,MATCH(AE$15,'Cut &amp; Paste'!$A$2:$G$2,0)-1,1,1),"")</f>
        <v>0</v>
      </c>
      <c r="AF98" s="27" t="str">
        <f ca="1">IFERROR(OFFSET('Cut &amp; Paste'!$A$2,ROW()-15,MATCH(AF$15,'Cut &amp; Paste'!$A$2:$G$2,0)-1,1,1),"")</f>
        <v/>
      </c>
      <c r="AG98" s="27" t="str">
        <f ca="1">IFERROR(OFFSET('Cut &amp; Paste'!$A$2,ROW()-15,MATCH(AG$15,'Cut &amp; Paste'!$A$2:$G$2,0)-1,1,1),"")</f>
        <v/>
      </c>
      <c r="AH98" s="27" t="str">
        <f ca="1">IFERROR(OFFSET('Cut &amp; Paste'!$A$2,ROW()-15,MATCH(AH$15,'Cut &amp; Paste'!$A$2:$G$2,0)-1,1,1),"")</f>
        <v/>
      </c>
      <c r="AI98" s="27" t="str">
        <f ca="1">IFERROR(OFFSET('Cut &amp; Paste'!$A$2,ROW()-15,MATCH(AI$15,'Cut &amp; Paste'!$A$2:$G$2,0)-1,1,1),"")</f>
        <v/>
      </c>
      <c r="AJ98" s="27" t="str">
        <f ca="1">IFERROR(OFFSET('Cut &amp; Paste'!$A$2,ROW()-15,MATCH(AJ$15,'Cut &amp; Paste'!$A$2:$G$2,0)-1,1,1),"")</f>
        <v/>
      </c>
      <c r="AK98" s="27" t="str">
        <f ca="1">IFERROR(OFFSET('Cut &amp; Paste'!$A$2,ROW()-15,MATCH(AK$15,'Cut &amp; Paste'!$A$2:$G$2,0)-1,1,1),"")</f>
        <v/>
      </c>
      <c r="AL98" s="27" t="str">
        <f ca="1">IFERROR(OFFSET('Cut &amp; Paste'!$A$2,ROW()-15,MATCH(AL$15,'Cut &amp; Paste'!$A$2:$G$2,0)-1,1,1),"")</f>
        <v/>
      </c>
      <c r="AM98" s="27" t="str">
        <f ca="1">IFERROR(OFFSET('Cut &amp; Paste'!$A$2,ROW()-15,MATCH(AM$15,'Cut &amp; Paste'!$A$2:$G$2,0)-1,1,1),"")</f>
        <v/>
      </c>
      <c r="AN98" s="27">
        <f ca="1">IFERROR(OFFSET('Cut &amp; Paste'!$A$2,ROW()-15,MATCH(AN$15,'Cut &amp; Paste'!$A$2:$G$2,0)-1,1,1),"")</f>
        <v>0</v>
      </c>
      <c r="AO98" s="27">
        <f ca="1">IFERROR(OFFSET('Cut &amp; Paste'!$A$2,ROW()-15,MATCH(AO$15,'Cut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2" t="str">
        <f t="shared" ca="1" si="71"/>
        <v/>
      </c>
      <c r="AS98" s="162">
        <f t="shared" ca="1" si="72"/>
        <v>0</v>
      </c>
      <c r="AT98" s="6">
        <f t="shared" ca="1" si="73"/>
        <v>0</v>
      </c>
      <c r="AU98" s="6">
        <f t="shared" ca="1" si="74"/>
        <v>0</v>
      </c>
      <c r="AV98" s="6">
        <f t="shared" ca="1" si="75"/>
        <v>0</v>
      </c>
      <c r="AW98" s="6">
        <f t="shared" si="76"/>
        <v>0</v>
      </c>
      <c r="AX98" s="6">
        <f t="shared" ca="1" si="77"/>
        <v>0</v>
      </c>
      <c r="AY98" s="6">
        <f t="shared" si="78"/>
        <v>13</v>
      </c>
      <c r="AZ98" s="6">
        <f t="shared" ca="1" si="79"/>
        <v>0</v>
      </c>
      <c r="BA98" s="6">
        <f t="shared" ca="1" si="80"/>
        <v>0</v>
      </c>
      <c r="BB98" s="6">
        <f t="shared" ca="1" si="81"/>
        <v>3.0030000000000001</v>
      </c>
      <c r="BC98" s="7">
        <f t="shared" si="82"/>
        <v>10.4</v>
      </c>
    </row>
    <row r="99" spans="1:55" x14ac:dyDescent="0.3">
      <c r="A99" s="10">
        <f t="shared" si="83"/>
        <v>83</v>
      </c>
      <c r="B99" s="104" t="str">
        <f t="shared" ca="1" si="84"/>
        <v/>
      </c>
      <c r="C99" s="104">
        <f t="array" ref="C99">MAX((IF(Notation="Metric", MetricHeights, Heights)&lt;=(D99-0.5)) * IF(Notation="Metric", MetricHeights, Heights))</f>
        <v>0</v>
      </c>
      <c r="D99" s="136"/>
      <c r="E99" s="136"/>
      <c r="F99" s="105" t="str">
        <f t="shared" ca="1" si="62"/>
        <v/>
      </c>
      <c r="G99" s="105" t="str">
        <f t="shared" ca="1" si="63"/>
        <v/>
      </c>
      <c r="H99" s="105" t="str">
        <f t="shared" ca="1" si="85"/>
        <v/>
      </c>
      <c r="I99" s="106" t="str">
        <f t="shared" ca="1" si="86"/>
        <v/>
      </c>
      <c r="J99" s="106" t="str">
        <f t="shared" ca="1" si="64"/>
        <v/>
      </c>
      <c r="K99" s="106" t="str">
        <f t="shared" ca="1" si="65"/>
        <v/>
      </c>
      <c r="L99" s="107" t="str">
        <f t="shared" ca="1" si="66"/>
        <v/>
      </c>
      <c r="M99" s="107" t="str">
        <f t="shared" ca="1" si="67"/>
        <v/>
      </c>
      <c r="N99" s="108" t="str">
        <f t="shared" ca="1" si="87"/>
        <v/>
      </c>
      <c r="O99" s="108" t="str">
        <f t="shared" ca="1" si="68"/>
        <v/>
      </c>
      <c r="P99" s="129" t="str">
        <f t="shared" ca="1" si="69"/>
        <v/>
      </c>
      <c r="Q99" s="109" t="str">
        <f t="shared" ca="1" si="70"/>
        <v/>
      </c>
      <c r="R99" s="18"/>
      <c r="S99" s="114" t="str">
        <f t="shared" ca="1" si="88"/>
        <v/>
      </c>
      <c r="T99" s="109"/>
      <c r="U99" s="115"/>
      <c r="V99" s="115"/>
      <c r="W99" s="116"/>
      <c r="Z99" s="27">
        <f ca="1">IFERROR(OFFSET('Cut &amp; Paste'!$A$2,ROW()-15,MATCH(Z$15,'Cut &amp; Paste'!$A$2:$G$2,0)-1,1,1),"")</f>
        <v>0</v>
      </c>
      <c r="AA99" s="27">
        <f t="array" aca="1" ref="AA99" ca="1">MAX((IF(Notation="Metric", MetricHeights, Heights)&lt;=AB99) * IF(Notation="Metric", MetricHeights, Heights))</f>
        <v>0</v>
      </c>
      <c r="AB99" s="27">
        <f ca="1">IFERROR(OFFSET('Cut &amp; Paste'!$A$2,ROW()-15,MATCH(AB$15,'Cut &amp; Paste'!$A$2:$G$2,0)-1,1,1),"")</f>
        <v>0</v>
      </c>
      <c r="AC99" s="27">
        <f ca="1">IFERROR(OFFSET('Cut &amp; Paste'!$A$2,ROW()-15,MATCH(AC$15,'Cut &amp; Paste'!$A$2:$G$2,0)-1,1,1),"")</f>
        <v>0</v>
      </c>
      <c r="AD99" s="27">
        <f ca="1">IFERROR(OFFSET('Cut &amp; Paste'!$A$2,ROW()-15,MATCH(AD$15,'Cut &amp; Paste'!$A$2:$G$2,0)-1,1,1),"")</f>
        <v>0</v>
      </c>
      <c r="AE99" s="27">
        <f ca="1">IFERROR(OFFSET('Cut &amp; Paste'!$A$2,ROW()-15,MATCH(AE$15,'Cut &amp; Paste'!$A$2:$G$2,0)-1,1,1),"")</f>
        <v>0</v>
      </c>
      <c r="AF99" s="27" t="str">
        <f ca="1">IFERROR(OFFSET('Cut &amp; Paste'!$A$2,ROW()-15,MATCH(AF$15,'Cut &amp; Paste'!$A$2:$G$2,0)-1,1,1),"")</f>
        <v/>
      </c>
      <c r="AG99" s="27" t="str">
        <f ca="1">IFERROR(OFFSET('Cut &amp; Paste'!$A$2,ROW()-15,MATCH(AG$15,'Cut &amp; Paste'!$A$2:$G$2,0)-1,1,1),"")</f>
        <v/>
      </c>
      <c r="AH99" s="27" t="str">
        <f ca="1">IFERROR(OFFSET('Cut &amp; Paste'!$A$2,ROW()-15,MATCH(AH$15,'Cut &amp; Paste'!$A$2:$G$2,0)-1,1,1),"")</f>
        <v/>
      </c>
      <c r="AI99" s="27" t="str">
        <f ca="1">IFERROR(OFFSET('Cut &amp; Paste'!$A$2,ROW()-15,MATCH(AI$15,'Cut &amp; Paste'!$A$2:$G$2,0)-1,1,1),"")</f>
        <v/>
      </c>
      <c r="AJ99" s="27" t="str">
        <f ca="1">IFERROR(OFFSET('Cut &amp; Paste'!$A$2,ROW()-15,MATCH(AJ$15,'Cut &amp; Paste'!$A$2:$G$2,0)-1,1,1),"")</f>
        <v/>
      </c>
      <c r="AK99" s="27" t="str">
        <f ca="1">IFERROR(OFFSET('Cut &amp; Paste'!$A$2,ROW()-15,MATCH(AK$15,'Cut &amp; Paste'!$A$2:$G$2,0)-1,1,1),"")</f>
        <v/>
      </c>
      <c r="AL99" s="27" t="str">
        <f ca="1">IFERROR(OFFSET('Cut &amp; Paste'!$A$2,ROW()-15,MATCH(AL$15,'Cut &amp; Paste'!$A$2:$G$2,0)-1,1,1),"")</f>
        <v/>
      </c>
      <c r="AM99" s="27" t="str">
        <f ca="1">IFERROR(OFFSET('Cut &amp; Paste'!$A$2,ROW()-15,MATCH(AM$15,'Cut &amp; Paste'!$A$2:$G$2,0)-1,1,1),"")</f>
        <v/>
      </c>
      <c r="AN99" s="27">
        <f ca="1">IFERROR(OFFSET('Cut &amp; Paste'!$A$2,ROW()-15,MATCH(AN$15,'Cut &amp; Paste'!$A$2:$G$2,0)-1,1,1),"")</f>
        <v>0</v>
      </c>
      <c r="AO99" s="27">
        <f ca="1">IFERROR(OFFSET('Cut &amp; Paste'!$A$2,ROW()-15,MATCH(AO$15,'Cut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2" t="str">
        <f t="shared" ca="1" si="71"/>
        <v/>
      </c>
      <c r="AS99" s="162">
        <f t="shared" ca="1" si="72"/>
        <v>0</v>
      </c>
      <c r="AT99" s="6">
        <f t="shared" ca="1" si="73"/>
        <v>0</v>
      </c>
      <c r="AU99" s="6">
        <f t="shared" ca="1" si="74"/>
        <v>0</v>
      </c>
      <c r="AV99" s="6">
        <f t="shared" ca="1" si="75"/>
        <v>0</v>
      </c>
      <c r="AW99" s="6">
        <f t="shared" si="76"/>
        <v>0</v>
      </c>
      <c r="AX99" s="6">
        <f t="shared" ca="1" si="77"/>
        <v>0</v>
      </c>
      <c r="AY99" s="6">
        <f t="shared" si="78"/>
        <v>13</v>
      </c>
      <c r="AZ99" s="6">
        <f t="shared" ca="1" si="79"/>
        <v>0</v>
      </c>
      <c r="BA99" s="6">
        <f t="shared" ca="1" si="80"/>
        <v>0</v>
      </c>
      <c r="BB99" s="6">
        <f t="shared" ca="1" si="81"/>
        <v>3.0030000000000001</v>
      </c>
      <c r="BC99" s="7">
        <f t="shared" si="82"/>
        <v>10.4</v>
      </c>
    </row>
    <row r="100" spans="1:55" x14ac:dyDescent="0.3">
      <c r="A100" s="10">
        <f t="shared" si="83"/>
        <v>84</v>
      </c>
      <c r="B100" s="104" t="str">
        <f t="shared" ca="1" si="84"/>
        <v/>
      </c>
      <c r="C100" s="104">
        <f t="array" ref="C100">MAX((IF(Notation="Metric", MetricHeights, Heights)&lt;=(D100-0.5)) * IF(Notation="Metric", MetricHeights, Heights))</f>
        <v>0</v>
      </c>
      <c r="D100" s="136"/>
      <c r="E100" s="136"/>
      <c r="F100" s="105" t="str">
        <f t="shared" ca="1" si="62"/>
        <v/>
      </c>
      <c r="G100" s="105" t="str">
        <f t="shared" ca="1" si="63"/>
        <v/>
      </c>
      <c r="H100" s="105" t="str">
        <f t="shared" ca="1" si="85"/>
        <v/>
      </c>
      <c r="I100" s="106" t="str">
        <f t="shared" ca="1" si="86"/>
        <v/>
      </c>
      <c r="J100" s="106" t="str">
        <f t="shared" ca="1" si="64"/>
        <v/>
      </c>
      <c r="K100" s="106" t="str">
        <f t="shared" ca="1" si="65"/>
        <v/>
      </c>
      <c r="L100" s="107" t="str">
        <f t="shared" ca="1" si="66"/>
        <v/>
      </c>
      <c r="M100" s="107" t="str">
        <f t="shared" ca="1" si="67"/>
        <v/>
      </c>
      <c r="N100" s="108" t="str">
        <f t="shared" ca="1" si="87"/>
        <v/>
      </c>
      <c r="O100" s="108" t="str">
        <f t="shared" ca="1" si="68"/>
        <v/>
      </c>
      <c r="P100" s="129" t="str">
        <f t="shared" ca="1" si="69"/>
        <v/>
      </c>
      <c r="Q100" s="109" t="str">
        <f t="shared" ca="1" si="70"/>
        <v/>
      </c>
      <c r="R100" s="18"/>
      <c r="S100" s="114" t="str">
        <f t="shared" ca="1" si="88"/>
        <v/>
      </c>
      <c r="T100" s="109"/>
      <c r="U100" s="115"/>
      <c r="V100" s="115"/>
      <c r="W100" s="116"/>
      <c r="Z100" s="27">
        <f ca="1">IFERROR(OFFSET('Cut &amp; Paste'!$A$2,ROW()-15,MATCH(Z$15,'Cut &amp; Paste'!$A$2:$G$2,0)-1,1,1),"")</f>
        <v>0</v>
      </c>
      <c r="AA100" s="27">
        <f t="array" aca="1" ref="AA100" ca="1">MAX((IF(Notation="Metric", MetricHeights, Heights)&lt;=AB100) * IF(Notation="Metric", MetricHeights, Heights))</f>
        <v>0</v>
      </c>
      <c r="AB100" s="27">
        <f ca="1">IFERROR(OFFSET('Cut &amp; Paste'!$A$2,ROW()-15,MATCH(AB$15,'Cut &amp; Paste'!$A$2:$G$2,0)-1,1,1),"")</f>
        <v>0</v>
      </c>
      <c r="AC100" s="27">
        <f ca="1">IFERROR(OFFSET('Cut &amp; Paste'!$A$2,ROW()-15,MATCH(AC$15,'Cut &amp; Paste'!$A$2:$G$2,0)-1,1,1),"")</f>
        <v>0</v>
      </c>
      <c r="AD100" s="27">
        <f ca="1">IFERROR(OFFSET('Cut &amp; Paste'!$A$2,ROW()-15,MATCH(AD$15,'Cut &amp; Paste'!$A$2:$G$2,0)-1,1,1),"")</f>
        <v>0</v>
      </c>
      <c r="AE100" s="27">
        <f ca="1">IFERROR(OFFSET('Cut &amp; Paste'!$A$2,ROW()-15,MATCH(AE$15,'Cut &amp; Paste'!$A$2:$G$2,0)-1,1,1),"")</f>
        <v>0</v>
      </c>
      <c r="AF100" s="27" t="str">
        <f ca="1">IFERROR(OFFSET('Cut &amp; Paste'!$A$2,ROW()-15,MATCH(AF$15,'Cut &amp; Paste'!$A$2:$G$2,0)-1,1,1),"")</f>
        <v/>
      </c>
      <c r="AG100" s="27" t="str">
        <f ca="1">IFERROR(OFFSET('Cut &amp; Paste'!$A$2,ROW()-15,MATCH(AG$15,'Cut &amp; Paste'!$A$2:$G$2,0)-1,1,1),"")</f>
        <v/>
      </c>
      <c r="AH100" s="27" t="str">
        <f ca="1">IFERROR(OFFSET('Cut &amp; Paste'!$A$2,ROW()-15,MATCH(AH$15,'Cut &amp; Paste'!$A$2:$G$2,0)-1,1,1),"")</f>
        <v/>
      </c>
      <c r="AI100" s="27" t="str">
        <f ca="1">IFERROR(OFFSET('Cut &amp; Paste'!$A$2,ROW()-15,MATCH(AI$15,'Cut &amp; Paste'!$A$2:$G$2,0)-1,1,1),"")</f>
        <v/>
      </c>
      <c r="AJ100" s="27" t="str">
        <f ca="1">IFERROR(OFFSET('Cut &amp; Paste'!$A$2,ROW()-15,MATCH(AJ$15,'Cut &amp; Paste'!$A$2:$G$2,0)-1,1,1),"")</f>
        <v/>
      </c>
      <c r="AK100" s="27" t="str">
        <f ca="1">IFERROR(OFFSET('Cut &amp; Paste'!$A$2,ROW()-15,MATCH(AK$15,'Cut &amp; Paste'!$A$2:$G$2,0)-1,1,1),"")</f>
        <v/>
      </c>
      <c r="AL100" s="27" t="str">
        <f ca="1">IFERROR(OFFSET('Cut &amp; Paste'!$A$2,ROW()-15,MATCH(AL$15,'Cut &amp; Paste'!$A$2:$G$2,0)-1,1,1),"")</f>
        <v/>
      </c>
      <c r="AM100" s="27" t="str">
        <f ca="1">IFERROR(OFFSET('Cut &amp; Paste'!$A$2,ROW()-15,MATCH(AM$15,'Cut &amp; Paste'!$A$2:$G$2,0)-1,1,1),"")</f>
        <v/>
      </c>
      <c r="AN100" s="27">
        <f ca="1">IFERROR(OFFSET('Cut &amp; Paste'!$A$2,ROW()-15,MATCH(AN$15,'Cut &amp; Paste'!$A$2:$G$2,0)-1,1,1),"")</f>
        <v>0</v>
      </c>
      <c r="AO100" s="27">
        <f ca="1">IFERROR(OFFSET('Cut &amp; Paste'!$A$2,ROW()-15,MATCH(AO$15,'Cut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2" t="str">
        <f t="shared" ca="1" si="71"/>
        <v/>
      </c>
      <c r="AS100" s="162">
        <f t="shared" ca="1" si="72"/>
        <v>0</v>
      </c>
      <c r="AT100" s="6">
        <f t="shared" ca="1" si="73"/>
        <v>0</v>
      </c>
      <c r="AU100" s="6">
        <f t="shared" ca="1" si="74"/>
        <v>0</v>
      </c>
      <c r="AV100" s="6">
        <f t="shared" ca="1" si="75"/>
        <v>0</v>
      </c>
      <c r="AW100" s="6">
        <f t="shared" si="76"/>
        <v>0</v>
      </c>
      <c r="AX100" s="6">
        <f t="shared" ca="1" si="77"/>
        <v>0</v>
      </c>
      <c r="AY100" s="6">
        <f t="shared" si="78"/>
        <v>13</v>
      </c>
      <c r="AZ100" s="6">
        <f t="shared" ca="1" si="79"/>
        <v>0</v>
      </c>
      <c r="BA100" s="6">
        <f t="shared" ca="1" si="80"/>
        <v>0</v>
      </c>
      <c r="BB100" s="6">
        <f t="shared" ca="1" si="81"/>
        <v>3.0030000000000001</v>
      </c>
      <c r="BC100" s="7">
        <f t="shared" si="82"/>
        <v>10.4</v>
      </c>
    </row>
    <row r="101" spans="1:55" x14ac:dyDescent="0.3">
      <c r="A101" s="10">
        <f t="shared" si="83"/>
        <v>85</v>
      </c>
      <c r="B101" s="104" t="str">
        <f t="shared" ca="1" si="84"/>
        <v/>
      </c>
      <c r="C101" s="104">
        <f t="array" ref="C101">MAX((IF(Notation="Metric", MetricHeights, Heights)&lt;=(D101-0.5)) * IF(Notation="Metric", MetricHeights, Heights))</f>
        <v>0</v>
      </c>
      <c r="D101" s="136"/>
      <c r="E101" s="136"/>
      <c r="F101" s="105" t="str">
        <f t="shared" ca="1" si="62"/>
        <v/>
      </c>
      <c r="G101" s="105" t="str">
        <f t="shared" ca="1" si="63"/>
        <v/>
      </c>
      <c r="H101" s="105" t="str">
        <f t="shared" ca="1" si="85"/>
        <v/>
      </c>
      <c r="I101" s="106" t="str">
        <f t="shared" ca="1" si="86"/>
        <v/>
      </c>
      <c r="J101" s="106" t="str">
        <f t="shared" ca="1" si="64"/>
        <v/>
      </c>
      <c r="K101" s="106" t="str">
        <f t="shared" ca="1" si="65"/>
        <v/>
      </c>
      <c r="L101" s="107" t="str">
        <f t="shared" ca="1" si="66"/>
        <v/>
      </c>
      <c r="M101" s="107" t="str">
        <f t="shared" ca="1" si="67"/>
        <v/>
      </c>
      <c r="N101" s="108" t="str">
        <f t="shared" ca="1" si="87"/>
        <v/>
      </c>
      <c r="O101" s="108" t="str">
        <f t="shared" ca="1" si="68"/>
        <v/>
      </c>
      <c r="P101" s="129" t="str">
        <f t="shared" ca="1" si="69"/>
        <v/>
      </c>
      <c r="Q101" s="109" t="str">
        <f t="shared" ca="1" si="70"/>
        <v/>
      </c>
      <c r="R101" s="18"/>
      <c r="S101" s="114" t="str">
        <f t="shared" ca="1" si="88"/>
        <v/>
      </c>
      <c r="T101" s="109"/>
      <c r="U101" s="115"/>
      <c r="V101" s="115"/>
      <c r="W101" s="116"/>
      <c r="Z101" s="27">
        <f ca="1">IFERROR(OFFSET('Cut &amp; Paste'!$A$2,ROW()-15,MATCH(Z$15,'Cut &amp; Paste'!$A$2:$G$2,0)-1,1,1),"")</f>
        <v>0</v>
      </c>
      <c r="AA101" s="27">
        <f t="array" aca="1" ref="AA101" ca="1">MAX((IF(Notation="Metric", MetricHeights, Heights)&lt;=AB101) * IF(Notation="Metric", MetricHeights, Heights))</f>
        <v>0</v>
      </c>
      <c r="AB101" s="27">
        <f ca="1">IFERROR(OFFSET('Cut &amp; Paste'!$A$2,ROW()-15,MATCH(AB$15,'Cut &amp; Paste'!$A$2:$G$2,0)-1,1,1),"")</f>
        <v>0</v>
      </c>
      <c r="AC101" s="27">
        <f ca="1">IFERROR(OFFSET('Cut &amp; Paste'!$A$2,ROW()-15,MATCH(AC$15,'Cut &amp; Paste'!$A$2:$G$2,0)-1,1,1),"")</f>
        <v>0</v>
      </c>
      <c r="AD101" s="27">
        <f ca="1">IFERROR(OFFSET('Cut &amp; Paste'!$A$2,ROW()-15,MATCH(AD$15,'Cut &amp; Paste'!$A$2:$G$2,0)-1,1,1),"")</f>
        <v>0</v>
      </c>
      <c r="AE101" s="27">
        <f ca="1">IFERROR(OFFSET('Cut &amp; Paste'!$A$2,ROW()-15,MATCH(AE$15,'Cut &amp; Paste'!$A$2:$G$2,0)-1,1,1),"")</f>
        <v>0</v>
      </c>
      <c r="AF101" s="27" t="str">
        <f ca="1">IFERROR(OFFSET('Cut &amp; Paste'!$A$2,ROW()-15,MATCH(AF$15,'Cut &amp; Paste'!$A$2:$G$2,0)-1,1,1),"")</f>
        <v/>
      </c>
      <c r="AG101" s="27" t="str">
        <f ca="1">IFERROR(OFFSET('Cut &amp; Paste'!$A$2,ROW()-15,MATCH(AG$15,'Cut &amp; Paste'!$A$2:$G$2,0)-1,1,1),"")</f>
        <v/>
      </c>
      <c r="AH101" s="27" t="str">
        <f ca="1">IFERROR(OFFSET('Cut &amp; Paste'!$A$2,ROW()-15,MATCH(AH$15,'Cut &amp; Paste'!$A$2:$G$2,0)-1,1,1),"")</f>
        <v/>
      </c>
      <c r="AI101" s="27" t="str">
        <f ca="1">IFERROR(OFFSET('Cut &amp; Paste'!$A$2,ROW()-15,MATCH(AI$15,'Cut &amp; Paste'!$A$2:$G$2,0)-1,1,1),"")</f>
        <v/>
      </c>
      <c r="AJ101" s="27" t="str">
        <f ca="1">IFERROR(OFFSET('Cut &amp; Paste'!$A$2,ROW()-15,MATCH(AJ$15,'Cut &amp; Paste'!$A$2:$G$2,0)-1,1,1),"")</f>
        <v/>
      </c>
      <c r="AK101" s="27" t="str">
        <f ca="1">IFERROR(OFFSET('Cut &amp; Paste'!$A$2,ROW()-15,MATCH(AK$15,'Cut &amp; Paste'!$A$2:$G$2,0)-1,1,1),"")</f>
        <v/>
      </c>
      <c r="AL101" s="27" t="str">
        <f ca="1">IFERROR(OFFSET('Cut &amp; Paste'!$A$2,ROW()-15,MATCH(AL$15,'Cut &amp; Paste'!$A$2:$G$2,0)-1,1,1),"")</f>
        <v/>
      </c>
      <c r="AM101" s="27" t="str">
        <f ca="1">IFERROR(OFFSET('Cut &amp; Paste'!$A$2,ROW()-15,MATCH(AM$15,'Cut &amp; Paste'!$A$2:$G$2,0)-1,1,1),"")</f>
        <v/>
      </c>
      <c r="AN101" s="27">
        <f ca="1">IFERROR(OFFSET('Cut &amp; Paste'!$A$2,ROW()-15,MATCH(AN$15,'Cut &amp; Paste'!$A$2:$G$2,0)-1,1,1),"")</f>
        <v>0</v>
      </c>
      <c r="AO101" s="27">
        <f ca="1">IFERROR(OFFSET('Cut &amp; Paste'!$A$2,ROW()-15,MATCH(AO$15,'Cut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2" t="str">
        <f t="shared" ca="1" si="71"/>
        <v/>
      </c>
      <c r="AS101" s="162">
        <f t="shared" ca="1" si="72"/>
        <v>0</v>
      </c>
      <c r="AT101" s="6">
        <f t="shared" ca="1" si="73"/>
        <v>0</v>
      </c>
      <c r="AU101" s="6">
        <f t="shared" ca="1" si="74"/>
        <v>0</v>
      </c>
      <c r="AV101" s="6">
        <f t="shared" ca="1" si="75"/>
        <v>0</v>
      </c>
      <c r="AW101" s="6">
        <f t="shared" si="76"/>
        <v>0</v>
      </c>
      <c r="AX101" s="6">
        <f t="shared" ca="1" si="77"/>
        <v>0</v>
      </c>
      <c r="AY101" s="6">
        <f t="shared" si="78"/>
        <v>13</v>
      </c>
      <c r="AZ101" s="6">
        <f t="shared" ca="1" si="79"/>
        <v>0</v>
      </c>
      <c r="BA101" s="6">
        <f t="shared" ca="1" si="80"/>
        <v>0</v>
      </c>
      <c r="BB101" s="6">
        <f t="shared" ca="1" si="81"/>
        <v>3.0030000000000001</v>
      </c>
      <c r="BC101" s="7">
        <f t="shared" si="82"/>
        <v>10.4</v>
      </c>
    </row>
    <row r="102" spans="1:55" x14ac:dyDescent="0.3">
      <c r="A102" s="10">
        <f t="shared" si="83"/>
        <v>86</v>
      </c>
      <c r="B102" s="104" t="str">
        <f t="shared" ca="1" si="84"/>
        <v/>
      </c>
      <c r="C102" s="104">
        <f t="array" ref="C102">MAX((IF(Notation="Metric", MetricHeights, Heights)&lt;=(D102-0.5)) * IF(Notation="Metric", MetricHeights, Heights))</f>
        <v>0</v>
      </c>
      <c r="D102" s="136"/>
      <c r="E102" s="136"/>
      <c r="F102" s="105" t="str">
        <f t="shared" ca="1" si="62"/>
        <v/>
      </c>
      <c r="G102" s="105" t="str">
        <f t="shared" ca="1" si="63"/>
        <v/>
      </c>
      <c r="H102" s="105" t="str">
        <f t="shared" ca="1" si="85"/>
        <v/>
      </c>
      <c r="I102" s="106" t="str">
        <f t="shared" ca="1" si="86"/>
        <v/>
      </c>
      <c r="J102" s="106" t="str">
        <f t="shared" ca="1" si="64"/>
        <v/>
      </c>
      <c r="K102" s="106" t="str">
        <f t="shared" ca="1" si="65"/>
        <v/>
      </c>
      <c r="L102" s="107" t="str">
        <f t="shared" ca="1" si="66"/>
        <v/>
      </c>
      <c r="M102" s="107" t="str">
        <f t="shared" ca="1" si="67"/>
        <v/>
      </c>
      <c r="N102" s="108" t="str">
        <f t="shared" ca="1" si="87"/>
        <v/>
      </c>
      <c r="O102" s="108" t="str">
        <f t="shared" ca="1" si="68"/>
        <v/>
      </c>
      <c r="P102" s="129" t="str">
        <f t="shared" ca="1" si="69"/>
        <v/>
      </c>
      <c r="Q102" s="109" t="str">
        <f t="shared" ca="1" si="70"/>
        <v/>
      </c>
      <c r="R102" s="18"/>
      <c r="S102" s="114" t="str">
        <f t="shared" ca="1" si="88"/>
        <v/>
      </c>
      <c r="T102" s="109"/>
      <c r="U102" s="115"/>
      <c r="V102" s="115"/>
      <c r="W102" s="116"/>
      <c r="Z102" s="27">
        <f ca="1">IFERROR(OFFSET('Cut &amp; Paste'!$A$2,ROW()-15,MATCH(Z$15,'Cut &amp; Paste'!$A$2:$G$2,0)-1,1,1),"")</f>
        <v>0</v>
      </c>
      <c r="AA102" s="27">
        <f t="array" aca="1" ref="AA102" ca="1">MAX((IF(Notation="Metric", MetricHeights, Heights)&lt;=AB102) * IF(Notation="Metric", MetricHeights, Heights))</f>
        <v>0</v>
      </c>
      <c r="AB102" s="27">
        <f ca="1">IFERROR(OFFSET('Cut &amp; Paste'!$A$2,ROW()-15,MATCH(AB$15,'Cut &amp; Paste'!$A$2:$G$2,0)-1,1,1),"")</f>
        <v>0</v>
      </c>
      <c r="AC102" s="27">
        <f ca="1">IFERROR(OFFSET('Cut &amp; Paste'!$A$2,ROW()-15,MATCH(AC$15,'Cut &amp; Paste'!$A$2:$G$2,0)-1,1,1),"")</f>
        <v>0</v>
      </c>
      <c r="AD102" s="27">
        <f ca="1">IFERROR(OFFSET('Cut &amp; Paste'!$A$2,ROW()-15,MATCH(AD$15,'Cut &amp; Paste'!$A$2:$G$2,0)-1,1,1),"")</f>
        <v>0</v>
      </c>
      <c r="AE102" s="27">
        <f ca="1">IFERROR(OFFSET('Cut &amp; Paste'!$A$2,ROW()-15,MATCH(AE$15,'Cut &amp; Paste'!$A$2:$G$2,0)-1,1,1),"")</f>
        <v>0</v>
      </c>
      <c r="AF102" s="27" t="str">
        <f ca="1">IFERROR(OFFSET('Cut &amp; Paste'!$A$2,ROW()-15,MATCH(AF$15,'Cut &amp; Paste'!$A$2:$G$2,0)-1,1,1),"")</f>
        <v/>
      </c>
      <c r="AG102" s="27" t="str">
        <f ca="1">IFERROR(OFFSET('Cut &amp; Paste'!$A$2,ROW()-15,MATCH(AG$15,'Cut &amp; Paste'!$A$2:$G$2,0)-1,1,1),"")</f>
        <v/>
      </c>
      <c r="AH102" s="27" t="str">
        <f ca="1">IFERROR(OFFSET('Cut &amp; Paste'!$A$2,ROW()-15,MATCH(AH$15,'Cut &amp; Paste'!$A$2:$G$2,0)-1,1,1),"")</f>
        <v/>
      </c>
      <c r="AI102" s="27" t="str">
        <f ca="1">IFERROR(OFFSET('Cut &amp; Paste'!$A$2,ROW()-15,MATCH(AI$15,'Cut &amp; Paste'!$A$2:$G$2,0)-1,1,1),"")</f>
        <v/>
      </c>
      <c r="AJ102" s="27" t="str">
        <f ca="1">IFERROR(OFFSET('Cut &amp; Paste'!$A$2,ROW()-15,MATCH(AJ$15,'Cut &amp; Paste'!$A$2:$G$2,0)-1,1,1),"")</f>
        <v/>
      </c>
      <c r="AK102" s="27" t="str">
        <f ca="1">IFERROR(OFFSET('Cut &amp; Paste'!$A$2,ROW()-15,MATCH(AK$15,'Cut &amp; Paste'!$A$2:$G$2,0)-1,1,1),"")</f>
        <v/>
      </c>
      <c r="AL102" s="27" t="str">
        <f ca="1">IFERROR(OFFSET('Cut &amp; Paste'!$A$2,ROW()-15,MATCH(AL$15,'Cut &amp; Paste'!$A$2:$G$2,0)-1,1,1),"")</f>
        <v/>
      </c>
      <c r="AM102" s="27" t="str">
        <f ca="1">IFERROR(OFFSET('Cut &amp; Paste'!$A$2,ROW()-15,MATCH(AM$15,'Cut &amp; Paste'!$A$2:$G$2,0)-1,1,1),"")</f>
        <v/>
      </c>
      <c r="AN102" s="27">
        <f ca="1">IFERROR(OFFSET('Cut &amp; Paste'!$A$2,ROW()-15,MATCH(AN$15,'Cut &amp; Paste'!$A$2:$G$2,0)-1,1,1),"")</f>
        <v>0</v>
      </c>
      <c r="AO102" s="27">
        <f ca="1">IFERROR(OFFSET('Cut &amp; Paste'!$A$2,ROW()-15,MATCH(AO$15,'Cut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2" t="str">
        <f t="shared" ca="1" si="71"/>
        <v/>
      </c>
      <c r="AS102" s="162">
        <f t="shared" ca="1" si="72"/>
        <v>0</v>
      </c>
      <c r="AT102" s="6">
        <f t="shared" ca="1" si="73"/>
        <v>0</v>
      </c>
      <c r="AU102" s="6">
        <f t="shared" ca="1" si="74"/>
        <v>0</v>
      </c>
      <c r="AV102" s="6">
        <f t="shared" ca="1" si="75"/>
        <v>0</v>
      </c>
      <c r="AW102" s="6">
        <f t="shared" si="76"/>
        <v>0</v>
      </c>
      <c r="AX102" s="6">
        <f t="shared" ca="1" si="77"/>
        <v>0</v>
      </c>
      <c r="AY102" s="6">
        <f t="shared" si="78"/>
        <v>13</v>
      </c>
      <c r="AZ102" s="6">
        <f t="shared" ca="1" si="79"/>
        <v>0</v>
      </c>
      <c r="BA102" s="6">
        <f t="shared" ca="1" si="80"/>
        <v>0</v>
      </c>
      <c r="BB102" s="6">
        <f t="shared" ca="1" si="81"/>
        <v>3.0030000000000001</v>
      </c>
      <c r="BC102" s="7">
        <f t="shared" si="82"/>
        <v>10.4</v>
      </c>
    </row>
    <row r="103" spans="1:55" x14ac:dyDescent="0.3">
      <c r="A103" s="10">
        <f t="shared" si="83"/>
        <v>87</v>
      </c>
      <c r="B103" s="104" t="str">
        <f t="shared" ca="1" si="84"/>
        <v/>
      </c>
      <c r="C103" s="104">
        <f t="array" ref="C103">MAX((IF(Notation="Metric", MetricHeights, Heights)&lt;=(D103-0.5)) * IF(Notation="Metric", MetricHeights, Heights))</f>
        <v>0</v>
      </c>
      <c r="D103" s="136"/>
      <c r="E103" s="136"/>
      <c r="F103" s="105" t="str">
        <f t="shared" ca="1" si="62"/>
        <v/>
      </c>
      <c r="G103" s="105" t="str">
        <f t="shared" ca="1" si="63"/>
        <v/>
      </c>
      <c r="H103" s="105" t="str">
        <f t="shared" ca="1" si="85"/>
        <v/>
      </c>
      <c r="I103" s="106" t="str">
        <f t="shared" ca="1" si="86"/>
        <v/>
      </c>
      <c r="J103" s="106" t="str">
        <f t="shared" ca="1" si="64"/>
        <v/>
      </c>
      <c r="K103" s="106" t="str">
        <f t="shared" ca="1" si="65"/>
        <v/>
      </c>
      <c r="L103" s="107" t="str">
        <f t="shared" ca="1" si="66"/>
        <v/>
      </c>
      <c r="M103" s="107" t="str">
        <f t="shared" ca="1" si="67"/>
        <v/>
      </c>
      <c r="N103" s="108" t="str">
        <f t="shared" ca="1" si="87"/>
        <v/>
      </c>
      <c r="O103" s="108" t="str">
        <f t="shared" ca="1" si="68"/>
        <v/>
      </c>
      <c r="P103" s="129" t="str">
        <f t="shared" ca="1" si="69"/>
        <v/>
      </c>
      <c r="Q103" s="109" t="str">
        <f t="shared" ca="1" si="70"/>
        <v/>
      </c>
      <c r="R103" s="18"/>
      <c r="S103" s="114" t="str">
        <f t="shared" ca="1" si="88"/>
        <v/>
      </c>
      <c r="T103" s="109"/>
      <c r="U103" s="115"/>
      <c r="V103" s="115"/>
      <c r="W103" s="116"/>
      <c r="Z103" s="27">
        <f ca="1">IFERROR(OFFSET('Cut &amp; Paste'!$A$2,ROW()-15,MATCH(Z$15,'Cut &amp; Paste'!$A$2:$G$2,0)-1,1,1),"")</f>
        <v>0</v>
      </c>
      <c r="AA103" s="27">
        <f t="array" aca="1" ref="AA103" ca="1">MAX((IF(Notation="Metric", MetricHeights, Heights)&lt;=AB103) * IF(Notation="Metric", MetricHeights, Heights))</f>
        <v>0</v>
      </c>
      <c r="AB103" s="27">
        <f ca="1">IFERROR(OFFSET('Cut &amp; Paste'!$A$2,ROW()-15,MATCH(AB$15,'Cut &amp; Paste'!$A$2:$G$2,0)-1,1,1),"")</f>
        <v>0</v>
      </c>
      <c r="AC103" s="27">
        <f ca="1">IFERROR(OFFSET('Cut &amp; Paste'!$A$2,ROW()-15,MATCH(AC$15,'Cut &amp; Paste'!$A$2:$G$2,0)-1,1,1),"")</f>
        <v>0</v>
      </c>
      <c r="AD103" s="27">
        <f ca="1">IFERROR(OFFSET('Cut &amp; Paste'!$A$2,ROW()-15,MATCH(AD$15,'Cut &amp; Paste'!$A$2:$G$2,0)-1,1,1),"")</f>
        <v>0</v>
      </c>
      <c r="AE103" s="27">
        <f ca="1">IFERROR(OFFSET('Cut &amp; Paste'!$A$2,ROW()-15,MATCH(AE$15,'Cut &amp; Paste'!$A$2:$G$2,0)-1,1,1),"")</f>
        <v>0</v>
      </c>
      <c r="AF103" s="27" t="str">
        <f ca="1">IFERROR(OFFSET('Cut &amp; Paste'!$A$2,ROW()-15,MATCH(AF$15,'Cut &amp; Paste'!$A$2:$G$2,0)-1,1,1),"")</f>
        <v/>
      </c>
      <c r="AG103" s="27" t="str">
        <f ca="1">IFERROR(OFFSET('Cut &amp; Paste'!$A$2,ROW()-15,MATCH(AG$15,'Cut &amp; Paste'!$A$2:$G$2,0)-1,1,1),"")</f>
        <v/>
      </c>
      <c r="AH103" s="27" t="str">
        <f ca="1">IFERROR(OFFSET('Cut &amp; Paste'!$A$2,ROW()-15,MATCH(AH$15,'Cut &amp; Paste'!$A$2:$G$2,0)-1,1,1),"")</f>
        <v/>
      </c>
      <c r="AI103" s="27" t="str">
        <f ca="1">IFERROR(OFFSET('Cut &amp; Paste'!$A$2,ROW()-15,MATCH(AI$15,'Cut &amp; Paste'!$A$2:$G$2,0)-1,1,1),"")</f>
        <v/>
      </c>
      <c r="AJ103" s="27" t="str">
        <f ca="1">IFERROR(OFFSET('Cut &amp; Paste'!$A$2,ROW()-15,MATCH(AJ$15,'Cut &amp; Paste'!$A$2:$G$2,0)-1,1,1),"")</f>
        <v/>
      </c>
      <c r="AK103" s="27" t="str">
        <f ca="1">IFERROR(OFFSET('Cut &amp; Paste'!$A$2,ROW()-15,MATCH(AK$15,'Cut &amp; Paste'!$A$2:$G$2,0)-1,1,1),"")</f>
        <v/>
      </c>
      <c r="AL103" s="27" t="str">
        <f ca="1">IFERROR(OFFSET('Cut &amp; Paste'!$A$2,ROW()-15,MATCH(AL$15,'Cut &amp; Paste'!$A$2:$G$2,0)-1,1,1),"")</f>
        <v/>
      </c>
      <c r="AM103" s="27" t="str">
        <f ca="1">IFERROR(OFFSET('Cut &amp; Paste'!$A$2,ROW()-15,MATCH(AM$15,'Cut &amp; Paste'!$A$2:$G$2,0)-1,1,1),"")</f>
        <v/>
      </c>
      <c r="AN103" s="27">
        <f ca="1">IFERROR(OFFSET('Cut &amp; Paste'!$A$2,ROW()-15,MATCH(AN$15,'Cut &amp; Paste'!$A$2:$G$2,0)-1,1,1),"")</f>
        <v>0</v>
      </c>
      <c r="AO103" s="27">
        <f ca="1">IFERROR(OFFSET('Cut &amp; Paste'!$A$2,ROW()-15,MATCH(AO$15,'Cut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2" t="str">
        <f t="shared" ca="1" si="71"/>
        <v/>
      </c>
      <c r="AS103" s="162">
        <f t="shared" ca="1" si="72"/>
        <v>0</v>
      </c>
      <c r="AT103" s="6">
        <f t="shared" ca="1" si="73"/>
        <v>0</v>
      </c>
      <c r="AU103" s="6">
        <f t="shared" ca="1" si="74"/>
        <v>0</v>
      </c>
      <c r="AV103" s="6">
        <f t="shared" ca="1" si="75"/>
        <v>0</v>
      </c>
      <c r="AW103" s="6">
        <f t="shared" si="76"/>
        <v>0</v>
      </c>
      <c r="AX103" s="6">
        <f t="shared" ca="1" si="77"/>
        <v>0</v>
      </c>
      <c r="AY103" s="6">
        <f t="shared" si="78"/>
        <v>13</v>
      </c>
      <c r="AZ103" s="6">
        <f t="shared" ca="1" si="79"/>
        <v>0</v>
      </c>
      <c r="BA103" s="6">
        <f t="shared" ca="1" si="80"/>
        <v>0</v>
      </c>
      <c r="BB103" s="6">
        <f t="shared" ca="1" si="81"/>
        <v>3.0030000000000001</v>
      </c>
      <c r="BC103" s="7">
        <f t="shared" si="82"/>
        <v>10.4</v>
      </c>
    </row>
    <row r="104" spans="1:55" x14ac:dyDescent="0.3">
      <c r="A104" s="10">
        <f t="shared" si="83"/>
        <v>88</v>
      </c>
      <c r="B104" s="104" t="str">
        <f t="shared" ca="1" si="84"/>
        <v/>
      </c>
      <c r="C104" s="104">
        <f t="array" ref="C104">MAX((IF(Notation="Metric", MetricHeights, Heights)&lt;=(D104-0.5)) * IF(Notation="Metric", MetricHeights, Heights))</f>
        <v>0</v>
      </c>
      <c r="D104" s="136"/>
      <c r="E104" s="136"/>
      <c r="F104" s="105" t="str">
        <f t="shared" ca="1" si="62"/>
        <v/>
      </c>
      <c r="G104" s="105" t="str">
        <f t="shared" ca="1" si="63"/>
        <v/>
      </c>
      <c r="H104" s="105" t="str">
        <f t="shared" ca="1" si="85"/>
        <v/>
      </c>
      <c r="I104" s="106" t="str">
        <f t="shared" ca="1" si="86"/>
        <v/>
      </c>
      <c r="J104" s="106" t="str">
        <f t="shared" ca="1" si="64"/>
        <v/>
      </c>
      <c r="K104" s="106" t="str">
        <f t="shared" ca="1" si="65"/>
        <v/>
      </c>
      <c r="L104" s="107" t="str">
        <f t="shared" ca="1" si="66"/>
        <v/>
      </c>
      <c r="M104" s="107" t="str">
        <f t="shared" ca="1" si="67"/>
        <v/>
      </c>
      <c r="N104" s="108" t="str">
        <f t="shared" ca="1" si="87"/>
        <v/>
      </c>
      <c r="O104" s="108" t="str">
        <f t="shared" ca="1" si="68"/>
        <v/>
      </c>
      <c r="P104" s="129" t="str">
        <f t="shared" ca="1" si="69"/>
        <v/>
      </c>
      <c r="Q104" s="109" t="str">
        <f t="shared" ca="1" si="70"/>
        <v/>
      </c>
      <c r="R104" s="18"/>
      <c r="S104" s="114" t="str">
        <f t="shared" ca="1" si="88"/>
        <v/>
      </c>
      <c r="T104" s="109"/>
      <c r="U104" s="115"/>
      <c r="V104" s="115"/>
      <c r="W104" s="116"/>
      <c r="Z104" s="27">
        <f ca="1">IFERROR(OFFSET('Cut &amp; Paste'!$A$2,ROW()-15,MATCH(Z$15,'Cut &amp; Paste'!$A$2:$G$2,0)-1,1,1),"")</f>
        <v>0</v>
      </c>
      <c r="AA104" s="27">
        <f t="array" aca="1" ref="AA104" ca="1">MAX((IF(Notation="Metric", MetricHeights, Heights)&lt;=AB104) * IF(Notation="Metric", MetricHeights, Heights))</f>
        <v>0</v>
      </c>
      <c r="AB104" s="27">
        <f ca="1">IFERROR(OFFSET('Cut &amp; Paste'!$A$2,ROW()-15,MATCH(AB$15,'Cut &amp; Paste'!$A$2:$G$2,0)-1,1,1),"")</f>
        <v>0</v>
      </c>
      <c r="AC104" s="27">
        <f ca="1">IFERROR(OFFSET('Cut &amp; Paste'!$A$2,ROW()-15,MATCH(AC$15,'Cut &amp; Paste'!$A$2:$G$2,0)-1,1,1),"")</f>
        <v>0</v>
      </c>
      <c r="AD104" s="27">
        <f ca="1">IFERROR(OFFSET('Cut &amp; Paste'!$A$2,ROW()-15,MATCH(AD$15,'Cut &amp; Paste'!$A$2:$G$2,0)-1,1,1),"")</f>
        <v>0</v>
      </c>
      <c r="AE104" s="27">
        <f ca="1">IFERROR(OFFSET('Cut &amp; Paste'!$A$2,ROW()-15,MATCH(AE$15,'Cut &amp; Paste'!$A$2:$G$2,0)-1,1,1),"")</f>
        <v>0</v>
      </c>
      <c r="AF104" s="27" t="str">
        <f ca="1">IFERROR(OFFSET('Cut &amp; Paste'!$A$2,ROW()-15,MATCH(AF$15,'Cut &amp; Paste'!$A$2:$G$2,0)-1,1,1),"")</f>
        <v/>
      </c>
      <c r="AG104" s="27" t="str">
        <f ca="1">IFERROR(OFFSET('Cut &amp; Paste'!$A$2,ROW()-15,MATCH(AG$15,'Cut &amp; Paste'!$A$2:$G$2,0)-1,1,1),"")</f>
        <v/>
      </c>
      <c r="AH104" s="27" t="str">
        <f ca="1">IFERROR(OFFSET('Cut &amp; Paste'!$A$2,ROW()-15,MATCH(AH$15,'Cut &amp; Paste'!$A$2:$G$2,0)-1,1,1),"")</f>
        <v/>
      </c>
      <c r="AI104" s="27" t="str">
        <f ca="1">IFERROR(OFFSET('Cut &amp; Paste'!$A$2,ROW()-15,MATCH(AI$15,'Cut &amp; Paste'!$A$2:$G$2,0)-1,1,1),"")</f>
        <v/>
      </c>
      <c r="AJ104" s="27" t="str">
        <f ca="1">IFERROR(OFFSET('Cut &amp; Paste'!$A$2,ROW()-15,MATCH(AJ$15,'Cut &amp; Paste'!$A$2:$G$2,0)-1,1,1),"")</f>
        <v/>
      </c>
      <c r="AK104" s="27" t="str">
        <f ca="1">IFERROR(OFFSET('Cut &amp; Paste'!$A$2,ROW()-15,MATCH(AK$15,'Cut &amp; Paste'!$A$2:$G$2,0)-1,1,1),"")</f>
        <v/>
      </c>
      <c r="AL104" s="27" t="str">
        <f ca="1">IFERROR(OFFSET('Cut &amp; Paste'!$A$2,ROW()-15,MATCH(AL$15,'Cut &amp; Paste'!$A$2:$G$2,0)-1,1,1),"")</f>
        <v/>
      </c>
      <c r="AM104" s="27" t="str">
        <f ca="1">IFERROR(OFFSET('Cut &amp; Paste'!$A$2,ROW()-15,MATCH(AM$15,'Cut &amp; Paste'!$A$2:$G$2,0)-1,1,1),"")</f>
        <v/>
      </c>
      <c r="AN104" s="27">
        <f ca="1">IFERROR(OFFSET('Cut &amp; Paste'!$A$2,ROW()-15,MATCH(AN$15,'Cut &amp; Paste'!$A$2:$G$2,0)-1,1,1),"")</f>
        <v>0</v>
      </c>
      <c r="AO104" s="27">
        <f ca="1">IFERROR(OFFSET('Cut &amp; Paste'!$A$2,ROW()-15,MATCH(AO$15,'Cut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2" t="str">
        <f t="shared" ca="1" si="71"/>
        <v/>
      </c>
      <c r="AS104" s="162">
        <f t="shared" ca="1" si="72"/>
        <v>0</v>
      </c>
      <c r="AT104" s="6">
        <f t="shared" ca="1" si="73"/>
        <v>0</v>
      </c>
      <c r="AU104" s="6">
        <f t="shared" ca="1" si="74"/>
        <v>0</v>
      </c>
      <c r="AV104" s="6">
        <f t="shared" ca="1" si="75"/>
        <v>0</v>
      </c>
      <c r="AW104" s="6">
        <f t="shared" si="76"/>
        <v>0</v>
      </c>
      <c r="AX104" s="6">
        <f t="shared" ca="1" si="77"/>
        <v>0</v>
      </c>
      <c r="AY104" s="6">
        <f t="shared" si="78"/>
        <v>13</v>
      </c>
      <c r="AZ104" s="6">
        <f t="shared" ca="1" si="79"/>
        <v>0</v>
      </c>
      <c r="BA104" s="6">
        <f t="shared" ca="1" si="80"/>
        <v>0</v>
      </c>
      <c r="BB104" s="6">
        <f t="shared" ca="1" si="81"/>
        <v>3.0030000000000001</v>
      </c>
      <c r="BC104" s="7">
        <f t="shared" si="82"/>
        <v>10.4</v>
      </c>
    </row>
    <row r="105" spans="1:55" x14ac:dyDescent="0.3">
      <c r="A105" s="10">
        <f t="shared" si="83"/>
        <v>89</v>
      </c>
      <c r="B105" s="104" t="str">
        <f t="shared" ca="1" si="84"/>
        <v/>
      </c>
      <c r="C105" s="104">
        <f t="array" ref="C105">MAX((IF(Notation="Metric", MetricHeights, Heights)&lt;=(D105-0.5)) * IF(Notation="Metric", MetricHeights, Heights))</f>
        <v>0</v>
      </c>
      <c r="D105" s="136"/>
      <c r="E105" s="136"/>
      <c r="F105" s="105" t="str">
        <f t="shared" ca="1" si="62"/>
        <v/>
      </c>
      <c r="G105" s="105" t="str">
        <f t="shared" ca="1" si="63"/>
        <v/>
      </c>
      <c r="H105" s="105" t="str">
        <f t="shared" ca="1" si="85"/>
        <v/>
      </c>
      <c r="I105" s="106" t="str">
        <f t="shared" ca="1" si="86"/>
        <v/>
      </c>
      <c r="J105" s="106" t="str">
        <f t="shared" ca="1" si="64"/>
        <v/>
      </c>
      <c r="K105" s="106" t="str">
        <f t="shared" ca="1" si="65"/>
        <v/>
      </c>
      <c r="L105" s="107" t="str">
        <f t="shared" ca="1" si="66"/>
        <v/>
      </c>
      <c r="M105" s="107" t="str">
        <f t="shared" ca="1" si="67"/>
        <v/>
      </c>
      <c r="N105" s="108" t="str">
        <f t="shared" ca="1" si="87"/>
        <v/>
      </c>
      <c r="O105" s="108" t="str">
        <f t="shared" ca="1" si="68"/>
        <v/>
      </c>
      <c r="P105" s="129" t="str">
        <f t="shared" ca="1" si="69"/>
        <v/>
      </c>
      <c r="Q105" s="109" t="str">
        <f t="shared" ca="1" si="70"/>
        <v/>
      </c>
      <c r="R105" s="18"/>
      <c r="S105" s="114" t="str">
        <f t="shared" ca="1" si="88"/>
        <v/>
      </c>
      <c r="T105" s="109"/>
      <c r="U105" s="115"/>
      <c r="V105" s="115"/>
      <c r="W105" s="116"/>
      <c r="Z105" s="27">
        <f ca="1">IFERROR(OFFSET('Cut &amp; Paste'!$A$2,ROW()-15,MATCH(Z$15,'Cut &amp; Paste'!$A$2:$G$2,0)-1,1,1),"")</f>
        <v>0</v>
      </c>
      <c r="AA105" s="27">
        <f t="array" aca="1" ref="AA105" ca="1">MAX((IF(Notation="Metric", MetricHeights, Heights)&lt;=AB105) * IF(Notation="Metric", MetricHeights, Heights))</f>
        <v>0</v>
      </c>
      <c r="AB105" s="27">
        <f ca="1">IFERROR(OFFSET('Cut &amp; Paste'!$A$2,ROW()-15,MATCH(AB$15,'Cut &amp; Paste'!$A$2:$G$2,0)-1,1,1),"")</f>
        <v>0</v>
      </c>
      <c r="AC105" s="27">
        <f ca="1">IFERROR(OFFSET('Cut &amp; Paste'!$A$2,ROW()-15,MATCH(AC$15,'Cut &amp; Paste'!$A$2:$G$2,0)-1,1,1),"")</f>
        <v>0</v>
      </c>
      <c r="AD105" s="27">
        <f ca="1">IFERROR(OFFSET('Cut &amp; Paste'!$A$2,ROW()-15,MATCH(AD$15,'Cut &amp; Paste'!$A$2:$G$2,0)-1,1,1),"")</f>
        <v>0</v>
      </c>
      <c r="AE105" s="27">
        <f ca="1">IFERROR(OFFSET('Cut &amp; Paste'!$A$2,ROW()-15,MATCH(AE$15,'Cut &amp; Paste'!$A$2:$G$2,0)-1,1,1),"")</f>
        <v>0</v>
      </c>
      <c r="AF105" s="27" t="str">
        <f ca="1">IFERROR(OFFSET('Cut &amp; Paste'!$A$2,ROW()-15,MATCH(AF$15,'Cut &amp; Paste'!$A$2:$G$2,0)-1,1,1),"")</f>
        <v/>
      </c>
      <c r="AG105" s="27" t="str">
        <f ca="1">IFERROR(OFFSET('Cut &amp; Paste'!$A$2,ROW()-15,MATCH(AG$15,'Cut &amp; Paste'!$A$2:$G$2,0)-1,1,1),"")</f>
        <v/>
      </c>
      <c r="AH105" s="27" t="str">
        <f ca="1">IFERROR(OFFSET('Cut &amp; Paste'!$A$2,ROW()-15,MATCH(AH$15,'Cut &amp; Paste'!$A$2:$G$2,0)-1,1,1),"")</f>
        <v/>
      </c>
      <c r="AI105" s="27" t="str">
        <f ca="1">IFERROR(OFFSET('Cut &amp; Paste'!$A$2,ROW()-15,MATCH(AI$15,'Cut &amp; Paste'!$A$2:$G$2,0)-1,1,1),"")</f>
        <v/>
      </c>
      <c r="AJ105" s="27" t="str">
        <f ca="1">IFERROR(OFFSET('Cut &amp; Paste'!$A$2,ROW()-15,MATCH(AJ$15,'Cut &amp; Paste'!$A$2:$G$2,0)-1,1,1),"")</f>
        <v/>
      </c>
      <c r="AK105" s="27" t="str">
        <f ca="1">IFERROR(OFFSET('Cut &amp; Paste'!$A$2,ROW()-15,MATCH(AK$15,'Cut &amp; Paste'!$A$2:$G$2,0)-1,1,1),"")</f>
        <v/>
      </c>
      <c r="AL105" s="27" t="str">
        <f ca="1">IFERROR(OFFSET('Cut &amp; Paste'!$A$2,ROW()-15,MATCH(AL$15,'Cut &amp; Paste'!$A$2:$G$2,0)-1,1,1),"")</f>
        <v/>
      </c>
      <c r="AM105" s="27" t="str">
        <f ca="1">IFERROR(OFFSET('Cut &amp; Paste'!$A$2,ROW()-15,MATCH(AM$15,'Cut &amp; Paste'!$A$2:$G$2,0)-1,1,1),"")</f>
        <v/>
      </c>
      <c r="AN105" s="27">
        <f ca="1">IFERROR(OFFSET('Cut &amp; Paste'!$A$2,ROW()-15,MATCH(AN$15,'Cut &amp; Paste'!$A$2:$G$2,0)-1,1,1),"")</f>
        <v>0</v>
      </c>
      <c r="AO105" s="27">
        <f ca="1">IFERROR(OFFSET('Cut &amp; Paste'!$A$2,ROW()-15,MATCH(AO$15,'Cut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2" t="str">
        <f t="shared" ca="1" si="71"/>
        <v/>
      </c>
      <c r="AS105" s="162">
        <f t="shared" ca="1" si="72"/>
        <v>0</v>
      </c>
      <c r="AT105" s="6">
        <f t="shared" ca="1" si="73"/>
        <v>0</v>
      </c>
      <c r="AU105" s="6">
        <f t="shared" ca="1" si="74"/>
        <v>0</v>
      </c>
      <c r="AV105" s="6">
        <f t="shared" ca="1" si="75"/>
        <v>0</v>
      </c>
      <c r="AW105" s="6">
        <f t="shared" si="76"/>
        <v>0</v>
      </c>
      <c r="AX105" s="6">
        <f t="shared" ca="1" si="77"/>
        <v>0</v>
      </c>
      <c r="AY105" s="6">
        <f t="shared" si="78"/>
        <v>13</v>
      </c>
      <c r="AZ105" s="6">
        <f t="shared" ca="1" si="79"/>
        <v>0</v>
      </c>
      <c r="BA105" s="6">
        <f t="shared" ca="1" si="80"/>
        <v>0</v>
      </c>
      <c r="BB105" s="6">
        <f t="shared" ca="1" si="81"/>
        <v>3.0030000000000001</v>
      </c>
      <c r="BC105" s="7">
        <f t="shared" si="82"/>
        <v>10.4</v>
      </c>
    </row>
    <row r="106" spans="1:55" x14ac:dyDescent="0.3">
      <c r="A106" s="10">
        <f t="shared" si="83"/>
        <v>90</v>
      </c>
      <c r="B106" s="104" t="str">
        <f t="shared" ca="1" si="84"/>
        <v/>
      </c>
      <c r="C106" s="104">
        <f t="array" ref="C106">MAX((IF(Notation="Metric", MetricHeights, Heights)&lt;=(D106-0.5)) * IF(Notation="Metric", MetricHeights, Heights))</f>
        <v>0</v>
      </c>
      <c r="D106" s="136"/>
      <c r="E106" s="136"/>
      <c r="F106" s="105" t="str">
        <f t="shared" ca="1" si="62"/>
        <v/>
      </c>
      <c r="G106" s="105" t="str">
        <f t="shared" ca="1" si="63"/>
        <v/>
      </c>
      <c r="H106" s="105" t="str">
        <f t="shared" ca="1" si="85"/>
        <v/>
      </c>
      <c r="I106" s="106" t="str">
        <f t="shared" ca="1" si="86"/>
        <v/>
      </c>
      <c r="J106" s="106" t="str">
        <f t="shared" ca="1" si="64"/>
        <v/>
      </c>
      <c r="K106" s="106" t="str">
        <f t="shared" ca="1" si="65"/>
        <v/>
      </c>
      <c r="L106" s="107" t="str">
        <f t="shared" ca="1" si="66"/>
        <v/>
      </c>
      <c r="M106" s="107" t="str">
        <f t="shared" ca="1" si="67"/>
        <v/>
      </c>
      <c r="N106" s="108" t="str">
        <f t="shared" ca="1" si="87"/>
        <v/>
      </c>
      <c r="O106" s="108" t="str">
        <f t="shared" ca="1" si="68"/>
        <v/>
      </c>
      <c r="P106" s="129" t="str">
        <f t="shared" ca="1" si="69"/>
        <v/>
      </c>
      <c r="Q106" s="109" t="str">
        <f t="shared" ca="1" si="70"/>
        <v/>
      </c>
      <c r="R106" s="18"/>
      <c r="S106" s="114" t="str">
        <f t="shared" ca="1" si="88"/>
        <v/>
      </c>
      <c r="T106" s="109"/>
      <c r="U106" s="115"/>
      <c r="V106" s="115"/>
      <c r="W106" s="116"/>
      <c r="Z106" s="27">
        <f ca="1">IFERROR(OFFSET('Cut &amp; Paste'!$A$2,ROW()-15,MATCH(Z$15,'Cut &amp; Paste'!$A$2:$G$2,0)-1,1,1),"")</f>
        <v>0</v>
      </c>
      <c r="AA106" s="27">
        <f t="array" aca="1" ref="AA106" ca="1">MAX((IF(Notation="Metric", MetricHeights, Heights)&lt;=AB106) * IF(Notation="Metric", MetricHeights, Heights))</f>
        <v>0</v>
      </c>
      <c r="AB106" s="27">
        <f ca="1">IFERROR(OFFSET('Cut &amp; Paste'!$A$2,ROW()-15,MATCH(AB$15,'Cut &amp; Paste'!$A$2:$G$2,0)-1,1,1),"")</f>
        <v>0</v>
      </c>
      <c r="AC106" s="27">
        <f ca="1">IFERROR(OFFSET('Cut &amp; Paste'!$A$2,ROW()-15,MATCH(AC$15,'Cut &amp; Paste'!$A$2:$G$2,0)-1,1,1),"")</f>
        <v>0</v>
      </c>
      <c r="AD106" s="27">
        <f ca="1">IFERROR(OFFSET('Cut &amp; Paste'!$A$2,ROW()-15,MATCH(AD$15,'Cut &amp; Paste'!$A$2:$G$2,0)-1,1,1),"")</f>
        <v>0</v>
      </c>
      <c r="AE106" s="27">
        <f ca="1">IFERROR(OFFSET('Cut &amp; Paste'!$A$2,ROW()-15,MATCH(AE$15,'Cut &amp; Paste'!$A$2:$G$2,0)-1,1,1),"")</f>
        <v>0</v>
      </c>
      <c r="AF106" s="27" t="str">
        <f ca="1">IFERROR(OFFSET('Cut &amp; Paste'!$A$2,ROW()-15,MATCH(AF$15,'Cut &amp; Paste'!$A$2:$G$2,0)-1,1,1),"")</f>
        <v/>
      </c>
      <c r="AG106" s="27" t="str">
        <f ca="1">IFERROR(OFFSET('Cut &amp; Paste'!$A$2,ROW()-15,MATCH(AG$15,'Cut &amp; Paste'!$A$2:$G$2,0)-1,1,1),"")</f>
        <v/>
      </c>
      <c r="AH106" s="27" t="str">
        <f ca="1">IFERROR(OFFSET('Cut &amp; Paste'!$A$2,ROW()-15,MATCH(AH$15,'Cut &amp; Paste'!$A$2:$G$2,0)-1,1,1),"")</f>
        <v/>
      </c>
      <c r="AI106" s="27" t="str">
        <f ca="1">IFERROR(OFFSET('Cut &amp; Paste'!$A$2,ROW()-15,MATCH(AI$15,'Cut &amp; Paste'!$A$2:$G$2,0)-1,1,1),"")</f>
        <v/>
      </c>
      <c r="AJ106" s="27" t="str">
        <f ca="1">IFERROR(OFFSET('Cut &amp; Paste'!$A$2,ROW()-15,MATCH(AJ$15,'Cut &amp; Paste'!$A$2:$G$2,0)-1,1,1),"")</f>
        <v/>
      </c>
      <c r="AK106" s="27" t="str">
        <f ca="1">IFERROR(OFFSET('Cut &amp; Paste'!$A$2,ROW()-15,MATCH(AK$15,'Cut &amp; Paste'!$A$2:$G$2,0)-1,1,1),"")</f>
        <v/>
      </c>
      <c r="AL106" s="27" t="str">
        <f ca="1">IFERROR(OFFSET('Cut &amp; Paste'!$A$2,ROW()-15,MATCH(AL$15,'Cut &amp; Paste'!$A$2:$G$2,0)-1,1,1),"")</f>
        <v/>
      </c>
      <c r="AM106" s="27" t="str">
        <f ca="1">IFERROR(OFFSET('Cut &amp; Paste'!$A$2,ROW()-15,MATCH(AM$15,'Cut &amp; Paste'!$A$2:$G$2,0)-1,1,1),"")</f>
        <v/>
      </c>
      <c r="AN106" s="27">
        <f ca="1">IFERROR(OFFSET('Cut &amp; Paste'!$A$2,ROW()-15,MATCH(AN$15,'Cut &amp; Paste'!$A$2:$G$2,0)-1,1,1),"")</f>
        <v>0</v>
      </c>
      <c r="AO106" s="27">
        <f ca="1">IFERROR(OFFSET('Cut &amp; Paste'!$A$2,ROW()-15,MATCH(AO$15,'Cut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2" t="str">
        <f t="shared" ca="1" si="71"/>
        <v/>
      </c>
      <c r="AS106" s="162">
        <f t="shared" ca="1" si="72"/>
        <v>0</v>
      </c>
      <c r="AT106" s="6">
        <f t="shared" ca="1" si="73"/>
        <v>0</v>
      </c>
      <c r="AU106" s="6">
        <f t="shared" ca="1" si="74"/>
        <v>0</v>
      </c>
      <c r="AV106" s="6">
        <f t="shared" ca="1" si="75"/>
        <v>0</v>
      </c>
      <c r="AW106" s="6">
        <f t="shared" si="76"/>
        <v>0</v>
      </c>
      <c r="AX106" s="6">
        <f t="shared" ca="1" si="77"/>
        <v>0</v>
      </c>
      <c r="AY106" s="6">
        <f t="shared" si="78"/>
        <v>13</v>
      </c>
      <c r="AZ106" s="6">
        <f t="shared" ca="1" si="79"/>
        <v>0</v>
      </c>
      <c r="BA106" s="6">
        <f t="shared" ca="1" si="80"/>
        <v>0</v>
      </c>
      <c r="BB106" s="6">
        <f t="shared" ca="1" si="81"/>
        <v>3.0030000000000001</v>
      </c>
      <c r="BC106" s="7">
        <f t="shared" si="82"/>
        <v>10.4</v>
      </c>
    </row>
    <row r="107" spans="1:55" x14ac:dyDescent="0.3">
      <c r="A107" s="10">
        <f t="shared" si="83"/>
        <v>91</v>
      </c>
      <c r="B107" s="104" t="str">
        <f t="shared" ca="1" si="84"/>
        <v/>
      </c>
      <c r="C107" s="104">
        <f t="array" ref="C107">MAX((IF(Notation="Metric", MetricHeights, Heights)&lt;=(D107-0.5)) * IF(Notation="Metric", MetricHeights, Heights))</f>
        <v>0</v>
      </c>
      <c r="D107" s="136"/>
      <c r="E107" s="136"/>
      <c r="F107" s="105" t="str">
        <f t="shared" ca="1" si="62"/>
        <v/>
      </c>
      <c r="G107" s="105" t="str">
        <f t="shared" ca="1" si="63"/>
        <v/>
      </c>
      <c r="H107" s="105" t="str">
        <f t="shared" ca="1" si="85"/>
        <v/>
      </c>
      <c r="I107" s="106" t="str">
        <f t="shared" ca="1" si="86"/>
        <v/>
      </c>
      <c r="J107" s="106" t="str">
        <f t="shared" ca="1" si="64"/>
        <v/>
      </c>
      <c r="K107" s="106" t="str">
        <f t="shared" ca="1" si="65"/>
        <v/>
      </c>
      <c r="L107" s="107" t="str">
        <f t="shared" ca="1" si="66"/>
        <v/>
      </c>
      <c r="M107" s="107" t="str">
        <f t="shared" ca="1" si="67"/>
        <v/>
      </c>
      <c r="N107" s="108" t="str">
        <f t="shared" ca="1" si="87"/>
        <v/>
      </c>
      <c r="O107" s="108" t="str">
        <f t="shared" ca="1" si="68"/>
        <v/>
      </c>
      <c r="P107" s="129" t="str">
        <f t="shared" ca="1" si="69"/>
        <v/>
      </c>
      <c r="Q107" s="109" t="str">
        <f t="shared" ca="1" si="70"/>
        <v/>
      </c>
      <c r="R107" s="18"/>
      <c r="S107" s="114" t="str">
        <f t="shared" ca="1" si="88"/>
        <v/>
      </c>
      <c r="T107" s="109"/>
      <c r="U107" s="115"/>
      <c r="V107" s="115"/>
      <c r="W107" s="116"/>
      <c r="Z107" s="27">
        <f ca="1">IFERROR(OFFSET('Cut &amp; Paste'!$A$2,ROW()-15,MATCH(Z$15,'Cut &amp; Paste'!$A$2:$G$2,0)-1,1,1),"")</f>
        <v>0</v>
      </c>
      <c r="AA107" s="27">
        <f t="array" aca="1" ref="AA107" ca="1">MAX((IF(Notation="Metric", MetricHeights, Heights)&lt;=AB107) * IF(Notation="Metric", MetricHeights, Heights))</f>
        <v>0</v>
      </c>
      <c r="AB107" s="27">
        <f ca="1">IFERROR(OFFSET('Cut &amp; Paste'!$A$2,ROW()-15,MATCH(AB$15,'Cut &amp; Paste'!$A$2:$G$2,0)-1,1,1),"")</f>
        <v>0</v>
      </c>
      <c r="AC107" s="27">
        <f ca="1">IFERROR(OFFSET('Cut &amp; Paste'!$A$2,ROW()-15,MATCH(AC$15,'Cut &amp; Paste'!$A$2:$G$2,0)-1,1,1),"")</f>
        <v>0</v>
      </c>
      <c r="AD107" s="27">
        <f ca="1">IFERROR(OFFSET('Cut &amp; Paste'!$A$2,ROW()-15,MATCH(AD$15,'Cut &amp; Paste'!$A$2:$G$2,0)-1,1,1),"")</f>
        <v>0</v>
      </c>
      <c r="AE107" s="27">
        <f ca="1">IFERROR(OFFSET('Cut &amp; Paste'!$A$2,ROW()-15,MATCH(AE$15,'Cut &amp; Paste'!$A$2:$G$2,0)-1,1,1),"")</f>
        <v>0</v>
      </c>
      <c r="AF107" s="27" t="str">
        <f ca="1">IFERROR(OFFSET('Cut &amp; Paste'!$A$2,ROW()-15,MATCH(AF$15,'Cut &amp; Paste'!$A$2:$G$2,0)-1,1,1),"")</f>
        <v/>
      </c>
      <c r="AG107" s="27" t="str">
        <f ca="1">IFERROR(OFFSET('Cut &amp; Paste'!$A$2,ROW()-15,MATCH(AG$15,'Cut &amp; Paste'!$A$2:$G$2,0)-1,1,1),"")</f>
        <v/>
      </c>
      <c r="AH107" s="27" t="str">
        <f ca="1">IFERROR(OFFSET('Cut &amp; Paste'!$A$2,ROW()-15,MATCH(AH$15,'Cut &amp; Paste'!$A$2:$G$2,0)-1,1,1),"")</f>
        <v/>
      </c>
      <c r="AI107" s="27" t="str">
        <f ca="1">IFERROR(OFFSET('Cut &amp; Paste'!$A$2,ROW()-15,MATCH(AI$15,'Cut &amp; Paste'!$A$2:$G$2,0)-1,1,1),"")</f>
        <v/>
      </c>
      <c r="AJ107" s="27" t="str">
        <f ca="1">IFERROR(OFFSET('Cut &amp; Paste'!$A$2,ROW()-15,MATCH(AJ$15,'Cut &amp; Paste'!$A$2:$G$2,0)-1,1,1),"")</f>
        <v/>
      </c>
      <c r="AK107" s="27" t="str">
        <f ca="1">IFERROR(OFFSET('Cut &amp; Paste'!$A$2,ROW()-15,MATCH(AK$15,'Cut &amp; Paste'!$A$2:$G$2,0)-1,1,1),"")</f>
        <v/>
      </c>
      <c r="AL107" s="27" t="str">
        <f ca="1">IFERROR(OFFSET('Cut &amp; Paste'!$A$2,ROW()-15,MATCH(AL$15,'Cut &amp; Paste'!$A$2:$G$2,0)-1,1,1),"")</f>
        <v/>
      </c>
      <c r="AM107" s="27" t="str">
        <f ca="1">IFERROR(OFFSET('Cut &amp; Paste'!$A$2,ROW()-15,MATCH(AM$15,'Cut &amp; Paste'!$A$2:$G$2,0)-1,1,1),"")</f>
        <v/>
      </c>
      <c r="AN107" s="27">
        <f ca="1">IFERROR(OFFSET('Cut &amp; Paste'!$A$2,ROW()-15,MATCH(AN$15,'Cut &amp; Paste'!$A$2:$G$2,0)-1,1,1),"")</f>
        <v>0</v>
      </c>
      <c r="AO107" s="27">
        <f ca="1">IFERROR(OFFSET('Cut &amp; Paste'!$A$2,ROW()-15,MATCH(AO$15,'Cut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2" t="str">
        <f t="shared" ca="1" si="71"/>
        <v/>
      </c>
      <c r="AS107" s="162">
        <f t="shared" ca="1" si="72"/>
        <v>0</v>
      </c>
      <c r="AT107" s="6">
        <f t="shared" ca="1" si="73"/>
        <v>0</v>
      </c>
      <c r="AU107" s="6">
        <f t="shared" ca="1" si="74"/>
        <v>0</v>
      </c>
      <c r="AV107" s="6">
        <f t="shared" ca="1" si="75"/>
        <v>0</v>
      </c>
      <c r="AW107" s="6">
        <f t="shared" si="76"/>
        <v>0</v>
      </c>
      <c r="AX107" s="6">
        <f t="shared" ca="1" si="77"/>
        <v>0</v>
      </c>
      <c r="AY107" s="6">
        <f t="shared" si="78"/>
        <v>13</v>
      </c>
      <c r="AZ107" s="6">
        <f t="shared" ca="1" si="79"/>
        <v>0</v>
      </c>
      <c r="BA107" s="6">
        <f t="shared" ca="1" si="80"/>
        <v>0</v>
      </c>
      <c r="BB107" s="6">
        <f t="shared" ca="1" si="81"/>
        <v>3.0030000000000001</v>
      </c>
      <c r="BC107" s="7">
        <f t="shared" si="82"/>
        <v>10.4</v>
      </c>
    </row>
    <row r="108" spans="1:55" x14ac:dyDescent="0.3">
      <c r="A108" s="10">
        <f t="shared" si="83"/>
        <v>92</v>
      </c>
      <c r="B108" s="104" t="str">
        <f t="shared" ca="1" si="84"/>
        <v/>
      </c>
      <c r="C108" s="104">
        <f t="array" ref="C108">MAX((IF(Notation="Metric", MetricHeights, Heights)&lt;=(D108-0.5)) * IF(Notation="Metric", MetricHeights, Heights))</f>
        <v>0</v>
      </c>
      <c r="D108" s="136"/>
      <c r="E108" s="136"/>
      <c r="F108" s="105" t="str">
        <f t="shared" ca="1" si="62"/>
        <v/>
      </c>
      <c r="G108" s="105" t="str">
        <f t="shared" ca="1" si="63"/>
        <v/>
      </c>
      <c r="H108" s="105" t="str">
        <f t="shared" ca="1" si="85"/>
        <v/>
      </c>
      <c r="I108" s="106" t="str">
        <f t="shared" ca="1" si="86"/>
        <v/>
      </c>
      <c r="J108" s="106" t="str">
        <f t="shared" ca="1" si="64"/>
        <v/>
      </c>
      <c r="K108" s="106" t="str">
        <f t="shared" ca="1" si="65"/>
        <v/>
      </c>
      <c r="L108" s="107" t="str">
        <f t="shared" ca="1" si="66"/>
        <v/>
      </c>
      <c r="M108" s="107" t="str">
        <f t="shared" ca="1" si="67"/>
        <v/>
      </c>
      <c r="N108" s="108" t="str">
        <f t="shared" ca="1" si="87"/>
        <v/>
      </c>
      <c r="O108" s="108" t="str">
        <f t="shared" ca="1" si="68"/>
        <v/>
      </c>
      <c r="P108" s="129" t="str">
        <f t="shared" ca="1" si="69"/>
        <v/>
      </c>
      <c r="Q108" s="109" t="str">
        <f t="shared" ca="1" si="70"/>
        <v/>
      </c>
      <c r="R108" s="18"/>
      <c r="S108" s="114" t="str">
        <f t="shared" ca="1" si="88"/>
        <v/>
      </c>
      <c r="T108" s="109"/>
      <c r="U108" s="115"/>
      <c r="V108" s="115"/>
      <c r="W108" s="116"/>
      <c r="Z108" s="27">
        <f ca="1">IFERROR(OFFSET('Cut &amp; Paste'!$A$2,ROW()-15,MATCH(Z$15,'Cut &amp; Paste'!$A$2:$G$2,0)-1,1,1),"")</f>
        <v>0</v>
      </c>
      <c r="AA108" s="27">
        <f t="array" aca="1" ref="AA108" ca="1">MAX((IF(Notation="Metric", MetricHeights, Heights)&lt;=AB108) * IF(Notation="Metric", MetricHeights, Heights))</f>
        <v>0</v>
      </c>
      <c r="AB108" s="27">
        <f ca="1">IFERROR(OFFSET('Cut &amp; Paste'!$A$2,ROW()-15,MATCH(AB$15,'Cut &amp; Paste'!$A$2:$G$2,0)-1,1,1),"")</f>
        <v>0</v>
      </c>
      <c r="AC108" s="27">
        <f ca="1">IFERROR(OFFSET('Cut &amp; Paste'!$A$2,ROW()-15,MATCH(AC$15,'Cut &amp; Paste'!$A$2:$G$2,0)-1,1,1),"")</f>
        <v>0</v>
      </c>
      <c r="AD108" s="27">
        <f ca="1">IFERROR(OFFSET('Cut &amp; Paste'!$A$2,ROW()-15,MATCH(AD$15,'Cut &amp; Paste'!$A$2:$G$2,0)-1,1,1),"")</f>
        <v>0</v>
      </c>
      <c r="AE108" s="27">
        <f ca="1">IFERROR(OFFSET('Cut &amp; Paste'!$A$2,ROW()-15,MATCH(AE$15,'Cut &amp; Paste'!$A$2:$G$2,0)-1,1,1),"")</f>
        <v>0</v>
      </c>
      <c r="AF108" s="27" t="str">
        <f ca="1">IFERROR(OFFSET('Cut &amp; Paste'!$A$2,ROW()-15,MATCH(AF$15,'Cut &amp; Paste'!$A$2:$G$2,0)-1,1,1),"")</f>
        <v/>
      </c>
      <c r="AG108" s="27" t="str">
        <f ca="1">IFERROR(OFFSET('Cut &amp; Paste'!$A$2,ROW()-15,MATCH(AG$15,'Cut &amp; Paste'!$A$2:$G$2,0)-1,1,1),"")</f>
        <v/>
      </c>
      <c r="AH108" s="27" t="str">
        <f ca="1">IFERROR(OFFSET('Cut &amp; Paste'!$A$2,ROW()-15,MATCH(AH$15,'Cut &amp; Paste'!$A$2:$G$2,0)-1,1,1),"")</f>
        <v/>
      </c>
      <c r="AI108" s="27" t="str">
        <f ca="1">IFERROR(OFFSET('Cut &amp; Paste'!$A$2,ROW()-15,MATCH(AI$15,'Cut &amp; Paste'!$A$2:$G$2,0)-1,1,1),"")</f>
        <v/>
      </c>
      <c r="AJ108" s="27" t="str">
        <f ca="1">IFERROR(OFFSET('Cut &amp; Paste'!$A$2,ROW()-15,MATCH(AJ$15,'Cut &amp; Paste'!$A$2:$G$2,0)-1,1,1),"")</f>
        <v/>
      </c>
      <c r="AK108" s="27" t="str">
        <f ca="1">IFERROR(OFFSET('Cut &amp; Paste'!$A$2,ROW()-15,MATCH(AK$15,'Cut &amp; Paste'!$A$2:$G$2,0)-1,1,1),"")</f>
        <v/>
      </c>
      <c r="AL108" s="27" t="str">
        <f ca="1">IFERROR(OFFSET('Cut &amp; Paste'!$A$2,ROW()-15,MATCH(AL$15,'Cut &amp; Paste'!$A$2:$G$2,0)-1,1,1),"")</f>
        <v/>
      </c>
      <c r="AM108" s="27" t="str">
        <f ca="1">IFERROR(OFFSET('Cut &amp; Paste'!$A$2,ROW()-15,MATCH(AM$15,'Cut &amp; Paste'!$A$2:$G$2,0)-1,1,1),"")</f>
        <v/>
      </c>
      <c r="AN108" s="27">
        <f ca="1">IFERROR(OFFSET('Cut &amp; Paste'!$A$2,ROW()-15,MATCH(AN$15,'Cut &amp; Paste'!$A$2:$G$2,0)-1,1,1),"")</f>
        <v>0</v>
      </c>
      <c r="AO108" s="27">
        <f ca="1">IFERROR(OFFSET('Cut &amp; Paste'!$A$2,ROW()-15,MATCH(AO$15,'Cut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2" t="str">
        <f t="shared" ca="1" si="71"/>
        <v/>
      </c>
      <c r="AS108" s="162">
        <f t="shared" ca="1" si="72"/>
        <v>0</v>
      </c>
      <c r="AT108" s="6">
        <f t="shared" ca="1" si="73"/>
        <v>0</v>
      </c>
      <c r="AU108" s="6">
        <f t="shared" ca="1" si="74"/>
        <v>0</v>
      </c>
      <c r="AV108" s="6">
        <f t="shared" ca="1" si="75"/>
        <v>0</v>
      </c>
      <c r="AW108" s="6">
        <f t="shared" si="76"/>
        <v>0</v>
      </c>
      <c r="AX108" s="6">
        <f t="shared" ca="1" si="77"/>
        <v>0</v>
      </c>
      <c r="AY108" s="6">
        <f t="shared" si="78"/>
        <v>13</v>
      </c>
      <c r="AZ108" s="6">
        <f t="shared" ca="1" si="79"/>
        <v>0</v>
      </c>
      <c r="BA108" s="6">
        <f t="shared" ca="1" si="80"/>
        <v>0</v>
      </c>
      <c r="BB108" s="6">
        <f t="shared" ca="1" si="81"/>
        <v>3.0030000000000001</v>
      </c>
      <c r="BC108" s="7">
        <f t="shared" si="82"/>
        <v>10.4</v>
      </c>
    </row>
    <row r="109" spans="1:55" x14ac:dyDescent="0.3">
      <c r="A109" s="10">
        <f t="shared" si="83"/>
        <v>93</v>
      </c>
      <c r="B109" s="104" t="str">
        <f t="shared" ca="1" si="84"/>
        <v/>
      </c>
      <c r="C109" s="104">
        <f t="array" ref="C109">MAX((IF(Notation="Metric", MetricHeights, Heights)&lt;=(D109-0.5)) * IF(Notation="Metric", MetricHeights, Heights))</f>
        <v>0</v>
      </c>
      <c r="D109" s="136"/>
      <c r="E109" s="136"/>
      <c r="F109" s="105" t="str">
        <f t="shared" ca="1" si="62"/>
        <v/>
      </c>
      <c r="G109" s="105" t="str">
        <f t="shared" ca="1" si="63"/>
        <v/>
      </c>
      <c r="H109" s="105" t="str">
        <f t="shared" ca="1" si="85"/>
        <v/>
      </c>
      <c r="I109" s="106" t="str">
        <f t="shared" ca="1" si="86"/>
        <v/>
      </c>
      <c r="J109" s="106" t="str">
        <f t="shared" ca="1" si="64"/>
        <v/>
      </c>
      <c r="K109" s="106" t="str">
        <f t="shared" ca="1" si="65"/>
        <v/>
      </c>
      <c r="L109" s="107" t="str">
        <f t="shared" ca="1" si="66"/>
        <v/>
      </c>
      <c r="M109" s="107" t="str">
        <f t="shared" ca="1" si="67"/>
        <v/>
      </c>
      <c r="N109" s="108" t="str">
        <f t="shared" ca="1" si="87"/>
        <v/>
      </c>
      <c r="O109" s="108" t="str">
        <f t="shared" ca="1" si="68"/>
        <v/>
      </c>
      <c r="P109" s="129" t="str">
        <f t="shared" ca="1" si="69"/>
        <v/>
      </c>
      <c r="Q109" s="109" t="str">
        <f t="shared" ca="1" si="70"/>
        <v/>
      </c>
      <c r="R109" s="18"/>
      <c r="S109" s="114" t="str">
        <f t="shared" ca="1" si="88"/>
        <v/>
      </c>
      <c r="T109" s="109"/>
      <c r="U109" s="115"/>
      <c r="V109" s="115"/>
      <c r="W109" s="116"/>
      <c r="Z109" s="27">
        <f ca="1">IFERROR(OFFSET('Cut &amp; Paste'!$A$2,ROW()-15,MATCH(Z$15,'Cut &amp; Paste'!$A$2:$G$2,0)-1,1,1),"")</f>
        <v>0</v>
      </c>
      <c r="AA109" s="27">
        <f t="array" aca="1" ref="AA109" ca="1">MAX((IF(Notation="Metric", MetricHeights, Heights)&lt;=AB109) * IF(Notation="Metric", MetricHeights, Heights))</f>
        <v>0</v>
      </c>
      <c r="AB109" s="27">
        <f ca="1">IFERROR(OFFSET('Cut &amp; Paste'!$A$2,ROW()-15,MATCH(AB$15,'Cut &amp; Paste'!$A$2:$G$2,0)-1,1,1),"")</f>
        <v>0</v>
      </c>
      <c r="AC109" s="27">
        <f ca="1">IFERROR(OFFSET('Cut &amp; Paste'!$A$2,ROW()-15,MATCH(AC$15,'Cut &amp; Paste'!$A$2:$G$2,0)-1,1,1),"")</f>
        <v>0</v>
      </c>
      <c r="AD109" s="27">
        <f ca="1">IFERROR(OFFSET('Cut &amp; Paste'!$A$2,ROW()-15,MATCH(AD$15,'Cut &amp; Paste'!$A$2:$G$2,0)-1,1,1),"")</f>
        <v>0</v>
      </c>
      <c r="AE109" s="27">
        <f ca="1">IFERROR(OFFSET('Cut &amp; Paste'!$A$2,ROW()-15,MATCH(AE$15,'Cut &amp; Paste'!$A$2:$G$2,0)-1,1,1),"")</f>
        <v>0</v>
      </c>
      <c r="AF109" s="27" t="str">
        <f ca="1">IFERROR(OFFSET('Cut &amp; Paste'!$A$2,ROW()-15,MATCH(AF$15,'Cut &amp; Paste'!$A$2:$G$2,0)-1,1,1),"")</f>
        <v/>
      </c>
      <c r="AG109" s="27" t="str">
        <f ca="1">IFERROR(OFFSET('Cut &amp; Paste'!$A$2,ROW()-15,MATCH(AG$15,'Cut &amp; Paste'!$A$2:$G$2,0)-1,1,1),"")</f>
        <v/>
      </c>
      <c r="AH109" s="27" t="str">
        <f ca="1">IFERROR(OFFSET('Cut &amp; Paste'!$A$2,ROW()-15,MATCH(AH$15,'Cut &amp; Paste'!$A$2:$G$2,0)-1,1,1),"")</f>
        <v/>
      </c>
      <c r="AI109" s="27" t="str">
        <f ca="1">IFERROR(OFFSET('Cut &amp; Paste'!$A$2,ROW()-15,MATCH(AI$15,'Cut &amp; Paste'!$A$2:$G$2,0)-1,1,1),"")</f>
        <v/>
      </c>
      <c r="AJ109" s="27" t="str">
        <f ca="1">IFERROR(OFFSET('Cut &amp; Paste'!$A$2,ROW()-15,MATCH(AJ$15,'Cut &amp; Paste'!$A$2:$G$2,0)-1,1,1),"")</f>
        <v/>
      </c>
      <c r="AK109" s="27" t="str">
        <f ca="1">IFERROR(OFFSET('Cut &amp; Paste'!$A$2,ROW()-15,MATCH(AK$15,'Cut &amp; Paste'!$A$2:$G$2,0)-1,1,1),"")</f>
        <v/>
      </c>
      <c r="AL109" s="27" t="str">
        <f ca="1">IFERROR(OFFSET('Cut &amp; Paste'!$A$2,ROW()-15,MATCH(AL$15,'Cut &amp; Paste'!$A$2:$G$2,0)-1,1,1),"")</f>
        <v/>
      </c>
      <c r="AM109" s="27" t="str">
        <f ca="1">IFERROR(OFFSET('Cut &amp; Paste'!$A$2,ROW()-15,MATCH(AM$15,'Cut &amp; Paste'!$A$2:$G$2,0)-1,1,1),"")</f>
        <v/>
      </c>
      <c r="AN109" s="27">
        <f ca="1">IFERROR(OFFSET('Cut &amp; Paste'!$A$2,ROW()-15,MATCH(AN$15,'Cut &amp; Paste'!$A$2:$G$2,0)-1,1,1),"")</f>
        <v>0</v>
      </c>
      <c r="AO109" s="27">
        <f ca="1">IFERROR(OFFSET('Cut &amp; Paste'!$A$2,ROW()-15,MATCH(AO$15,'Cut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2" t="str">
        <f t="shared" ca="1" si="71"/>
        <v/>
      </c>
      <c r="AS109" s="162">
        <f t="shared" ca="1" si="72"/>
        <v>0</v>
      </c>
      <c r="AT109" s="6">
        <f t="shared" ca="1" si="73"/>
        <v>0</v>
      </c>
      <c r="AU109" s="6">
        <f t="shared" ca="1" si="74"/>
        <v>0</v>
      </c>
      <c r="AV109" s="6">
        <f t="shared" ca="1" si="75"/>
        <v>0</v>
      </c>
      <c r="AW109" s="6">
        <f t="shared" si="76"/>
        <v>0</v>
      </c>
      <c r="AX109" s="6">
        <f t="shared" ca="1" si="77"/>
        <v>0</v>
      </c>
      <c r="AY109" s="6">
        <f t="shared" si="78"/>
        <v>13</v>
      </c>
      <c r="AZ109" s="6">
        <f t="shared" ca="1" si="79"/>
        <v>0</v>
      </c>
      <c r="BA109" s="6">
        <f t="shared" ca="1" si="80"/>
        <v>0</v>
      </c>
      <c r="BB109" s="6">
        <f t="shared" ca="1" si="81"/>
        <v>3.0030000000000001</v>
      </c>
      <c r="BC109" s="7">
        <f t="shared" si="82"/>
        <v>10.4</v>
      </c>
    </row>
    <row r="110" spans="1:55" x14ac:dyDescent="0.3">
      <c r="A110" s="10">
        <f t="shared" si="83"/>
        <v>94</v>
      </c>
      <c r="B110" s="104" t="str">
        <f t="shared" ca="1" si="84"/>
        <v/>
      </c>
      <c r="C110" s="104">
        <f t="array" ref="C110">MAX((IF(Notation="Metric", MetricHeights, Heights)&lt;=(D110-0.5)) * IF(Notation="Metric", MetricHeights, Heights))</f>
        <v>0</v>
      </c>
      <c r="D110" s="136"/>
      <c r="E110" s="136"/>
      <c r="F110" s="105" t="str">
        <f t="shared" ca="1" si="62"/>
        <v/>
      </c>
      <c r="G110" s="105" t="str">
        <f t="shared" ca="1" si="63"/>
        <v/>
      </c>
      <c r="H110" s="105" t="str">
        <f t="shared" ca="1" si="85"/>
        <v/>
      </c>
      <c r="I110" s="106" t="str">
        <f t="shared" ca="1" si="86"/>
        <v/>
      </c>
      <c r="J110" s="106" t="str">
        <f t="shared" ca="1" si="64"/>
        <v/>
      </c>
      <c r="K110" s="106" t="str">
        <f t="shared" ca="1" si="65"/>
        <v/>
      </c>
      <c r="L110" s="107" t="str">
        <f t="shared" ca="1" si="66"/>
        <v/>
      </c>
      <c r="M110" s="107" t="str">
        <f t="shared" ca="1" si="67"/>
        <v/>
      </c>
      <c r="N110" s="108" t="str">
        <f t="shared" ca="1" si="87"/>
        <v/>
      </c>
      <c r="O110" s="108" t="str">
        <f t="shared" ca="1" si="68"/>
        <v/>
      </c>
      <c r="P110" s="129" t="str">
        <f t="shared" ca="1" si="69"/>
        <v/>
      </c>
      <c r="Q110" s="109" t="str">
        <f t="shared" ca="1" si="70"/>
        <v/>
      </c>
      <c r="R110" s="18"/>
      <c r="S110" s="114" t="str">
        <f t="shared" ca="1" si="88"/>
        <v/>
      </c>
      <c r="T110" s="109"/>
      <c r="U110" s="115"/>
      <c r="V110" s="115"/>
      <c r="W110" s="116"/>
      <c r="Z110" s="27">
        <f ca="1">IFERROR(OFFSET('Cut &amp; Paste'!$A$2,ROW()-15,MATCH(Z$15,'Cut &amp; Paste'!$A$2:$G$2,0)-1,1,1),"")</f>
        <v>0</v>
      </c>
      <c r="AA110" s="27">
        <f t="array" aca="1" ref="AA110" ca="1">MAX((IF(Notation="Metric", MetricHeights, Heights)&lt;=AB110) * IF(Notation="Metric", MetricHeights, Heights))</f>
        <v>0</v>
      </c>
      <c r="AB110" s="27">
        <f ca="1">IFERROR(OFFSET('Cut &amp; Paste'!$A$2,ROW()-15,MATCH(AB$15,'Cut &amp; Paste'!$A$2:$G$2,0)-1,1,1),"")</f>
        <v>0</v>
      </c>
      <c r="AC110" s="27">
        <f ca="1">IFERROR(OFFSET('Cut &amp; Paste'!$A$2,ROW()-15,MATCH(AC$15,'Cut &amp; Paste'!$A$2:$G$2,0)-1,1,1),"")</f>
        <v>0</v>
      </c>
      <c r="AD110" s="27">
        <f ca="1">IFERROR(OFFSET('Cut &amp; Paste'!$A$2,ROW()-15,MATCH(AD$15,'Cut &amp; Paste'!$A$2:$G$2,0)-1,1,1),"")</f>
        <v>0</v>
      </c>
      <c r="AE110" s="27">
        <f ca="1">IFERROR(OFFSET('Cut &amp; Paste'!$A$2,ROW()-15,MATCH(AE$15,'Cut &amp; Paste'!$A$2:$G$2,0)-1,1,1),"")</f>
        <v>0</v>
      </c>
      <c r="AF110" s="27" t="str">
        <f ca="1">IFERROR(OFFSET('Cut &amp; Paste'!$A$2,ROW()-15,MATCH(AF$15,'Cut &amp; Paste'!$A$2:$G$2,0)-1,1,1),"")</f>
        <v/>
      </c>
      <c r="AG110" s="27" t="str">
        <f ca="1">IFERROR(OFFSET('Cut &amp; Paste'!$A$2,ROW()-15,MATCH(AG$15,'Cut &amp; Paste'!$A$2:$G$2,0)-1,1,1),"")</f>
        <v/>
      </c>
      <c r="AH110" s="27" t="str">
        <f ca="1">IFERROR(OFFSET('Cut &amp; Paste'!$A$2,ROW()-15,MATCH(AH$15,'Cut &amp; Paste'!$A$2:$G$2,0)-1,1,1),"")</f>
        <v/>
      </c>
      <c r="AI110" s="27" t="str">
        <f ca="1">IFERROR(OFFSET('Cut &amp; Paste'!$A$2,ROW()-15,MATCH(AI$15,'Cut &amp; Paste'!$A$2:$G$2,0)-1,1,1),"")</f>
        <v/>
      </c>
      <c r="AJ110" s="27" t="str">
        <f ca="1">IFERROR(OFFSET('Cut &amp; Paste'!$A$2,ROW()-15,MATCH(AJ$15,'Cut &amp; Paste'!$A$2:$G$2,0)-1,1,1),"")</f>
        <v/>
      </c>
      <c r="AK110" s="27" t="str">
        <f ca="1">IFERROR(OFFSET('Cut &amp; Paste'!$A$2,ROW()-15,MATCH(AK$15,'Cut &amp; Paste'!$A$2:$G$2,0)-1,1,1),"")</f>
        <v/>
      </c>
      <c r="AL110" s="27" t="str">
        <f ca="1">IFERROR(OFFSET('Cut &amp; Paste'!$A$2,ROW()-15,MATCH(AL$15,'Cut &amp; Paste'!$A$2:$G$2,0)-1,1,1),"")</f>
        <v/>
      </c>
      <c r="AM110" s="27" t="str">
        <f ca="1">IFERROR(OFFSET('Cut &amp; Paste'!$A$2,ROW()-15,MATCH(AM$15,'Cut &amp; Paste'!$A$2:$G$2,0)-1,1,1),"")</f>
        <v/>
      </c>
      <c r="AN110" s="27">
        <f ca="1">IFERROR(OFFSET('Cut &amp; Paste'!$A$2,ROW()-15,MATCH(AN$15,'Cut &amp; Paste'!$A$2:$G$2,0)-1,1,1),"")</f>
        <v>0</v>
      </c>
      <c r="AO110" s="27">
        <f ca="1">IFERROR(OFFSET('Cut &amp; Paste'!$A$2,ROW()-15,MATCH(AO$15,'Cut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2" t="str">
        <f t="shared" ca="1" si="71"/>
        <v/>
      </c>
      <c r="AS110" s="162">
        <f t="shared" ca="1" si="72"/>
        <v>0</v>
      </c>
      <c r="AT110" s="6">
        <f t="shared" ca="1" si="73"/>
        <v>0</v>
      </c>
      <c r="AU110" s="6">
        <f t="shared" ca="1" si="74"/>
        <v>0</v>
      </c>
      <c r="AV110" s="6">
        <f t="shared" ca="1" si="75"/>
        <v>0</v>
      </c>
      <c r="AW110" s="6">
        <f t="shared" si="76"/>
        <v>0</v>
      </c>
      <c r="AX110" s="6">
        <f t="shared" ca="1" si="77"/>
        <v>0</v>
      </c>
      <c r="AY110" s="6">
        <f t="shared" si="78"/>
        <v>13</v>
      </c>
      <c r="AZ110" s="6">
        <f t="shared" ca="1" si="79"/>
        <v>0</v>
      </c>
      <c r="BA110" s="6">
        <f t="shared" ca="1" si="80"/>
        <v>0</v>
      </c>
      <c r="BB110" s="6">
        <f t="shared" ca="1" si="81"/>
        <v>3.0030000000000001</v>
      </c>
      <c r="BC110" s="7">
        <f t="shared" si="82"/>
        <v>10.4</v>
      </c>
    </row>
    <row r="111" spans="1:55" x14ac:dyDescent="0.3">
      <c r="A111" s="10">
        <f t="shared" si="83"/>
        <v>95</v>
      </c>
      <c r="B111" s="104" t="str">
        <f t="shared" ca="1" si="84"/>
        <v/>
      </c>
      <c r="C111" s="104">
        <f t="array" ref="C111">MAX((IF(Notation="Metric", MetricHeights, Heights)&lt;=(D111-0.5)) * IF(Notation="Metric", MetricHeights, Heights))</f>
        <v>0</v>
      </c>
      <c r="D111" s="136"/>
      <c r="E111" s="136"/>
      <c r="F111" s="105" t="str">
        <f t="shared" ca="1" si="62"/>
        <v/>
      </c>
      <c r="G111" s="105" t="str">
        <f t="shared" ca="1" si="63"/>
        <v/>
      </c>
      <c r="H111" s="105" t="str">
        <f t="shared" ca="1" si="85"/>
        <v/>
      </c>
      <c r="I111" s="106" t="str">
        <f t="shared" ca="1" si="86"/>
        <v/>
      </c>
      <c r="J111" s="106" t="str">
        <f t="shared" ca="1" si="64"/>
        <v/>
      </c>
      <c r="K111" s="106" t="str">
        <f t="shared" ca="1" si="65"/>
        <v/>
      </c>
      <c r="L111" s="107" t="str">
        <f t="shared" ca="1" si="66"/>
        <v/>
      </c>
      <c r="M111" s="107" t="str">
        <f t="shared" ca="1" si="67"/>
        <v/>
      </c>
      <c r="N111" s="108" t="str">
        <f t="shared" ca="1" si="87"/>
        <v/>
      </c>
      <c r="O111" s="108" t="str">
        <f t="shared" ca="1" si="68"/>
        <v/>
      </c>
      <c r="P111" s="129" t="str">
        <f t="shared" ca="1" si="69"/>
        <v/>
      </c>
      <c r="Q111" s="109" t="str">
        <f t="shared" ca="1" si="70"/>
        <v/>
      </c>
      <c r="R111" s="18"/>
      <c r="S111" s="114" t="str">
        <f t="shared" ca="1" si="88"/>
        <v/>
      </c>
      <c r="T111" s="109"/>
      <c r="U111" s="115"/>
      <c r="V111" s="115"/>
      <c r="W111" s="116"/>
      <c r="Z111" s="27">
        <f ca="1">IFERROR(OFFSET('Cut &amp; Paste'!$A$2,ROW()-15,MATCH(Z$15,'Cut &amp; Paste'!$A$2:$G$2,0)-1,1,1),"")</f>
        <v>0</v>
      </c>
      <c r="AA111" s="27">
        <f t="array" aca="1" ref="AA111" ca="1">MAX((IF(Notation="Metric", MetricHeights, Heights)&lt;=AB111) * IF(Notation="Metric", MetricHeights, Heights))</f>
        <v>0</v>
      </c>
      <c r="AB111" s="27">
        <f ca="1">IFERROR(OFFSET('Cut &amp; Paste'!$A$2,ROW()-15,MATCH(AB$15,'Cut &amp; Paste'!$A$2:$G$2,0)-1,1,1),"")</f>
        <v>0</v>
      </c>
      <c r="AC111" s="27">
        <f ca="1">IFERROR(OFFSET('Cut &amp; Paste'!$A$2,ROW()-15,MATCH(AC$15,'Cut &amp; Paste'!$A$2:$G$2,0)-1,1,1),"")</f>
        <v>0</v>
      </c>
      <c r="AD111" s="27">
        <f ca="1">IFERROR(OFFSET('Cut &amp; Paste'!$A$2,ROW()-15,MATCH(AD$15,'Cut &amp; Paste'!$A$2:$G$2,0)-1,1,1),"")</f>
        <v>0</v>
      </c>
      <c r="AE111" s="27">
        <f ca="1">IFERROR(OFFSET('Cut &amp; Paste'!$A$2,ROW()-15,MATCH(AE$15,'Cut &amp; Paste'!$A$2:$G$2,0)-1,1,1),"")</f>
        <v>0</v>
      </c>
      <c r="AF111" s="27" t="str">
        <f ca="1">IFERROR(OFFSET('Cut &amp; Paste'!$A$2,ROW()-15,MATCH(AF$15,'Cut &amp; Paste'!$A$2:$G$2,0)-1,1,1),"")</f>
        <v/>
      </c>
      <c r="AG111" s="27" t="str">
        <f ca="1">IFERROR(OFFSET('Cut &amp; Paste'!$A$2,ROW()-15,MATCH(AG$15,'Cut &amp; Paste'!$A$2:$G$2,0)-1,1,1),"")</f>
        <v/>
      </c>
      <c r="AH111" s="27" t="str">
        <f ca="1">IFERROR(OFFSET('Cut &amp; Paste'!$A$2,ROW()-15,MATCH(AH$15,'Cut &amp; Paste'!$A$2:$G$2,0)-1,1,1),"")</f>
        <v/>
      </c>
      <c r="AI111" s="27" t="str">
        <f ca="1">IFERROR(OFFSET('Cut &amp; Paste'!$A$2,ROW()-15,MATCH(AI$15,'Cut &amp; Paste'!$A$2:$G$2,0)-1,1,1),"")</f>
        <v/>
      </c>
      <c r="AJ111" s="27" t="str">
        <f ca="1">IFERROR(OFFSET('Cut &amp; Paste'!$A$2,ROW()-15,MATCH(AJ$15,'Cut &amp; Paste'!$A$2:$G$2,0)-1,1,1),"")</f>
        <v/>
      </c>
      <c r="AK111" s="27" t="str">
        <f ca="1">IFERROR(OFFSET('Cut &amp; Paste'!$A$2,ROW()-15,MATCH(AK$15,'Cut &amp; Paste'!$A$2:$G$2,0)-1,1,1),"")</f>
        <v/>
      </c>
      <c r="AL111" s="27" t="str">
        <f ca="1">IFERROR(OFFSET('Cut &amp; Paste'!$A$2,ROW()-15,MATCH(AL$15,'Cut &amp; Paste'!$A$2:$G$2,0)-1,1,1),"")</f>
        <v/>
      </c>
      <c r="AM111" s="27" t="str">
        <f ca="1">IFERROR(OFFSET('Cut &amp; Paste'!$A$2,ROW()-15,MATCH(AM$15,'Cut &amp; Paste'!$A$2:$G$2,0)-1,1,1),"")</f>
        <v/>
      </c>
      <c r="AN111" s="27">
        <f ca="1">IFERROR(OFFSET('Cut &amp; Paste'!$A$2,ROW()-15,MATCH(AN$15,'Cut &amp; Paste'!$A$2:$G$2,0)-1,1,1),"")</f>
        <v>0</v>
      </c>
      <c r="AO111" s="27">
        <f ca="1">IFERROR(OFFSET('Cut &amp; Paste'!$A$2,ROW()-15,MATCH(AO$15,'Cut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2" t="str">
        <f t="shared" ca="1" si="71"/>
        <v/>
      </c>
      <c r="AS111" s="162">
        <f t="shared" ca="1" si="72"/>
        <v>0</v>
      </c>
      <c r="AT111" s="6">
        <f t="shared" ca="1" si="73"/>
        <v>0</v>
      </c>
      <c r="AU111" s="6">
        <f t="shared" ca="1" si="74"/>
        <v>0</v>
      </c>
      <c r="AV111" s="6">
        <f t="shared" ca="1" si="75"/>
        <v>0</v>
      </c>
      <c r="AW111" s="6">
        <f t="shared" si="76"/>
        <v>0</v>
      </c>
      <c r="AX111" s="6">
        <f t="shared" ca="1" si="77"/>
        <v>0</v>
      </c>
      <c r="AY111" s="6">
        <f t="shared" si="78"/>
        <v>13</v>
      </c>
      <c r="AZ111" s="6">
        <f t="shared" ca="1" si="79"/>
        <v>0</v>
      </c>
      <c r="BA111" s="6">
        <f t="shared" ca="1" si="80"/>
        <v>0</v>
      </c>
      <c r="BB111" s="6">
        <f t="shared" ca="1" si="81"/>
        <v>3.0030000000000001</v>
      </c>
      <c r="BC111" s="7">
        <f t="shared" si="82"/>
        <v>10.4</v>
      </c>
    </row>
    <row r="112" spans="1:55" x14ac:dyDescent="0.3">
      <c r="A112" s="10">
        <f t="shared" si="83"/>
        <v>96</v>
      </c>
      <c r="B112" s="104" t="str">
        <f t="shared" ca="1" si="84"/>
        <v/>
      </c>
      <c r="C112" s="104">
        <f t="array" ref="C112">MAX((IF(Notation="Metric", MetricHeights, Heights)&lt;=(D112-0.5)) * IF(Notation="Metric", MetricHeights, Heights))</f>
        <v>0</v>
      </c>
      <c r="D112" s="136"/>
      <c r="E112" s="136"/>
      <c r="F112" s="105" t="str">
        <f t="shared" ca="1" si="62"/>
        <v/>
      </c>
      <c r="G112" s="105" t="str">
        <f t="shared" ca="1" si="63"/>
        <v/>
      </c>
      <c r="H112" s="105" t="str">
        <f t="shared" ca="1" si="85"/>
        <v/>
      </c>
      <c r="I112" s="106" t="str">
        <f t="shared" ca="1" si="86"/>
        <v/>
      </c>
      <c r="J112" s="106" t="str">
        <f t="shared" ca="1" si="64"/>
        <v/>
      </c>
      <c r="K112" s="106" t="str">
        <f t="shared" ca="1" si="65"/>
        <v/>
      </c>
      <c r="L112" s="107" t="str">
        <f t="shared" ca="1" si="66"/>
        <v/>
      </c>
      <c r="M112" s="107" t="str">
        <f t="shared" ca="1" si="67"/>
        <v/>
      </c>
      <c r="N112" s="108" t="str">
        <f t="shared" ca="1" si="87"/>
        <v/>
      </c>
      <c r="O112" s="108" t="str">
        <f t="shared" ca="1" si="68"/>
        <v/>
      </c>
      <c r="P112" s="129" t="str">
        <f t="shared" ca="1" si="69"/>
        <v/>
      </c>
      <c r="Q112" s="109" t="str">
        <f t="shared" ca="1" si="70"/>
        <v/>
      </c>
      <c r="R112" s="18"/>
      <c r="S112" s="114" t="str">
        <f t="shared" ca="1" si="88"/>
        <v/>
      </c>
      <c r="T112" s="109"/>
      <c r="U112" s="115"/>
      <c r="V112" s="115"/>
      <c r="W112" s="116"/>
      <c r="Z112" s="27">
        <f ca="1">IFERROR(OFFSET('Cut &amp; Paste'!$A$2,ROW()-15,MATCH(Z$15,'Cut &amp; Paste'!$A$2:$G$2,0)-1,1,1),"")</f>
        <v>0</v>
      </c>
      <c r="AA112" s="27">
        <f t="array" aca="1" ref="AA112" ca="1">MAX((IF(Notation="Metric", MetricHeights, Heights)&lt;=AB112) * IF(Notation="Metric", MetricHeights, Heights))</f>
        <v>0</v>
      </c>
      <c r="AB112" s="27">
        <f ca="1">IFERROR(OFFSET('Cut &amp; Paste'!$A$2,ROW()-15,MATCH(AB$15,'Cut &amp; Paste'!$A$2:$G$2,0)-1,1,1),"")</f>
        <v>0</v>
      </c>
      <c r="AC112" s="27">
        <f ca="1">IFERROR(OFFSET('Cut &amp; Paste'!$A$2,ROW()-15,MATCH(AC$15,'Cut &amp; Paste'!$A$2:$G$2,0)-1,1,1),"")</f>
        <v>0</v>
      </c>
      <c r="AD112" s="27">
        <f ca="1">IFERROR(OFFSET('Cut &amp; Paste'!$A$2,ROW()-15,MATCH(AD$15,'Cut &amp; Paste'!$A$2:$G$2,0)-1,1,1),"")</f>
        <v>0</v>
      </c>
      <c r="AE112" s="27">
        <f ca="1">IFERROR(OFFSET('Cut &amp; Paste'!$A$2,ROW()-15,MATCH(AE$15,'Cut &amp; Paste'!$A$2:$G$2,0)-1,1,1),"")</f>
        <v>0</v>
      </c>
      <c r="AF112" s="27" t="str">
        <f ca="1">IFERROR(OFFSET('Cut &amp; Paste'!$A$2,ROW()-15,MATCH(AF$15,'Cut &amp; Paste'!$A$2:$G$2,0)-1,1,1),"")</f>
        <v/>
      </c>
      <c r="AG112" s="27" t="str">
        <f ca="1">IFERROR(OFFSET('Cut &amp; Paste'!$A$2,ROW()-15,MATCH(AG$15,'Cut &amp; Paste'!$A$2:$G$2,0)-1,1,1),"")</f>
        <v/>
      </c>
      <c r="AH112" s="27" t="str">
        <f ca="1">IFERROR(OFFSET('Cut &amp; Paste'!$A$2,ROW()-15,MATCH(AH$15,'Cut &amp; Paste'!$A$2:$G$2,0)-1,1,1),"")</f>
        <v/>
      </c>
      <c r="AI112" s="27" t="str">
        <f ca="1">IFERROR(OFFSET('Cut &amp; Paste'!$A$2,ROW()-15,MATCH(AI$15,'Cut &amp; Paste'!$A$2:$G$2,0)-1,1,1),"")</f>
        <v/>
      </c>
      <c r="AJ112" s="27" t="str">
        <f ca="1">IFERROR(OFFSET('Cut &amp; Paste'!$A$2,ROW()-15,MATCH(AJ$15,'Cut &amp; Paste'!$A$2:$G$2,0)-1,1,1),"")</f>
        <v/>
      </c>
      <c r="AK112" s="27" t="str">
        <f ca="1">IFERROR(OFFSET('Cut &amp; Paste'!$A$2,ROW()-15,MATCH(AK$15,'Cut &amp; Paste'!$A$2:$G$2,0)-1,1,1),"")</f>
        <v/>
      </c>
      <c r="AL112" s="27" t="str">
        <f ca="1">IFERROR(OFFSET('Cut &amp; Paste'!$A$2,ROW()-15,MATCH(AL$15,'Cut &amp; Paste'!$A$2:$G$2,0)-1,1,1),"")</f>
        <v/>
      </c>
      <c r="AM112" s="27" t="str">
        <f ca="1">IFERROR(OFFSET('Cut &amp; Paste'!$A$2,ROW()-15,MATCH(AM$15,'Cut &amp; Paste'!$A$2:$G$2,0)-1,1,1),"")</f>
        <v/>
      </c>
      <c r="AN112" s="27">
        <f ca="1">IFERROR(OFFSET('Cut &amp; Paste'!$A$2,ROW()-15,MATCH(AN$15,'Cut &amp; Paste'!$A$2:$G$2,0)-1,1,1),"")</f>
        <v>0</v>
      </c>
      <c r="AO112" s="27">
        <f ca="1">IFERROR(OFFSET('Cut &amp; Paste'!$A$2,ROW()-15,MATCH(AO$15,'Cut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2" t="str">
        <f t="shared" ca="1" si="71"/>
        <v/>
      </c>
      <c r="AS112" s="162">
        <f t="shared" ca="1" si="72"/>
        <v>0</v>
      </c>
      <c r="AT112" s="6">
        <f t="shared" ca="1" si="73"/>
        <v>0</v>
      </c>
      <c r="AU112" s="6">
        <f t="shared" ca="1" si="74"/>
        <v>0</v>
      </c>
      <c r="AV112" s="6">
        <f t="shared" ca="1" si="75"/>
        <v>0</v>
      </c>
      <c r="AW112" s="6">
        <f t="shared" si="76"/>
        <v>0</v>
      </c>
      <c r="AX112" s="6">
        <f t="shared" ca="1" si="77"/>
        <v>0</v>
      </c>
      <c r="AY112" s="6">
        <f t="shared" si="78"/>
        <v>13</v>
      </c>
      <c r="AZ112" s="6">
        <f t="shared" ca="1" si="79"/>
        <v>0</v>
      </c>
      <c r="BA112" s="6">
        <f t="shared" ca="1" si="80"/>
        <v>0</v>
      </c>
      <c r="BB112" s="6">
        <f t="shared" ca="1" si="81"/>
        <v>3.0030000000000001</v>
      </c>
      <c r="BC112" s="7">
        <f t="shared" si="82"/>
        <v>10.4</v>
      </c>
    </row>
    <row r="113" spans="1:56" x14ac:dyDescent="0.3">
      <c r="A113" s="10">
        <f t="shared" si="83"/>
        <v>97</v>
      </c>
      <c r="B113" s="104" t="str">
        <f t="shared" ca="1" si="84"/>
        <v/>
      </c>
      <c r="C113" s="104">
        <f t="array" ref="C113">MAX((IF(Notation="Metric", MetricHeights, Heights)&lt;=(D113-0.5)) * IF(Notation="Metric", MetricHeights, Heights))</f>
        <v>0</v>
      </c>
      <c r="D113" s="136"/>
      <c r="E113" s="136"/>
      <c r="F113" s="105" t="str">
        <f t="shared" ca="1" si="62"/>
        <v/>
      </c>
      <c r="G113" s="105" t="str">
        <f t="shared" ca="1" si="63"/>
        <v/>
      </c>
      <c r="H113" s="105" t="str">
        <f t="shared" ca="1" si="85"/>
        <v/>
      </c>
      <c r="I113" s="106" t="str">
        <f t="shared" ca="1" si="86"/>
        <v/>
      </c>
      <c r="J113" s="106" t="str">
        <f t="shared" ca="1" si="64"/>
        <v/>
      </c>
      <c r="K113" s="106" t="str">
        <f t="shared" ca="1" si="65"/>
        <v/>
      </c>
      <c r="L113" s="107" t="str">
        <f t="shared" ca="1" si="66"/>
        <v/>
      </c>
      <c r="M113" s="107" t="str">
        <f t="shared" ca="1" si="67"/>
        <v/>
      </c>
      <c r="N113" s="108" t="str">
        <f t="shared" ca="1" si="87"/>
        <v/>
      </c>
      <c r="O113" s="108" t="str">
        <f t="shared" ca="1" si="68"/>
        <v/>
      </c>
      <c r="P113" s="129" t="str">
        <f t="shared" ca="1" si="69"/>
        <v/>
      </c>
      <c r="Q113" s="109" t="str">
        <f t="shared" ref="Q113:Q117" ca="1" si="89">IFERROR(ROUND(P113*B113,2),"")</f>
        <v/>
      </c>
      <c r="R113" s="18"/>
      <c r="S113" s="114" t="str">
        <f t="shared" ca="1" si="88"/>
        <v/>
      </c>
      <c r="T113" s="109"/>
      <c r="U113" s="115"/>
      <c r="V113" s="115"/>
      <c r="W113" s="116"/>
      <c r="Z113" s="27">
        <f ca="1">IFERROR(OFFSET('Cut &amp; Paste'!$A$2,ROW()-15,MATCH(Z$15,'Cut &amp; Paste'!$A$2:$G$2,0)-1,1,1),"")</f>
        <v>0</v>
      </c>
      <c r="AA113" s="27">
        <f t="array" aca="1" ref="AA113" ca="1">MAX((IF(Notation="Metric", MetricHeights, Heights)&lt;=AB113) * IF(Notation="Metric", MetricHeights, Heights))</f>
        <v>0</v>
      </c>
      <c r="AB113" s="27">
        <f ca="1">IFERROR(OFFSET('Cut &amp; Paste'!$A$2,ROW()-15,MATCH(AB$15,'Cut &amp; Paste'!$A$2:$G$2,0)-1,1,1),"")</f>
        <v>0</v>
      </c>
      <c r="AC113" s="27">
        <f ca="1">IFERROR(OFFSET('Cut &amp; Paste'!$A$2,ROW()-15,MATCH(AC$15,'Cut &amp; Paste'!$A$2:$G$2,0)-1,1,1),"")</f>
        <v>0</v>
      </c>
      <c r="AD113" s="27">
        <f ca="1">IFERROR(OFFSET('Cut &amp; Paste'!$A$2,ROW()-15,MATCH(AD$15,'Cut &amp; Paste'!$A$2:$G$2,0)-1,1,1),"")</f>
        <v>0</v>
      </c>
      <c r="AE113" s="27">
        <f ca="1">IFERROR(OFFSET('Cut &amp; Paste'!$A$2,ROW()-15,MATCH(AE$15,'Cut &amp; Paste'!$A$2:$G$2,0)-1,1,1),"")</f>
        <v>0</v>
      </c>
      <c r="AF113" s="27" t="str">
        <f ca="1">IFERROR(OFFSET('Cut &amp; Paste'!$A$2,ROW()-15,MATCH(AF$15,'Cut &amp; Paste'!$A$2:$G$2,0)-1,1,1),"")</f>
        <v/>
      </c>
      <c r="AG113" s="27" t="str">
        <f ca="1">IFERROR(OFFSET('Cut &amp; Paste'!$A$2,ROW()-15,MATCH(AG$15,'Cut &amp; Paste'!$A$2:$G$2,0)-1,1,1),"")</f>
        <v/>
      </c>
      <c r="AH113" s="27" t="str">
        <f ca="1">IFERROR(OFFSET('Cut &amp; Paste'!$A$2,ROW()-15,MATCH(AH$15,'Cut &amp; Paste'!$A$2:$G$2,0)-1,1,1),"")</f>
        <v/>
      </c>
      <c r="AI113" s="27" t="str">
        <f ca="1">IFERROR(OFFSET('Cut &amp; Paste'!$A$2,ROW()-15,MATCH(AI$15,'Cut &amp; Paste'!$A$2:$G$2,0)-1,1,1),"")</f>
        <v/>
      </c>
      <c r="AJ113" s="27" t="str">
        <f ca="1">IFERROR(OFFSET('Cut &amp; Paste'!$A$2,ROW()-15,MATCH(AJ$15,'Cut &amp; Paste'!$A$2:$G$2,0)-1,1,1),"")</f>
        <v/>
      </c>
      <c r="AK113" s="27" t="str">
        <f ca="1">IFERROR(OFFSET('Cut &amp; Paste'!$A$2,ROW()-15,MATCH(AK$15,'Cut &amp; Paste'!$A$2:$G$2,0)-1,1,1),"")</f>
        <v/>
      </c>
      <c r="AL113" s="27" t="str">
        <f ca="1">IFERROR(OFFSET('Cut &amp; Paste'!$A$2,ROW()-15,MATCH(AL$15,'Cut &amp; Paste'!$A$2:$G$2,0)-1,1,1),"")</f>
        <v/>
      </c>
      <c r="AM113" s="27" t="str">
        <f ca="1">IFERROR(OFFSET('Cut &amp; Paste'!$A$2,ROW()-15,MATCH(AM$15,'Cut &amp; Paste'!$A$2:$G$2,0)-1,1,1),"")</f>
        <v/>
      </c>
      <c r="AN113" s="27">
        <f ca="1">IFERROR(OFFSET('Cut &amp; Paste'!$A$2,ROW()-15,MATCH(AN$15,'Cut &amp; Paste'!$A$2:$G$2,0)-1,1,1),"")</f>
        <v>0</v>
      </c>
      <c r="AO113" s="27">
        <f ca="1">IFERROR(OFFSET('Cut &amp; Paste'!$A$2,ROW()-15,MATCH(AO$15,'Cut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2" t="str">
        <f t="shared" ref="AR113:AR117" ca="1" si="90">IF(F113="","",IF(AQ113&lt;&gt;F113,IF(F113&lt;=SizeUpcharge1,SizeUpcharge1Price,IF(F113&lt;=SizeUpcharge2,SizeUpcharge2Price,IF(F113&lt;=SizeUpcharge3,SizeUpcharge3Price,9999))),0))</f>
        <v/>
      </c>
      <c r="AS113" s="162">
        <f t="shared" ca="1" si="72"/>
        <v>0</v>
      </c>
      <c r="AT113" s="6">
        <f t="shared" ca="1" si="73"/>
        <v>0</v>
      </c>
      <c r="AU113" s="6">
        <f t="shared" ca="1" si="74"/>
        <v>0</v>
      </c>
      <c r="AV113" s="6">
        <f t="shared" ca="1" si="75"/>
        <v>0</v>
      </c>
      <c r="AW113" s="6">
        <f t="shared" si="76"/>
        <v>0</v>
      </c>
      <c r="AX113" s="6">
        <f t="shared" ca="1" si="77"/>
        <v>0</v>
      </c>
      <c r="AY113" s="6">
        <f t="shared" si="78"/>
        <v>13</v>
      </c>
      <c r="AZ113" s="6">
        <f t="shared" ca="1" si="79"/>
        <v>0</v>
      </c>
      <c r="BA113" s="6">
        <f t="shared" ca="1" si="80"/>
        <v>0</v>
      </c>
      <c r="BB113" s="6">
        <f t="shared" ca="1" si="81"/>
        <v>3.0030000000000001</v>
      </c>
      <c r="BC113" s="7">
        <f t="shared" si="82"/>
        <v>10.4</v>
      </c>
    </row>
    <row r="114" spans="1:56" x14ac:dyDescent="0.3">
      <c r="A114" s="10">
        <f t="shared" si="83"/>
        <v>98</v>
      </c>
      <c r="B114" s="104" t="str">
        <f t="shared" ca="1" si="84"/>
        <v/>
      </c>
      <c r="C114" s="104">
        <f t="array" ref="C114">MAX((IF(Notation="Metric", MetricHeights, Heights)&lt;=(D114-0.5)) * IF(Notation="Metric", MetricHeights, Heights))</f>
        <v>0</v>
      </c>
      <c r="D114" s="136"/>
      <c r="E114" s="136"/>
      <c r="F114" s="105" t="str">
        <f t="shared" ca="1" si="62"/>
        <v/>
      </c>
      <c r="G114" s="105" t="str">
        <f t="shared" ca="1" si="63"/>
        <v/>
      </c>
      <c r="H114" s="105" t="str">
        <f t="shared" ca="1" si="85"/>
        <v/>
      </c>
      <c r="I114" s="106" t="str">
        <f t="shared" ca="1" si="86"/>
        <v/>
      </c>
      <c r="J114" s="106" t="str">
        <f t="shared" ca="1" si="64"/>
        <v/>
      </c>
      <c r="K114" s="106" t="str">
        <f t="shared" ca="1" si="65"/>
        <v/>
      </c>
      <c r="L114" s="107" t="str">
        <f t="shared" ca="1" si="66"/>
        <v/>
      </c>
      <c r="M114" s="107" t="str">
        <f t="shared" ca="1" si="67"/>
        <v/>
      </c>
      <c r="N114" s="108" t="str">
        <f t="shared" ca="1" si="87"/>
        <v/>
      </c>
      <c r="O114" s="108" t="str">
        <f t="shared" ca="1" si="68"/>
        <v/>
      </c>
      <c r="P114" s="129" t="str">
        <f t="shared" ca="1" si="69"/>
        <v/>
      </c>
      <c r="Q114" s="109" t="str">
        <f t="shared" ca="1" si="89"/>
        <v/>
      </c>
      <c r="R114" s="18"/>
      <c r="S114" s="114" t="str">
        <f t="shared" ca="1" si="88"/>
        <v/>
      </c>
      <c r="T114" s="109"/>
      <c r="U114" s="115"/>
      <c r="V114" s="115"/>
      <c r="W114" s="116"/>
      <c r="Z114" s="27">
        <f ca="1">IFERROR(OFFSET('Cut &amp; Paste'!$A$2,ROW()-15,MATCH(Z$15,'Cut &amp; Paste'!$A$2:$G$2,0)-1,1,1),"")</f>
        <v>0</v>
      </c>
      <c r="AA114" s="27">
        <f t="array" aca="1" ref="AA114" ca="1">MAX((IF(Notation="Metric", MetricHeights, Heights)&lt;=AB114) * IF(Notation="Metric", MetricHeights, Heights))</f>
        <v>0</v>
      </c>
      <c r="AB114" s="27">
        <f ca="1">IFERROR(OFFSET('Cut &amp; Paste'!$A$2,ROW()-15,MATCH(AB$15,'Cut &amp; Paste'!$A$2:$G$2,0)-1,1,1),"")</f>
        <v>0</v>
      </c>
      <c r="AC114" s="27">
        <f ca="1">IFERROR(OFFSET('Cut &amp; Paste'!$A$2,ROW()-15,MATCH(AC$15,'Cut &amp; Paste'!$A$2:$G$2,0)-1,1,1),"")</f>
        <v>0</v>
      </c>
      <c r="AD114" s="27">
        <f ca="1">IFERROR(OFFSET('Cut &amp; Paste'!$A$2,ROW()-15,MATCH(AD$15,'Cut &amp; Paste'!$A$2:$G$2,0)-1,1,1),"")</f>
        <v>0</v>
      </c>
      <c r="AE114" s="27">
        <f ca="1">IFERROR(OFFSET('Cut &amp; Paste'!$A$2,ROW()-15,MATCH(AE$15,'Cut &amp; Paste'!$A$2:$G$2,0)-1,1,1),"")</f>
        <v>0</v>
      </c>
      <c r="AF114" s="27" t="str">
        <f ca="1">IFERROR(OFFSET('Cut &amp; Paste'!$A$2,ROW()-15,MATCH(AF$15,'Cut &amp; Paste'!$A$2:$G$2,0)-1,1,1),"")</f>
        <v/>
      </c>
      <c r="AG114" s="27" t="str">
        <f ca="1">IFERROR(OFFSET('Cut &amp; Paste'!$A$2,ROW()-15,MATCH(AG$15,'Cut &amp; Paste'!$A$2:$G$2,0)-1,1,1),"")</f>
        <v/>
      </c>
      <c r="AH114" s="27" t="str">
        <f ca="1">IFERROR(OFFSET('Cut &amp; Paste'!$A$2,ROW()-15,MATCH(AH$15,'Cut &amp; Paste'!$A$2:$G$2,0)-1,1,1),"")</f>
        <v/>
      </c>
      <c r="AI114" s="27" t="str">
        <f ca="1">IFERROR(OFFSET('Cut &amp; Paste'!$A$2,ROW()-15,MATCH(AI$15,'Cut &amp; Paste'!$A$2:$G$2,0)-1,1,1),"")</f>
        <v/>
      </c>
      <c r="AJ114" s="27" t="str">
        <f ca="1">IFERROR(OFFSET('Cut &amp; Paste'!$A$2,ROW()-15,MATCH(AJ$15,'Cut &amp; Paste'!$A$2:$G$2,0)-1,1,1),"")</f>
        <v/>
      </c>
      <c r="AK114" s="27" t="str">
        <f ca="1">IFERROR(OFFSET('Cut &amp; Paste'!$A$2,ROW()-15,MATCH(AK$15,'Cut &amp; Paste'!$A$2:$G$2,0)-1,1,1),"")</f>
        <v/>
      </c>
      <c r="AL114" s="27" t="str">
        <f ca="1">IFERROR(OFFSET('Cut &amp; Paste'!$A$2,ROW()-15,MATCH(AL$15,'Cut &amp; Paste'!$A$2:$G$2,0)-1,1,1),"")</f>
        <v/>
      </c>
      <c r="AM114" s="27" t="str">
        <f ca="1">IFERROR(OFFSET('Cut &amp; Paste'!$A$2,ROW()-15,MATCH(AM$15,'Cut &amp; Paste'!$A$2:$G$2,0)-1,1,1),"")</f>
        <v/>
      </c>
      <c r="AN114" s="27">
        <f ca="1">IFERROR(OFFSET('Cut &amp; Paste'!$A$2,ROW()-15,MATCH(AN$15,'Cut &amp; Paste'!$A$2:$G$2,0)-1,1,1),"")</f>
        <v>0</v>
      </c>
      <c r="AO114" s="27">
        <f ca="1">IFERROR(OFFSET('Cut &amp; Paste'!$A$2,ROW()-15,MATCH(AO$15,'Cut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2" t="str">
        <f t="shared" ca="1" si="90"/>
        <v/>
      </c>
      <c r="AS114" s="162">
        <f t="shared" ca="1" si="72"/>
        <v>0</v>
      </c>
      <c r="AT114" s="6">
        <f t="shared" ca="1" si="73"/>
        <v>0</v>
      </c>
      <c r="AU114" s="6">
        <f t="shared" ca="1" si="74"/>
        <v>0</v>
      </c>
      <c r="AV114" s="6">
        <f t="shared" ca="1" si="75"/>
        <v>0</v>
      </c>
      <c r="AW114" s="6">
        <f t="shared" si="76"/>
        <v>0</v>
      </c>
      <c r="AX114" s="6">
        <f t="shared" ca="1" si="77"/>
        <v>0</v>
      </c>
      <c r="AY114" s="6">
        <f t="shared" si="78"/>
        <v>13</v>
      </c>
      <c r="AZ114" s="6">
        <f t="shared" ca="1" si="79"/>
        <v>0</v>
      </c>
      <c r="BA114" s="6">
        <f t="shared" ca="1" si="80"/>
        <v>0</v>
      </c>
      <c r="BB114" s="6">
        <f t="shared" ca="1" si="81"/>
        <v>3.0030000000000001</v>
      </c>
      <c r="BC114" s="7">
        <f t="shared" si="82"/>
        <v>10.4</v>
      </c>
    </row>
    <row r="115" spans="1:56" x14ac:dyDescent="0.3">
      <c r="A115" s="10">
        <f t="shared" si="83"/>
        <v>99</v>
      </c>
      <c r="B115" s="104" t="str">
        <f t="shared" ca="1" si="84"/>
        <v/>
      </c>
      <c r="C115" s="104">
        <f t="array" ref="C115">MAX((IF(Notation="Metric", MetricHeights, Heights)&lt;=(D115-0.5)) * IF(Notation="Metric", MetricHeights, Heights))</f>
        <v>0</v>
      </c>
      <c r="D115" s="136"/>
      <c r="E115" s="136"/>
      <c r="F115" s="105" t="str">
        <f t="shared" ca="1" si="62"/>
        <v/>
      </c>
      <c r="G115" s="105" t="str">
        <f t="shared" ca="1" si="63"/>
        <v/>
      </c>
      <c r="H115" s="105" t="str">
        <f t="shared" ca="1" si="85"/>
        <v/>
      </c>
      <c r="I115" s="106" t="str">
        <f t="shared" ca="1" si="86"/>
        <v/>
      </c>
      <c r="J115" s="106" t="str">
        <f t="shared" ca="1" si="64"/>
        <v/>
      </c>
      <c r="K115" s="106" t="str">
        <f t="shared" ca="1" si="65"/>
        <v/>
      </c>
      <c r="L115" s="107" t="str">
        <f t="shared" ca="1" si="66"/>
        <v/>
      </c>
      <c r="M115" s="107" t="str">
        <f t="shared" ca="1" si="67"/>
        <v/>
      </c>
      <c r="N115" s="108" t="str">
        <f t="shared" ca="1" si="87"/>
        <v/>
      </c>
      <c r="O115" s="108" t="str">
        <f t="shared" ca="1" si="68"/>
        <v/>
      </c>
      <c r="P115" s="129" t="str">
        <f t="shared" ca="1" si="69"/>
        <v/>
      </c>
      <c r="Q115" s="109" t="str">
        <f t="shared" ca="1" si="89"/>
        <v/>
      </c>
      <c r="R115" s="18"/>
      <c r="S115" s="114" t="str">
        <f t="shared" ca="1" si="88"/>
        <v/>
      </c>
      <c r="T115" s="109"/>
      <c r="U115" s="115"/>
      <c r="V115" s="115"/>
      <c r="W115" s="116"/>
      <c r="Z115" s="27">
        <f ca="1">IFERROR(OFFSET('Cut &amp; Paste'!$A$2,ROW()-15,MATCH(Z$15,'Cut &amp; Paste'!$A$2:$G$2,0)-1,1,1),"")</f>
        <v>0</v>
      </c>
      <c r="AA115" s="27">
        <f t="array" aca="1" ref="AA115" ca="1">MAX((IF(Notation="Metric", MetricHeights, Heights)&lt;=AB115) * IF(Notation="Metric", MetricHeights, Heights))</f>
        <v>0</v>
      </c>
      <c r="AB115" s="27">
        <f ca="1">IFERROR(OFFSET('Cut &amp; Paste'!$A$2,ROW()-15,MATCH(AB$15,'Cut &amp; Paste'!$A$2:$G$2,0)-1,1,1),"")</f>
        <v>0</v>
      </c>
      <c r="AC115" s="27">
        <f ca="1">IFERROR(OFFSET('Cut &amp; Paste'!$A$2,ROW()-15,MATCH(AC$15,'Cut &amp; Paste'!$A$2:$G$2,0)-1,1,1),"")</f>
        <v>0</v>
      </c>
      <c r="AD115" s="27">
        <f ca="1">IFERROR(OFFSET('Cut &amp; Paste'!$A$2,ROW()-15,MATCH(AD$15,'Cut &amp; Paste'!$A$2:$G$2,0)-1,1,1),"")</f>
        <v>0</v>
      </c>
      <c r="AE115" s="27">
        <f ca="1">IFERROR(OFFSET('Cut &amp; Paste'!$A$2,ROW()-15,MATCH(AE$15,'Cut &amp; Paste'!$A$2:$G$2,0)-1,1,1),"")</f>
        <v>0</v>
      </c>
      <c r="AF115" s="27" t="str">
        <f ca="1">IFERROR(OFFSET('Cut &amp; Paste'!$A$2,ROW()-15,MATCH(AF$15,'Cut &amp; Paste'!$A$2:$G$2,0)-1,1,1),"")</f>
        <v/>
      </c>
      <c r="AG115" s="27" t="str">
        <f ca="1">IFERROR(OFFSET('Cut &amp; Paste'!$A$2,ROW()-15,MATCH(AG$15,'Cut &amp; Paste'!$A$2:$G$2,0)-1,1,1),"")</f>
        <v/>
      </c>
      <c r="AH115" s="27" t="str">
        <f ca="1">IFERROR(OFFSET('Cut &amp; Paste'!$A$2,ROW()-15,MATCH(AH$15,'Cut &amp; Paste'!$A$2:$G$2,0)-1,1,1),"")</f>
        <v/>
      </c>
      <c r="AI115" s="27" t="str">
        <f ca="1">IFERROR(OFFSET('Cut &amp; Paste'!$A$2,ROW()-15,MATCH(AI$15,'Cut &amp; Paste'!$A$2:$G$2,0)-1,1,1),"")</f>
        <v/>
      </c>
      <c r="AJ115" s="27" t="str">
        <f ca="1">IFERROR(OFFSET('Cut &amp; Paste'!$A$2,ROW()-15,MATCH(AJ$15,'Cut &amp; Paste'!$A$2:$G$2,0)-1,1,1),"")</f>
        <v/>
      </c>
      <c r="AK115" s="27" t="str">
        <f ca="1">IFERROR(OFFSET('Cut &amp; Paste'!$A$2,ROW()-15,MATCH(AK$15,'Cut &amp; Paste'!$A$2:$G$2,0)-1,1,1),"")</f>
        <v/>
      </c>
      <c r="AL115" s="27" t="str">
        <f ca="1">IFERROR(OFFSET('Cut &amp; Paste'!$A$2,ROW()-15,MATCH(AL$15,'Cut &amp; Paste'!$A$2:$G$2,0)-1,1,1),"")</f>
        <v/>
      </c>
      <c r="AM115" s="27" t="str">
        <f ca="1">IFERROR(OFFSET('Cut &amp; Paste'!$A$2,ROW()-15,MATCH(AM$15,'Cut &amp; Paste'!$A$2:$G$2,0)-1,1,1),"")</f>
        <v/>
      </c>
      <c r="AN115" s="27">
        <f ca="1">IFERROR(OFFSET('Cut &amp; Paste'!$A$2,ROW()-15,MATCH(AN$15,'Cut &amp; Paste'!$A$2:$G$2,0)-1,1,1),"")</f>
        <v>0</v>
      </c>
      <c r="AO115" s="27">
        <f ca="1">IFERROR(OFFSET('Cut &amp; Paste'!$A$2,ROW()-15,MATCH(AO$15,'Cut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2" t="str">
        <f t="shared" ca="1" si="90"/>
        <v/>
      </c>
      <c r="AS115" s="162">
        <f t="shared" ca="1" si="72"/>
        <v>0</v>
      </c>
      <c r="AT115" s="6">
        <f t="shared" ca="1" si="73"/>
        <v>0</v>
      </c>
      <c r="AU115" s="6">
        <f t="shared" ca="1" si="74"/>
        <v>0</v>
      </c>
      <c r="AV115" s="6">
        <f t="shared" ca="1" si="75"/>
        <v>0</v>
      </c>
      <c r="AW115" s="6">
        <f t="shared" si="76"/>
        <v>0</v>
      </c>
      <c r="AX115" s="6">
        <f t="shared" ca="1" si="77"/>
        <v>0</v>
      </c>
      <c r="AY115" s="6">
        <f t="shared" si="78"/>
        <v>13</v>
      </c>
      <c r="AZ115" s="6">
        <f t="shared" ca="1" si="79"/>
        <v>0</v>
      </c>
      <c r="BA115" s="6">
        <f t="shared" ca="1" si="80"/>
        <v>0</v>
      </c>
      <c r="BB115" s="6">
        <f t="shared" ca="1" si="81"/>
        <v>3.0030000000000001</v>
      </c>
      <c r="BC115" s="7">
        <f t="shared" si="82"/>
        <v>10.4</v>
      </c>
    </row>
    <row r="116" spans="1:56" x14ac:dyDescent="0.3">
      <c r="A116" s="10">
        <f t="shared" si="83"/>
        <v>100</v>
      </c>
      <c r="B116" s="104" t="str">
        <f t="shared" ca="1" si="84"/>
        <v/>
      </c>
      <c r="C116" s="104">
        <f t="array" ref="C116">MAX((IF(Notation="Metric", MetricHeights, Heights)&lt;=(D116-0.5)) * IF(Notation="Metric", MetricHeights, Heights))</f>
        <v>0</v>
      </c>
      <c r="D116" s="136"/>
      <c r="E116" s="136"/>
      <c r="F116" s="105" t="str">
        <f t="shared" ca="1" si="62"/>
        <v/>
      </c>
      <c r="G116" s="105" t="str">
        <f t="shared" ca="1" si="63"/>
        <v/>
      </c>
      <c r="H116" s="105" t="str">
        <f t="shared" ca="1" si="85"/>
        <v/>
      </c>
      <c r="I116" s="106" t="str">
        <f t="shared" ca="1" si="86"/>
        <v/>
      </c>
      <c r="J116" s="106" t="str">
        <f t="shared" ca="1" si="64"/>
        <v/>
      </c>
      <c r="K116" s="106" t="str">
        <f t="shared" ca="1" si="65"/>
        <v/>
      </c>
      <c r="L116" s="107" t="str">
        <f t="shared" ca="1" si="66"/>
        <v/>
      </c>
      <c r="M116" s="107" t="str">
        <f t="shared" ca="1" si="67"/>
        <v/>
      </c>
      <c r="N116" s="108" t="str">
        <f t="shared" ca="1" si="87"/>
        <v/>
      </c>
      <c r="O116" s="108" t="str">
        <f t="shared" ca="1" si="68"/>
        <v/>
      </c>
      <c r="P116" s="129" t="str">
        <f t="shared" ca="1" si="69"/>
        <v/>
      </c>
      <c r="Q116" s="109" t="str">
        <f t="shared" ca="1" si="89"/>
        <v/>
      </c>
      <c r="R116" s="18"/>
      <c r="S116" s="114" t="str">
        <f t="shared" ca="1" si="88"/>
        <v/>
      </c>
      <c r="T116" s="109"/>
      <c r="U116" s="115"/>
      <c r="V116" s="115"/>
      <c r="W116" s="116"/>
      <c r="Z116" s="27">
        <f ca="1">IFERROR(OFFSET('Cut &amp; Paste'!$A$2,ROW()-15,MATCH(Z$15,'Cut &amp; Paste'!$A$2:$G$2,0)-1,1,1),"")</f>
        <v>0</v>
      </c>
      <c r="AA116" s="27">
        <f t="array" aca="1" ref="AA116" ca="1">MAX((IF(Notation="Metric", MetricHeights, Heights)&lt;=AB116) * IF(Notation="Metric", MetricHeights, Heights))</f>
        <v>0</v>
      </c>
      <c r="AB116" s="27">
        <f ca="1">IFERROR(OFFSET('Cut &amp; Paste'!$A$2,ROW()-15,MATCH(AB$15,'Cut &amp; Paste'!$A$2:$G$2,0)-1,1,1),"")</f>
        <v>0</v>
      </c>
      <c r="AC116" s="27">
        <f ca="1">IFERROR(OFFSET('Cut &amp; Paste'!$A$2,ROW()-15,MATCH(AC$15,'Cut &amp; Paste'!$A$2:$G$2,0)-1,1,1),"")</f>
        <v>0</v>
      </c>
      <c r="AD116" s="27">
        <f ca="1">IFERROR(OFFSET('Cut &amp; Paste'!$A$2,ROW()-15,MATCH(AD$15,'Cut &amp; Paste'!$A$2:$G$2,0)-1,1,1),"")</f>
        <v>0</v>
      </c>
      <c r="AE116" s="27">
        <f ca="1">IFERROR(OFFSET('Cut &amp; Paste'!$A$2,ROW()-15,MATCH(AE$15,'Cut &amp; Paste'!$A$2:$G$2,0)-1,1,1),"")</f>
        <v>0</v>
      </c>
      <c r="AF116" s="27" t="str">
        <f ca="1">IFERROR(OFFSET('Cut &amp; Paste'!$A$2,ROW()-15,MATCH(AF$15,'Cut &amp; Paste'!$A$2:$G$2,0)-1,1,1),"")</f>
        <v/>
      </c>
      <c r="AG116" s="27" t="str">
        <f ca="1">IFERROR(OFFSET('Cut &amp; Paste'!$A$2,ROW()-15,MATCH(AG$15,'Cut &amp; Paste'!$A$2:$G$2,0)-1,1,1),"")</f>
        <v/>
      </c>
      <c r="AH116" s="27" t="str">
        <f ca="1">IFERROR(OFFSET('Cut &amp; Paste'!$A$2,ROW()-15,MATCH(AH$15,'Cut &amp; Paste'!$A$2:$G$2,0)-1,1,1),"")</f>
        <v/>
      </c>
      <c r="AI116" s="27" t="str">
        <f ca="1">IFERROR(OFFSET('Cut &amp; Paste'!$A$2,ROW()-15,MATCH(AI$15,'Cut &amp; Paste'!$A$2:$G$2,0)-1,1,1),"")</f>
        <v/>
      </c>
      <c r="AJ116" s="27" t="str">
        <f ca="1">IFERROR(OFFSET('Cut &amp; Paste'!$A$2,ROW()-15,MATCH(AJ$15,'Cut &amp; Paste'!$A$2:$G$2,0)-1,1,1),"")</f>
        <v/>
      </c>
      <c r="AK116" s="27" t="str">
        <f ca="1">IFERROR(OFFSET('Cut &amp; Paste'!$A$2,ROW()-15,MATCH(AK$15,'Cut &amp; Paste'!$A$2:$G$2,0)-1,1,1),"")</f>
        <v/>
      </c>
      <c r="AL116" s="27" t="str">
        <f ca="1">IFERROR(OFFSET('Cut &amp; Paste'!$A$2,ROW()-15,MATCH(AL$15,'Cut &amp; Paste'!$A$2:$G$2,0)-1,1,1),"")</f>
        <v/>
      </c>
      <c r="AM116" s="27" t="str">
        <f ca="1">IFERROR(OFFSET('Cut &amp; Paste'!$A$2,ROW()-15,MATCH(AM$15,'Cut &amp; Paste'!$A$2:$G$2,0)-1,1,1),"")</f>
        <v/>
      </c>
      <c r="AN116" s="27">
        <f ca="1">IFERROR(OFFSET('Cut &amp; Paste'!$A$2,ROW()-15,MATCH(AN$15,'Cut &amp; Paste'!$A$2:$G$2,0)-1,1,1),"")</f>
        <v>0</v>
      </c>
      <c r="AO116" s="27">
        <f ca="1">IFERROR(OFFSET('Cut &amp; Paste'!$A$2,ROW()-15,MATCH(AO$15,'Cut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2" t="str">
        <f t="shared" ca="1" si="90"/>
        <v/>
      </c>
      <c r="AS116" s="162">
        <f t="shared" ca="1" si="72"/>
        <v>0</v>
      </c>
      <c r="AT116" s="6">
        <f t="shared" ca="1" si="73"/>
        <v>0</v>
      </c>
      <c r="AU116" s="6">
        <f t="shared" ca="1" si="74"/>
        <v>0</v>
      </c>
      <c r="AV116" s="6">
        <f t="shared" ca="1" si="75"/>
        <v>0</v>
      </c>
      <c r="AW116" s="6">
        <f t="shared" si="76"/>
        <v>0</v>
      </c>
      <c r="AX116" s="6">
        <f t="shared" ca="1" si="77"/>
        <v>0</v>
      </c>
      <c r="AY116" s="6">
        <f t="shared" si="78"/>
        <v>13</v>
      </c>
      <c r="AZ116" s="6">
        <f t="shared" ca="1" si="79"/>
        <v>0</v>
      </c>
      <c r="BA116" s="6">
        <f t="shared" ca="1" si="80"/>
        <v>0</v>
      </c>
      <c r="BB116" s="6">
        <f t="shared" ca="1" si="81"/>
        <v>3.0030000000000001</v>
      </c>
      <c r="BC116" s="7">
        <f t="shared" si="82"/>
        <v>10.4</v>
      </c>
    </row>
    <row r="117" spans="1:56" x14ac:dyDescent="0.3">
      <c r="A117" s="10">
        <f t="shared" si="83"/>
        <v>101</v>
      </c>
      <c r="B117" s="104" t="str">
        <f t="shared" ca="1" si="84"/>
        <v/>
      </c>
      <c r="C117" s="104">
        <f t="array" ref="C117">MAX((IF(Notation="Metric", MetricHeights, Heights)&lt;=(D117-0.5)) * IF(Notation="Metric", MetricHeights, Heights))</f>
        <v>0</v>
      </c>
      <c r="D117" s="136"/>
      <c r="E117" s="136"/>
      <c r="F117" s="105" t="str">
        <f t="shared" ca="1" si="62"/>
        <v/>
      </c>
      <c r="G117" s="105" t="str">
        <f t="shared" ca="1" si="63"/>
        <v/>
      </c>
      <c r="H117" s="105" t="str">
        <f t="shared" ca="1" si="85"/>
        <v/>
      </c>
      <c r="I117" s="106" t="str">
        <f t="shared" ca="1" si="86"/>
        <v/>
      </c>
      <c r="J117" s="106" t="str">
        <f t="shared" ca="1" si="64"/>
        <v/>
      </c>
      <c r="K117" s="106" t="str">
        <f t="shared" ca="1" si="65"/>
        <v/>
      </c>
      <c r="L117" s="107" t="str">
        <f t="shared" ca="1" si="66"/>
        <v/>
      </c>
      <c r="M117" s="107" t="str">
        <f t="shared" ca="1" si="67"/>
        <v/>
      </c>
      <c r="N117" s="108" t="str">
        <f t="shared" ca="1" si="87"/>
        <v/>
      </c>
      <c r="O117" s="108" t="str">
        <f t="shared" ca="1" si="68"/>
        <v/>
      </c>
      <c r="P117" s="129" t="str">
        <f t="shared" ca="1" si="69"/>
        <v/>
      </c>
      <c r="Q117" s="109" t="str">
        <f t="shared" ca="1" si="89"/>
        <v/>
      </c>
      <c r="R117" s="18"/>
      <c r="S117" s="114" t="str">
        <f t="shared" ca="1" si="88"/>
        <v/>
      </c>
      <c r="T117" s="109"/>
      <c r="U117" s="115"/>
      <c r="V117" s="115"/>
      <c r="W117" s="116"/>
      <c r="Z117" s="27">
        <f ca="1">IFERROR(OFFSET('Cut &amp; Paste'!$A$2,ROW()-15,MATCH(Z$15,'Cut &amp; Paste'!$A$2:$G$2,0)-1,1,1),"")</f>
        <v>0</v>
      </c>
      <c r="AA117" s="27">
        <f t="array" aca="1" ref="AA117" ca="1">MAX((IF(Notation="Metric", MetricHeights, Heights)&lt;=AB117) * IF(Notation="Metric", MetricHeights, Heights))</f>
        <v>0</v>
      </c>
      <c r="AB117" s="27">
        <f ca="1">IFERROR(OFFSET('Cut &amp; Paste'!$A$2,ROW()-15,MATCH(AB$15,'Cut &amp; Paste'!$A$2:$G$2,0)-1,1,1),"")</f>
        <v>0</v>
      </c>
      <c r="AC117" s="27">
        <f ca="1">IFERROR(OFFSET('Cut &amp; Paste'!$A$2,ROW()-15,MATCH(AC$15,'Cut &amp; Paste'!$A$2:$G$2,0)-1,1,1),"")</f>
        <v>0</v>
      </c>
      <c r="AD117" s="27">
        <f ca="1">IFERROR(OFFSET('Cut &amp; Paste'!$A$2,ROW()-15,MATCH(AD$15,'Cut &amp; Paste'!$A$2:$G$2,0)-1,1,1),"")</f>
        <v>0</v>
      </c>
      <c r="AE117" s="27">
        <f ca="1">IFERROR(OFFSET('Cut &amp; Paste'!$A$2,ROW()-15,MATCH(AE$15,'Cut &amp; Paste'!$A$2:$G$2,0)-1,1,1),"")</f>
        <v>0</v>
      </c>
      <c r="AF117" s="27" t="str">
        <f ca="1">IFERROR(OFFSET('Cut &amp; Paste'!$A$2,ROW()-15,MATCH(AF$15,'Cut &amp; Paste'!$A$2:$G$2,0)-1,1,1),"")</f>
        <v/>
      </c>
      <c r="AG117" s="27" t="str">
        <f ca="1">IFERROR(OFFSET('Cut &amp; Paste'!$A$2,ROW()-15,MATCH(AG$15,'Cut &amp; Paste'!$A$2:$G$2,0)-1,1,1),"")</f>
        <v/>
      </c>
      <c r="AH117" s="27" t="str">
        <f ca="1">IFERROR(OFFSET('Cut &amp; Paste'!$A$2,ROW()-15,MATCH(AH$15,'Cut &amp; Paste'!$A$2:$G$2,0)-1,1,1),"")</f>
        <v/>
      </c>
      <c r="AI117" s="27" t="str">
        <f ca="1">IFERROR(OFFSET('Cut &amp; Paste'!$A$2,ROW()-15,MATCH(AI$15,'Cut &amp; Paste'!$A$2:$G$2,0)-1,1,1),"")</f>
        <v/>
      </c>
      <c r="AJ117" s="27" t="str">
        <f ca="1">IFERROR(OFFSET('Cut &amp; Paste'!$A$2,ROW()-15,MATCH(AJ$15,'Cut &amp; Paste'!$A$2:$G$2,0)-1,1,1),"")</f>
        <v/>
      </c>
      <c r="AK117" s="27" t="str">
        <f ca="1">IFERROR(OFFSET('Cut &amp; Paste'!$A$2,ROW()-15,MATCH(AK$15,'Cut &amp; Paste'!$A$2:$G$2,0)-1,1,1),"")</f>
        <v/>
      </c>
      <c r="AL117" s="27" t="str">
        <f ca="1">IFERROR(OFFSET('Cut &amp; Paste'!$A$2,ROW()-15,MATCH(AL$15,'Cut &amp; Paste'!$A$2:$G$2,0)-1,1,1),"")</f>
        <v/>
      </c>
      <c r="AM117" s="27" t="str">
        <f ca="1">IFERROR(OFFSET('Cut &amp; Paste'!$A$2,ROW()-15,MATCH(AM$15,'Cut &amp; Paste'!$A$2:$G$2,0)-1,1,1),"")</f>
        <v/>
      </c>
      <c r="AN117" s="27">
        <f ca="1">IFERROR(OFFSET('Cut &amp; Paste'!$A$2,ROW()-15,MATCH(AN$15,'Cut &amp; Paste'!$A$2:$G$2,0)-1,1,1),"")</f>
        <v>0</v>
      </c>
      <c r="AO117" s="27">
        <f ca="1">IFERROR(OFFSET('Cut &amp; Paste'!$A$2,ROW()-15,MATCH(AO$15,'Cut &amp; Paste'!$A$2:$G$2,0)-1,1,1),"")</f>
        <v>0</v>
      </c>
      <c r="AQ117" s="5" cm="1">
        <f t="array" aca="1" ref="AQ117" ca="1">IFERROR(_xlfn.IFNA(VLOOKUP(F117,IF(Notation="Metric", MetricHeights, Heights),1,FALSE), MAX((IF(Notation="Metric", MetricHeights, Heights)&lt;=(F117+1)) * IF(Notation="Metric", MetricHeights, Heights))),0)</f>
        <v>0</v>
      </c>
      <c r="AR117" s="162" t="str">
        <f t="shared" ca="1" si="90"/>
        <v/>
      </c>
      <c r="AS117" s="162">
        <f t="shared" ca="1" si="72"/>
        <v>0</v>
      </c>
      <c r="AT117" s="8">
        <f t="shared" ca="1" si="73"/>
        <v>0</v>
      </c>
      <c r="AU117" s="6">
        <f t="shared" ca="1" si="74"/>
        <v>0</v>
      </c>
      <c r="AV117" s="8">
        <f t="shared" ca="1" si="75"/>
        <v>0</v>
      </c>
      <c r="AW117" s="8">
        <f t="shared" si="76"/>
        <v>0</v>
      </c>
      <c r="AX117" s="6">
        <f t="shared" ca="1" si="77"/>
        <v>0</v>
      </c>
      <c r="AY117" s="8">
        <f t="shared" si="78"/>
        <v>13</v>
      </c>
      <c r="AZ117" s="8">
        <f t="shared" ca="1" si="79"/>
        <v>0</v>
      </c>
      <c r="BA117" s="8">
        <f t="shared" ca="1" si="80"/>
        <v>0</v>
      </c>
      <c r="BB117" s="8">
        <f t="shared" ca="1" si="81"/>
        <v>3.0030000000000001</v>
      </c>
      <c r="BC117" s="7">
        <f t="shared" si="82"/>
        <v>10.4</v>
      </c>
    </row>
    <row r="118" spans="1:56" x14ac:dyDescent="0.3">
      <c r="A118" s="14" t="s">
        <v>16</v>
      </c>
      <c r="B118" s="14" t="s">
        <v>116</v>
      </c>
      <c r="C118" s="14" t="s">
        <v>16</v>
      </c>
      <c r="D118" s="14" t="s">
        <v>16</v>
      </c>
      <c r="E118" s="14" t="s">
        <v>16</v>
      </c>
      <c r="F118" s="14" t="s">
        <v>117</v>
      </c>
      <c r="G118" s="14" t="s">
        <v>118</v>
      </c>
      <c r="H118" s="14" t="s">
        <v>16</v>
      </c>
      <c r="I118" s="14" t="s">
        <v>16</v>
      </c>
      <c r="J118" s="14" t="s">
        <v>16</v>
      </c>
      <c r="K118" s="14" t="s">
        <v>16</v>
      </c>
      <c r="L118" s="14" t="s">
        <v>16</v>
      </c>
      <c r="M118" s="14" t="s">
        <v>16</v>
      </c>
      <c r="N118" s="125" t="s">
        <v>16</v>
      </c>
      <c r="O118" s="125" t="s">
        <v>16</v>
      </c>
      <c r="P118" s="14" t="s">
        <v>16</v>
      </c>
      <c r="Q118" s="14" t="s">
        <v>16</v>
      </c>
      <c r="R118" s="14" t="s">
        <v>16</v>
      </c>
      <c r="S118" s="14" t="s">
        <v>16</v>
      </c>
      <c r="T118" s="14" t="s">
        <v>16</v>
      </c>
      <c r="U118" s="14" t="s">
        <v>16</v>
      </c>
      <c r="V118" s="14" t="s">
        <v>16</v>
      </c>
      <c r="W118" s="14" t="s">
        <v>16</v>
      </c>
      <c r="X118" s="14" t="s">
        <v>16</v>
      </c>
      <c r="Y118" s="14" t="s">
        <v>16</v>
      </c>
      <c r="Z118" s="14" t="s">
        <v>16</v>
      </c>
      <c r="AA118" s="14" t="s">
        <v>16</v>
      </c>
      <c r="AB118" s="14" t="s">
        <v>16</v>
      </c>
      <c r="AC118" s="14" t="s">
        <v>16</v>
      </c>
      <c r="AD118" s="14" t="s">
        <v>16</v>
      </c>
      <c r="AE118" s="14" t="s">
        <v>16</v>
      </c>
      <c r="AF118" s="14" t="s">
        <v>16</v>
      </c>
      <c r="AG118" s="14" t="s">
        <v>16</v>
      </c>
      <c r="AH118" s="14" t="s">
        <v>16</v>
      </c>
      <c r="AI118" s="14" t="s">
        <v>16</v>
      </c>
      <c r="AJ118" s="14" t="s">
        <v>16</v>
      </c>
      <c r="AK118" s="14" t="s">
        <v>16</v>
      </c>
      <c r="AL118" s="14" t="s">
        <v>16</v>
      </c>
      <c r="AM118" s="14" t="s">
        <v>16</v>
      </c>
      <c r="AN118" s="14" t="s">
        <v>16</v>
      </c>
      <c r="AO118" s="14" t="s">
        <v>16</v>
      </c>
      <c r="AP118" s="14" t="s">
        <v>16</v>
      </c>
      <c r="AQ118" s="14" t="s">
        <v>16</v>
      </c>
      <c r="AR118" s="14" t="s">
        <v>16</v>
      </c>
      <c r="AS118" s="14" t="s">
        <v>16</v>
      </c>
      <c r="AT118" s="14" t="s">
        <v>16</v>
      </c>
      <c r="AU118" s="14" t="s">
        <v>16</v>
      </c>
      <c r="AV118" s="14" t="s">
        <v>16</v>
      </c>
      <c r="AW118" s="14" t="s">
        <v>16</v>
      </c>
      <c r="AX118" s="14" t="s">
        <v>16</v>
      </c>
      <c r="AY118" s="14" t="s">
        <v>16</v>
      </c>
      <c r="AZ118" s="14" t="s">
        <v>16</v>
      </c>
      <c r="BA118" s="14" t="s">
        <v>16</v>
      </c>
      <c r="BB118" s="14" t="s">
        <v>16</v>
      </c>
      <c r="BC118" s="14" t="s">
        <v>16</v>
      </c>
      <c r="BD118" s="14" t="s">
        <v>16</v>
      </c>
    </row>
  </sheetData>
  <sheetProtection algorithmName="SHA-512" hashValue="b2K+YcMFh7nJyVNOr/dxauW0eZx36WBs+DbuBZ7+t1DkI4LowsEsEpzCzEoJ/oVj/zoNgmx+EHK3OHBqZ6zElQ==" saltValue="fdHdmKDc70uSRaMsDN7qNw==" spinCount="100000" sheet="1" formatCells="0" formatColumns="0" deleteRows="0" sort="0"/>
  <sortState xmlns:xlrd2="http://schemas.microsoft.com/office/spreadsheetml/2017/richdata2" ref="B17:L48">
    <sortCondition ref="D17:D48"/>
  </sortState>
  <mergeCells count="30">
    <mergeCell ref="K3:L3"/>
    <mergeCell ref="G10:H10"/>
    <mergeCell ref="G8:H8"/>
    <mergeCell ref="D15:E15"/>
    <mergeCell ref="G3:H3"/>
    <mergeCell ref="G4:H4"/>
    <mergeCell ref="G6:H6"/>
    <mergeCell ref="G7:H7"/>
    <mergeCell ref="G9:H9"/>
    <mergeCell ref="K9:L9"/>
    <mergeCell ref="K7:L7"/>
    <mergeCell ref="K8:L8"/>
    <mergeCell ref="K6:L6"/>
    <mergeCell ref="K4:L4"/>
    <mergeCell ref="G5:H5"/>
    <mergeCell ref="K5:L5"/>
    <mergeCell ref="V9:W9"/>
    <mergeCell ref="N12:Q14"/>
    <mergeCell ref="V8:W8"/>
    <mergeCell ref="V7:W7"/>
    <mergeCell ref="U2:W2"/>
    <mergeCell ref="N11:Q11"/>
    <mergeCell ref="V10:W10"/>
    <mergeCell ref="V4:W4"/>
    <mergeCell ref="V6:W6"/>
    <mergeCell ref="V11:W11"/>
    <mergeCell ref="V3:W3"/>
    <mergeCell ref="V12:W12"/>
    <mergeCell ref="V13:W13"/>
    <mergeCell ref="V5:W5"/>
  </mergeCells>
  <conditionalFormatting sqref="A27:A117">
    <cfRule type="expression" dxfId="69" priority="236">
      <formula>OR(B26&lt;&gt;"",B27&lt;&gt;"")</formula>
    </cfRule>
  </conditionalFormatting>
  <conditionalFormatting sqref="P27:Q117">
    <cfRule type="expression" dxfId="68" priority="234">
      <formula>OR($B26&lt;&gt;"",$B27&lt;&gt;"")</formula>
    </cfRule>
  </conditionalFormatting>
  <conditionalFormatting sqref="S27:S117 U27:W117 B70:C117 F27:H117 M27:O51 J27:K51 J52:O117">
    <cfRule type="expression" dxfId="67" priority="231">
      <formula>OR($B26&lt;&gt;"",$B27&lt;&gt;"")</formula>
    </cfRule>
  </conditionalFormatting>
  <conditionalFormatting sqref="B70:C117">
    <cfRule type="expression" dxfId="66" priority="223">
      <formula>AND(OR(H70&lt;&gt;"",F70&lt;&gt;"",G70&lt;&gt;""),B70="")</formula>
    </cfRule>
  </conditionalFormatting>
  <conditionalFormatting sqref="U17:W117">
    <cfRule type="expression" dxfId="65" priority="222">
      <formula>$N17="U-Box"</formula>
    </cfRule>
  </conditionalFormatting>
  <conditionalFormatting sqref="G3:H3">
    <cfRule type="containsBlanks" dxfId="64" priority="237">
      <formula>LEN(TRIM(G3))=0</formula>
    </cfRule>
  </conditionalFormatting>
  <conditionalFormatting sqref="G4:H5">
    <cfRule type="containsBlanks" dxfId="63" priority="215">
      <formula>LEN(TRIM(G4))=0</formula>
    </cfRule>
  </conditionalFormatting>
  <conditionalFormatting sqref="C26">
    <cfRule type="expression" dxfId="62" priority="205">
      <formula>AND(OR(I26&lt;&gt;"",G26&lt;&gt;"",H26&lt;&gt;""),C26="")</formula>
    </cfRule>
  </conditionalFormatting>
  <conditionalFormatting sqref="B28:C69 B22:E27">
    <cfRule type="expression" dxfId="61" priority="193">
      <formula>OR($B21&lt;&gt;"",$B22&lt;&gt;"")</formula>
    </cfRule>
  </conditionalFormatting>
  <conditionalFormatting sqref="B27:C69">
    <cfRule type="expression" dxfId="60" priority="192">
      <formula>AND(OR(H27&lt;&gt;"",F27&lt;&gt;"",G27&lt;&gt;""),B27="")</formula>
    </cfRule>
  </conditionalFormatting>
  <conditionalFormatting sqref="U17:W117 F27:H117 F26">
    <cfRule type="expression" dxfId="59" priority="189">
      <formula>Notation="Metric"</formula>
    </cfRule>
    <cfRule type="expression" dxfId="58" priority="190">
      <formula>Notation="Decimal"</formula>
    </cfRule>
    <cfRule type="expression" dxfId="57" priority="191">
      <formula>Notation="Fraction"</formula>
    </cfRule>
  </conditionalFormatting>
  <conditionalFormatting sqref="K7:L7">
    <cfRule type="containsBlanks" dxfId="56" priority="177">
      <formula>LEN(TRIM(K7))=0</formula>
    </cfRule>
  </conditionalFormatting>
  <conditionalFormatting sqref="K4:L4">
    <cfRule type="expression" dxfId="55" priority="246">
      <formula>OR($K$4="",LEN($K$4)&lt;2)</formula>
    </cfRule>
  </conditionalFormatting>
  <conditionalFormatting sqref="K6:L6">
    <cfRule type="expression" dxfId="54" priority="178">
      <formula>OR($K$4="",LEN($K$4)&lt;2)</formula>
    </cfRule>
  </conditionalFormatting>
  <conditionalFormatting sqref="L27:L51">
    <cfRule type="expression" dxfId="53" priority="175">
      <formula>OR($B26&lt;&gt;"",$B27&lt;&gt;"")</formula>
    </cfRule>
  </conditionalFormatting>
  <conditionalFormatting sqref="K3:L3">
    <cfRule type="containsBlanks" dxfId="52" priority="247">
      <formula>LEN(TRIM(K3))=0</formula>
    </cfRule>
  </conditionalFormatting>
  <conditionalFormatting sqref="D28:E117">
    <cfRule type="expression" dxfId="51" priority="157">
      <formula>OR($B27&lt;&gt;"",$B28&lt;&gt;"")</formula>
    </cfRule>
  </conditionalFormatting>
  <conditionalFormatting sqref="C22:C25">
    <cfRule type="expression" dxfId="50" priority="149">
      <formula>AND(OR(I22&lt;&gt;"",G22&lt;&gt;"",H22&lt;&gt;""),C22="")</formula>
    </cfRule>
  </conditionalFormatting>
  <conditionalFormatting sqref="F25">
    <cfRule type="expression" dxfId="49" priority="146">
      <formula>Notation="Metric"</formula>
    </cfRule>
    <cfRule type="expression" dxfId="48" priority="147">
      <formula>Notation="Decimal"</formula>
    </cfRule>
    <cfRule type="expression" dxfId="47" priority="148">
      <formula>Notation="Fraction"</formula>
    </cfRule>
  </conditionalFormatting>
  <conditionalFormatting sqref="F22:F24">
    <cfRule type="expression" dxfId="46" priority="127">
      <formula>Notation="Metric"</formula>
    </cfRule>
    <cfRule type="expression" dxfId="45" priority="128">
      <formula>Notation="Decimal"</formula>
    </cfRule>
    <cfRule type="expression" dxfId="44" priority="129">
      <formula>Notation="Fraction"</formula>
    </cfRule>
  </conditionalFormatting>
  <conditionalFormatting sqref="V6:W6">
    <cfRule type="containsBlanks" dxfId="43" priority="126">
      <formula>LEN(TRIM(V6))=0</formula>
    </cfRule>
  </conditionalFormatting>
  <conditionalFormatting sqref="V8:W8">
    <cfRule type="containsBlanks" dxfId="42" priority="125">
      <formula>LEN(TRIM(V8))=0</formula>
    </cfRule>
  </conditionalFormatting>
  <conditionalFormatting sqref="V9:W9">
    <cfRule type="containsBlanks" dxfId="41" priority="124">
      <formula>LEN(TRIM(V9))=0</formula>
    </cfRule>
  </conditionalFormatting>
  <conditionalFormatting sqref="V10:W10">
    <cfRule type="containsBlanks" dxfId="40" priority="123">
      <formula>LEN(TRIM(V10))=0</formula>
    </cfRule>
  </conditionalFormatting>
  <conditionalFormatting sqref="V11:W11">
    <cfRule type="containsBlanks" dxfId="39" priority="122">
      <formula>LEN(TRIM(V11))=0</formula>
    </cfRule>
  </conditionalFormatting>
  <conditionalFormatting sqref="V3:W4 V5">
    <cfRule type="containsBlanks" dxfId="38" priority="121">
      <formula>LEN(TRIM(V3))=0</formula>
    </cfRule>
  </conditionalFormatting>
  <conditionalFormatting sqref="V12:W12">
    <cfRule type="containsBlanks" dxfId="37" priority="120">
      <formula>LEN(TRIM(V12))=0</formula>
    </cfRule>
  </conditionalFormatting>
  <conditionalFormatting sqref="F22:F117">
    <cfRule type="expression" dxfId="36" priority="243">
      <formula>AND(OR(B22&lt;&gt;"",H22&lt;&gt;"",G22&lt;&gt;""),F22="")</formula>
    </cfRule>
  </conditionalFormatting>
  <conditionalFormatting sqref="H27:H117">
    <cfRule type="expression" dxfId="35" priority="244">
      <formula>AND(OR(B27&lt;&gt;"",F27&lt;&gt;"",G27&lt;&gt;""),H27="")</formula>
    </cfRule>
  </conditionalFormatting>
  <conditionalFormatting sqref="G27:G117">
    <cfRule type="expression" dxfId="34" priority="245">
      <formula>AND(OR(B27&lt;&gt;"",F27&lt;&gt;"",H27&lt;&gt;""),G27="")</formula>
    </cfRule>
  </conditionalFormatting>
  <conditionalFormatting sqref="B22:B26">
    <cfRule type="expression" dxfId="33" priority="116">
      <formula>AND(OR(H22&lt;&gt;"",F22&lt;&gt;"",G22&lt;&gt;""),B22="")</formula>
    </cfRule>
  </conditionalFormatting>
  <conditionalFormatting sqref="G22:H26">
    <cfRule type="expression" dxfId="32" priority="106">
      <formula>Notation="Metric"</formula>
    </cfRule>
    <cfRule type="expression" dxfId="31" priority="107">
      <formula>Notation="Decimal"</formula>
    </cfRule>
    <cfRule type="expression" dxfId="30" priority="108">
      <formula>Notation="Fraction"</formula>
    </cfRule>
  </conditionalFormatting>
  <conditionalFormatting sqref="H22:H26">
    <cfRule type="expression" dxfId="29" priority="111">
      <formula>AND(OR(B22&lt;&gt;"",F22&lt;&gt;"",G22&lt;&gt;""),H22="")</formula>
    </cfRule>
  </conditionalFormatting>
  <conditionalFormatting sqref="G22:G26">
    <cfRule type="expression" dxfId="28" priority="112">
      <formula>AND(OR(B22&lt;&gt;"",F22&lt;&gt;"",H22&lt;&gt;""),G22="")</formula>
    </cfRule>
  </conditionalFormatting>
  <conditionalFormatting sqref="N18:N117">
    <cfRule type="expression" dxfId="27" priority="81">
      <formula>AND(OR(U18&lt;&gt;"",V18&lt;&gt;"",W18&lt;&gt;""),N18&lt;&gt;"U-Box")</formula>
    </cfRule>
  </conditionalFormatting>
  <conditionalFormatting sqref="C18:E21">
    <cfRule type="expression" dxfId="26" priority="79">
      <formula>OR($B17&lt;&gt;"",$B18&lt;&gt;"")</formula>
    </cfRule>
  </conditionalFormatting>
  <conditionalFormatting sqref="C18:C21">
    <cfRule type="expression" dxfId="25" priority="78">
      <formula>AND(OR(I18&lt;&gt;"",G18&lt;&gt;"",H18&lt;&gt;""),C18="")</formula>
    </cfRule>
  </conditionalFormatting>
  <conditionalFormatting sqref="F17:F21">
    <cfRule type="expression" dxfId="24" priority="65">
      <formula>Notation="Metric"</formula>
    </cfRule>
    <cfRule type="expression" dxfId="23" priority="66">
      <formula>Notation="Decimal"</formula>
    </cfRule>
    <cfRule type="expression" dxfId="22" priority="67">
      <formula>Notation="Fraction"</formula>
    </cfRule>
  </conditionalFormatting>
  <conditionalFormatting sqref="F17:F21">
    <cfRule type="expression" dxfId="21" priority="68">
      <formula>AND(OR(B17&lt;&gt;"",H17&lt;&gt;"",G17&lt;&gt;""),F17="")</formula>
    </cfRule>
  </conditionalFormatting>
  <conditionalFormatting sqref="G17:H21">
    <cfRule type="expression" dxfId="20" priority="60">
      <formula>Notation="Metric"</formula>
    </cfRule>
    <cfRule type="expression" dxfId="19" priority="61">
      <formula>Notation="Decimal"</formula>
    </cfRule>
    <cfRule type="expression" dxfId="18" priority="62">
      <formula>Notation="Fraction"</formula>
    </cfRule>
  </conditionalFormatting>
  <conditionalFormatting sqref="H17:H21">
    <cfRule type="expression" dxfId="17" priority="63">
      <formula>AND(OR(B17&lt;&gt;"",F17&lt;&gt;"",G17&lt;&gt;""),H17="")</formula>
    </cfRule>
  </conditionalFormatting>
  <conditionalFormatting sqref="G17:G21">
    <cfRule type="expression" dxfId="16" priority="64">
      <formula>AND(OR(B17&lt;&gt;"",F17&lt;&gt;"",H17&lt;&gt;""),G17="")</formula>
    </cfRule>
  </conditionalFormatting>
  <conditionalFormatting sqref="B18:B21">
    <cfRule type="expression" dxfId="15" priority="59">
      <formula>OR($B17&lt;&gt;"",$B18&lt;&gt;"")</formula>
    </cfRule>
  </conditionalFormatting>
  <conditionalFormatting sqref="B18:B21">
    <cfRule type="expression" dxfId="14" priority="58">
      <formula>AND(OR(H18&lt;&gt;"",F18&lt;&gt;"",G18&lt;&gt;""),B18="")</formula>
    </cfRule>
  </conditionalFormatting>
  <conditionalFormatting sqref="N17">
    <cfRule type="expression" dxfId="13" priority="55">
      <formula>AND(OR(U17&lt;&gt;"",V17&lt;&gt;"",W17&lt;&gt;""),N17&lt;&gt;"U-Box")</formula>
    </cfRule>
  </conditionalFormatting>
  <conditionalFormatting sqref="I27:I117">
    <cfRule type="expression" dxfId="12" priority="23">
      <formula>OR($B26&lt;&gt;"",$B27&lt;&gt;"")</formula>
    </cfRule>
  </conditionalFormatting>
  <conditionalFormatting sqref="V12:W12">
    <cfRule type="containsBlanks" dxfId="11" priority="20">
      <formula>LEN(TRIM(V12))=0</formula>
    </cfRule>
  </conditionalFormatting>
  <conditionalFormatting sqref="C17:E17">
    <cfRule type="expression" dxfId="10" priority="18">
      <formula>OR($B16&lt;&gt;"",$B17&lt;&gt;"")</formula>
    </cfRule>
  </conditionalFormatting>
  <conditionalFormatting sqref="C17">
    <cfRule type="expression" dxfId="9" priority="17">
      <formula>AND(OR(I17&lt;&gt;"",G17&lt;&gt;"",H17&lt;&gt;""),C17="")</formula>
    </cfRule>
  </conditionalFormatting>
  <conditionalFormatting sqref="K8:L8">
    <cfRule type="containsBlanks" dxfId="8" priority="5">
      <formula>LEN(TRIM(K8))=0</formula>
    </cfRule>
  </conditionalFormatting>
  <conditionalFormatting sqref="K5:L5">
    <cfRule type="expression" dxfId="7" priority="4">
      <formula>OR($K$5="",LEN($K$5)&lt;2)</formula>
    </cfRule>
  </conditionalFormatting>
  <conditionalFormatting sqref="B17">
    <cfRule type="expression" dxfId="6" priority="3">
      <formula>OR($B16&lt;&gt;"",$B17&lt;&gt;"")</formula>
    </cfRule>
  </conditionalFormatting>
  <conditionalFormatting sqref="B17">
    <cfRule type="expression" dxfId="5" priority="2">
      <formula>AND(OR(H17&lt;&gt;"",F17&lt;&gt;"",G17&lt;&gt;""),B17="")</formula>
    </cfRule>
  </conditionalFormatting>
  <conditionalFormatting sqref="H17:H18">
    <cfRule type="expression" dxfId="0" priority="1">
      <formula>AND(OR(C17&lt;&gt;"",G17&lt;&gt;"",I17&lt;&gt;""),H17="")</formula>
    </cfRule>
  </conditionalFormatting>
  <dataValidations count="29">
    <dataValidation type="list" allowBlank="1" showInputMessage="1" showErrorMessage="1" error="Must select only from the pull-down list." sqref="G3:H3" xr:uid="{773AF5C0-777F-4003-9222-F82EB69AA6D7}">
      <formula1>Materials</formula1>
    </dataValidation>
    <dataValidation type="list" allowBlank="1" showInputMessage="1" showErrorMessage="1" sqref="G8:H8" xr:uid="{A61D9FAF-5D4E-4823-B17C-CF435AA8B704}">
      <formula1>ClipOptions</formula1>
    </dataValidation>
    <dataValidation type="list" allowBlank="1" showInputMessage="1" showErrorMessage="1" sqref="K14" xr:uid="{656D625E-DB5D-48ED-885D-4A50DC9F1393}">
      <formula1>"Fraction,Decimal,Metric"</formula1>
    </dataValidation>
    <dataValidation type="list" allowBlank="1" showInputMessage="1" showErrorMessage="1" error="Enter &quot;Yes&quot; only to trigger logos globally." sqref="G7:H7" xr:uid="{09B30D11-61A9-49C7-A301-A6118B1447C1}">
      <formula1>"Yes,Yes - With Setup,No"</formula1>
    </dataValidation>
    <dataValidation type="list" allowBlank="1" showInputMessage="1" showErrorMessage="1" error="You can only enter &quot;Yes&quot; or &quot;No&quot;" sqref="G9:H10" xr:uid="{BF7174F3-DFA7-4E5E-AED6-3CB02FFDBA37}">
      <formula1>"Yes,No"</formula1>
    </dataValidation>
    <dataValidation type="list" allowBlank="1" showInputMessage="1" showErrorMessage="1" error="Must select only from the pull-down list." sqref="G4:H4" xr:uid="{FC88E081-C32E-45F0-875B-67681015C591}">
      <formula1>Bottoms</formula1>
    </dataValidation>
    <dataValidation type="list" allowBlank="1" showInputMessage="1" showErrorMessage="1" error="Must select only from the pull-down list." sqref="G6:H6" xr:uid="{691C7F9F-A6FE-49E6-9C4A-7D8ABDE1EE75}">
      <formula1>Notches</formula1>
    </dataValidation>
    <dataValidation type="list" allowBlank="1" showInputMessage="1" showErrorMessage="1" sqref="K9:M9" xr:uid="{98B0E348-12B0-410A-8B29-9ACCC82C3B68}">
      <formula1>ProductionTime</formula1>
    </dataValidation>
    <dataValidation type="list" allowBlank="1" showInputMessage="1" error="Invalid Accessory Option" sqref="N17:N117" xr:uid="{CC0C54A6-904C-4A61-84A0-EEB26E28E269}">
      <formula1>Accessories</formula1>
    </dataValidation>
    <dataValidation type="list" allowBlank="1" showInputMessage="1" showErrorMessage="1" error="Invalid Clip Option" sqref="M17:M117" xr:uid="{37E09EB7-3AD1-4B2A-8F51-EEF39BA42E06}">
      <formula1>ClipOptions</formula1>
    </dataValidation>
    <dataValidation type="list" allowBlank="1" showInputMessage="1" showErrorMessage="1" error="Invalid Notch Option." sqref="K17:K117" xr:uid="{1754ADFA-A97F-4E9D-9C4D-ECDBED764818}">
      <formula1>Notches</formula1>
    </dataValidation>
    <dataValidation type="list" allowBlank="1" showInputMessage="1" showErrorMessage="1" error="Invalid Bottom Material. Please enter valid bottom material for accurate pricing." sqref="J17:J117" xr:uid="{3A211C2C-3E92-4AEB-B588-F347857FF3CA}">
      <formula1>Bottoms</formula1>
    </dataValidation>
    <dataValidation type="list" errorStyle="warning" allowBlank="1" showInputMessage="1" showErrorMessage="1" error="Non-Standard heights are more expensive than standard heights." sqref="F17:F117" xr:uid="{DCBA7F81-6666-48C1-97CD-EE51DAC80E17}">
      <formula1>IF(Notation="Metric", MetricHeights,Heights)</formula1>
    </dataValidation>
    <dataValidation type="list" allowBlank="1" showInputMessage="1" showErrorMessage="1" error="You can only enter &quot;Scoop Front&quot; here for a roll-out type drawer." sqref="I17:I117" xr:uid="{D2CE2B8B-BEBE-4ACD-BC2D-FEEE153A7AF7}">
      <formula1>"Scoop Front"</formula1>
    </dataValidation>
    <dataValidation type="whole" errorStyle="warning" allowBlank="1" showInputMessage="1" showErrorMessage="1" error="Enter a whole number only and warning given for over 99 of one item?" sqref="B17:B117" xr:uid="{1765A7EB-406F-4AC5-AB90-CE1610FB4B17}">
      <formula1>1</formula1>
      <formula2>99</formula2>
    </dataValidation>
    <dataValidation type="list" allowBlank="1" showInputMessage="1" error="Invalid Logo Option" sqref="L17:L117" xr:uid="{E67A5327-2B67-4BE8-82F6-C24525092DB6}">
      <formula1>"Yes,No"</formula1>
    </dataValidation>
    <dataValidation type="list" allowBlank="1" showInputMessage="1" showErrorMessage="1" sqref="D15" xr:uid="{9C4C965A-6B33-4A82-B89E-5F32B80D77E3}">
      <formula1>OpeningSizes</formula1>
    </dataValidation>
    <dataValidation type="decimal" allowBlank="1" showInputMessage="1" showErrorMessage="1" error="Maximum height of 99&quot;" sqref="D17:D117" xr:uid="{F1CFD207-49F6-4194-8B5C-6F7C0E844234}">
      <formula1>1</formula1>
      <formula2>99*IF(Notation="Metric",25.4,1)</formula2>
    </dataValidation>
    <dataValidation type="decimal" allowBlank="1" showInputMessage="1" error="Minimum width is 6&quot; and maximum width is 52&quot;." sqref="G118" xr:uid="{A718195D-7936-4BA5-B773-3932956892E2}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7:G117" xr:uid="{D131E785-AFA2-4FBA-B1AC-311C9843C654}">
      <formula1>IF(Notation="Metric",6*25.4,6)</formula1>
      <formula2>IF(Notation="Metric",52*25.4,52)</formula2>
    </dataValidation>
    <dataValidation type="decimal" allowBlank="1" showInputMessage="1" showErrorMessage="1" sqref="U17:W117" xr:uid="{2129F00D-8304-43D1-9D61-065D28CD1017}">
      <formula1>0</formula1>
      <formula2>999</formula2>
    </dataValidation>
    <dataValidation type="decimal" allowBlank="1" showInputMessage="1" showErrorMessage="1" error="Maximum width of 99&quot;" sqref="E17:E117" xr:uid="{7655EA6E-6A27-4673-8E4E-379679E02F1C}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7:C117" xr:uid="{56B9D4CE-6D62-4F34-8D81-CC33E629DD07}"/>
    <dataValidation errorStyle="warning" allowBlank="1" showInputMessage="1" showErrorMessage="1" error="Use 2 character state abbreviation" sqref="V9:W9" xr:uid="{772482B6-64BE-4DDE-B57B-94C01389F9EE}"/>
    <dataValidation errorStyle="information" allowBlank="1" showInputMessage="1" showErrorMessage="1" errorTitle="Invalid Order Date" error="You must enter a valid date, no earlier then today" sqref="K3:L3" xr:uid="{D9E652C7-B46E-4FF2-84FA-2606270C95E6}"/>
    <dataValidation type="list" allowBlank="1" showInputMessage="1" showErrorMessage="1" sqref="V4:W4" xr:uid="{121C1C9F-49EC-47EE-8AAE-3C31BF9D874D}">
      <formula1>OFFSET(CompanyNames,0,0, COUNTIF(CompanyNames, "&lt;&gt;"), 1)</formula1>
    </dataValidation>
    <dataValidation type="list" allowBlank="1" showInputMessage="1" sqref="H17:H117" xr:uid="{1D0008D6-2CC3-435B-AD71-54E3192714D0}">
      <formula1>OFFSET(IF(K17&lt;&gt;"Notch 828 Slide Front &amp; Back", SuggestedDepth, SuggestedDepthB),0,IF(Notation="Metric",1,0))</formula1>
    </dataValidation>
    <dataValidation type="list" allowBlank="1" showInputMessage="1" showErrorMessage="1" sqref="V13:W13" xr:uid="{6F044C2D-4879-4E28-A871-833CEB0E3CFC}">
      <formula1>DeliveryOptions</formula1>
    </dataValidation>
    <dataValidation type="list" allowBlank="1" showInputMessage="1" showErrorMessage="1" error="Must select only from the pull-down list." sqref="G5:H5" xr:uid="{4E6AC936-D5BD-4C42-91BA-98C5C17AABB7}">
      <formula1>"Assembled,Flat Pack"</formula1>
    </dataValidation>
  </dataValidations>
  <hyperlinks>
    <hyperlink ref="O9" r:id="rId1" xr:uid="{76BE5269-AF3F-4C4E-89C0-DE72C04E14BD}"/>
  </hyperlinks>
  <pageMargins left="0.27" right="0.18" top="0.54" bottom="0.37" header="0.3" footer="0.18"/>
  <pageSetup scale="80" fitToHeight="0" orientation="landscape" r:id="rId2"/>
  <headerFooter>
    <oddFooter>&amp;L&amp;9&amp;F
V2.1.8&amp;C&amp;9Page &amp;P of &amp;N&amp;R&amp;9Printed: &amp;D   &amp;T</oddFooter>
  </headerFooter>
  <ignoredErrors>
    <ignoredError sqref="Q19:R19 Q20:R20 Q17 Q18:R18 Q21:R22 Q117:R117 Q26:R26 Q24:R24 Q25:R25 Q23:R23 Q27:R116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CFF-D534-4A97-9F4F-08174B9F00EB}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4.4" x14ac:dyDescent="0.3"/>
  <cols>
    <col min="1" max="1" width="27" customWidth="1"/>
    <col min="2" max="2" width="13.33203125" customWidth="1"/>
    <col min="3" max="5" width="23.6640625" customWidth="1"/>
    <col min="6" max="6" width="13.6640625" customWidth="1"/>
    <col min="7" max="7" width="23.6640625" style="175" customWidth="1"/>
    <col min="8" max="8" width="23.6640625" style="173" customWidth="1"/>
    <col min="9" max="9" width="23.6640625" customWidth="1"/>
  </cols>
  <sheetData>
    <row r="1" spans="1:9" s="142" customFormat="1" ht="16.2" thickBot="1" x14ac:dyDescent="0.35">
      <c r="A1" s="170" t="s">
        <v>13</v>
      </c>
      <c r="B1" s="170" t="s">
        <v>128</v>
      </c>
      <c r="C1" s="170" t="s">
        <v>124</v>
      </c>
      <c r="D1" s="170" t="s">
        <v>121</v>
      </c>
      <c r="E1" s="170" t="s">
        <v>93</v>
      </c>
      <c r="F1" s="170" t="s">
        <v>94</v>
      </c>
      <c r="G1" s="174" t="s">
        <v>95</v>
      </c>
      <c r="H1" s="172" t="s">
        <v>96</v>
      </c>
      <c r="I1" s="171" t="s">
        <v>129</v>
      </c>
    </row>
    <row r="2" spans="1:9" x14ac:dyDescent="0.3">
      <c r="I2" s="177"/>
    </row>
    <row r="203" spans="1:9" x14ac:dyDescent="0.3">
      <c r="A203" s="176" t="s">
        <v>191</v>
      </c>
      <c r="B203" s="176" t="s">
        <v>16</v>
      </c>
      <c r="C203" s="176" t="s">
        <v>16</v>
      </c>
      <c r="D203" s="176" t="s">
        <v>16</v>
      </c>
      <c r="E203" s="176" t="s">
        <v>16</v>
      </c>
      <c r="F203" s="176" t="s">
        <v>16</v>
      </c>
      <c r="G203" s="176" t="s">
        <v>16</v>
      </c>
      <c r="H203" s="176" t="s">
        <v>16</v>
      </c>
      <c r="I203" s="176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D2B1-6CDB-4910-B533-76E28978CD3B}">
  <sheetPr codeName="Sheet2">
    <tabColor theme="7" tint="0.39997558519241921"/>
    <pageSetUpPr fitToPage="1"/>
  </sheetPr>
  <dimension ref="A1:I129"/>
  <sheetViews>
    <sheetView workbookViewId="0">
      <selection activeCell="B26" sqref="B26"/>
    </sheetView>
  </sheetViews>
  <sheetFormatPr defaultColWidth="9.109375" defaultRowHeight="14.4" x14ac:dyDescent="0.3"/>
  <cols>
    <col min="1" max="7" width="15.6640625" style="1" customWidth="1"/>
    <col min="8" max="8" width="10.5546875" style="1" customWidth="1"/>
    <col min="9" max="9" width="11.33203125" style="1" customWidth="1"/>
    <col min="10" max="16384" width="9.109375" style="1"/>
  </cols>
  <sheetData>
    <row r="1" spans="1:9" ht="17.25" customHeight="1" x14ac:dyDescent="0.3">
      <c r="A1" s="118"/>
      <c r="B1" s="119"/>
      <c r="C1" s="119" t="s">
        <v>18</v>
      </c>
      <c r="D1" s="119"/>
      <c r="E1" s="119"/>
      <c r="F1" s="119"/>
      <c r="G1" s="120"/>
      <c r="H1" s="133" t="s">
        <v>126</v>
      </c>
      <c r="I1" s="134">
        <f ca="1">ROUND(            ROUND(SUM('Order Sheet'!Q17:Q117)/(StdMarkup),2)      +IF(LogoOption="Yes - With Setup",SetupFee,0),2)*100</f>
        <v>15435</v>
      </c>
    </row>
    <row r="2" spans="1:9" x14ac:dyDescent="0.3">
      <c r="A2" s="121" t="s">
        <v>61</v>
      </c>
      <c r="B2" s="121" t="s">
        <v>2</v>
      </c>
      <c r="C2" s="121" t="s">
        <v>0</v>
      </c>
      <c r="D2" s="121" t="s">
        <v>1</v>
      </c>
      <c r="E2" s="121" t="s">
        <v>14</v>
      </c>
      <c r="F2" s="121" t="s">
        <v>77</v>
      </c>
      <c r="G2" s="121" t="s">
        <v>3</v>
      </c>
    </row>
    <row r="3" spans="1:9" x14ac:dyDescent="0.3">
      <c r="A3" s="13"/>
      <c r="B3" s="13"/>
      <c r="E3" s="13"/>
      <c r="F3" s="13"/>
      <c r="G3" s="13"/>
    </row>
    <row r="4" spans="1:9" x14ac:dyDescent="0.3">
      <c r="A4" s="13"/>
      <c r="B4" s="13"/>
      <c r="E4" s="13"/>
      <c r="F4" s="13"/>
      <c r="G4" s="13"/>
      <c r="I4" s="77" t="s">
        <v>186</v>
      </c>
    </row>
    <row r="5" spans="1:9" x14ac:dyDescent="0.3">
      <c r="A5" s="13"/>
      <c r="B5" s="13"/>
      <c r="E5" s="13"/>
      <c r="F5" s="13"/>
      <c r="G5" s="13"/>
      <c r="I5" s="80" t="s">
        <v>61</v>
      </c>
    </row>
    <row r="6" spans="1:9" x14ac:dyDescent="0.3">
      <c r="A6" s="13"/>
      <c r="B6" s="13"/>
      <c r="E6" s="13"/>
      <c r="F6" s="13"/>
      <c r="G6" s="13"/>
      <c r="I6" s="80" t="s">
        <v>0</v>
      </c>
    </row>
    <row r="7" spans="1:9" x14ac:dyDescent="0.3">
      <c r="A7" s="13"/>
      <c r="B7" s="13"/>
      <c r="E7" s="13"/>
      <c r="F7" s="13"/>
      <c r="G7" s="13"/>
      <c r="I7" s="80" t="s">
        <v>1</v>
      </c>
    </row>
    <row r="8" spans="1:9" x14ac:dyDescent="0.3">
      <c r="A8" s="13"/>
      <c r="B8" s="13"/>
      <c r="E8" s="13"/>
      <c r="F8" s="13"/>
      <c r="G8" s="13"/>
      <c r="I8" s="80" t="s">
        <v>2</v>
      </c>
    </row>
    <row r="9" spans="1:9" x14ac:dyDescent="0.3">
      <c r="A9" s="13"/>
      <c r="B9" s="13"/>
      <c r="E9" s="13"/>
      <c r="F9" s="13"/>
      <c r="G9" s="13"/>
      <c r="I9" s="80" t="s">
        <v>3</v>
      </c>
    </row>
    <row r="10" spans="1:9" x14ac:dyDescent="0.3">
      <c r="A10" s="13"/>
      <c r="B10" s="13"/>
      <c r="E10" s="13"/>
      <c r="F10" s="13"/>
      <c r="G10" s="13"/>
      <c r="I10" s="80" t="s">
        <v>14</v>
      </c>
    </row>
    <row r="11" spans="1:9" x14ac:dyDescent="0.3">
      <c r="A11" s="13"/>
      <c r="B11" s="13"/>
      <c r="E11" s="13"/>
      <c r="F11" s="13"/>
      <c r="G11" s="13"/>
      <c r="I11" s="80" t="s">
        <v>77</v>
      </c>
    </row>
    <row r="12" spans="1:9" x14ac:dyDescent="0.3">
      <c r="A12" s="13"/>
      <c r="B12" s="13"/>
      <c r="E12" s="13"/>
      <c r="F12" s="13"/>
      <c r="G12" s="13"/>
    </row>
    <row r="13" spans="1:9" x14ac:dyDescent="0.3">
      <c r="A13" s="13"/>
      <c r="B13" s="13"/>
      <c r="E13" s="13"/>
      <c r="F13" s="13"/>
      <c r="G13" s="13"/>
    </row>
    <row r="14" spans="1:9" x14ac:dyDescent="0.3">
      <c r="A14" s="13"/>
      <c r="B14" s="13"/>
      <c r="E14" s="13"/>
      <c r="F14" s="13"/>
      <c r="G14" s="13"/>
    </row>
    <row r="15" spans="1:9" x14ac:dyDescent="0.3">
      <c r="A15" s="13"/>
      <c r="B15" s="13"/>
      <c r="E15" s="13"/>
      <c r="F15" s="13"/>
      <c r="G15" s="13"/>
    </row>
    <row r="16" spans="1:9" x14ac:dyDescent="0.3">
      <c r="A16" s="13"/>
      <c r="B16" s="13"/>
      <c r="G16" s="13"/>
    </row>
    <row r="17" spans="1:7" x14ac:dyDescent="0.3">
      <c r="A17" s="13"/>
      <c r="B17" s="13"/>
      <c r="G17" s="13"/>
    </row>
    <row r="18" spans="1:7" x14ac:dyDescent="0.3">
      <c r="A18" s="13"/>
      <c r="B18" s="13"/>
    </row>
    <row r="19" spans="1:7" x14ac:dyDescent="0.3">
      <c r="A19" s="13"/>
      <c r="B19" s="13"/>
    </row>
    <row r="20" spans="1:7" x14ac:dyDescent="0.3">
      <c r="A20" s="13"/>
      <c r="B20" s="13"/>
      <c r="G20" s="13"/>
    </row>
    <row r="21" spans="1:7" x14ac:dyDescent="0.3">
      <c r="A21" s="13"/>
      <c r="B21" s="13"/>
      <c r="G21" s="13"/>
    </row>
    <row r="22" spans="1:7" x14ac:dyDescent="0.3">
      <c r="A22" s="13"/>
      <c r="B22" s="13"/>
      <c r="G22" s="13"/>
    </row>
    <row r="23" spans="1:7" x14ac:dyDescent="0.3">
      <c r="A23" s="13"/>
      <c r="B23" s="13"/>
      <c r="G23" s="13"/>
    </row>
    <row r="24" spans="1:7" x14ac:dyDescent="0.3">
      <c r="A24" s="13"/>
      <c r="B24" s="13"/>
      <c r="G24" s="13"/>
    </row>
    <row r="25" spans="1:7" x14ac:dyDescent="0.3">
      <c r="A25" s="13"/>
      <c r="B25" s="13"/>
      <c r="G25" s="13"/>
    </row>
    <row r="26" spans="1:7" x14ac:dyDescent="0.3">
      <c r="A26" s="13"/>
      <c r="B26" s="13"/>
      <c r="G26" s="13"/>
    </row>
    <row r="27" spans="1:7" x14ac:dyDescent="0.3">
      <c r="A27" s="13"/>
      <c r="B27" s="13"/>
      <c r="G27" s="13"/>
    </row>
    <row r="28" spans="1:7" x14ac:dyDescent="0.3">
      <c r="A28" s="13"/>
      <c r="B28" s="13"/>
      <c r="G28" s="13"/>
    </row>
    <row r="29" spans="1:7" x14ac:dyDescent="0.3">
      <c r="A29" s="13"/>
      <c r="B29" s="13"/>
      <c r="G29" s="13"/>
    </row>
    <row r="30" spans="1:7" x14ac:dyDescent="0.3">
      <c r="A30" s="13"/>
      <c r="B30" s="13"/>
      <c r="G30" s="13"/>
    </row>
    <row r="31" spans="1:7" x14ac:dyDescent="0.3">
      <c r="A31" s="13"/>
      <c r="B31" s="13"/>
      <c r="G31" s="13"/>
    </row>
    <row r="32" spans="1:7" x14ac:dyDescent="0.3">
      <c r="A32" s="13"/>
      <c r="B32" s="13"/>
      <c r="G32" s="13"/>
    </row>
    <row r="33" spans="1:7" x14ac:dyDescent="0.3">
      <c r="A33" s="13"/>
      <c r="B33" s="13"/>
      <c r="G33" s="13"/>
    </row>
    <row r="34" spans="1:7" x14ac:dyDescent="0.3">
      <c r="A34" s="13"/>
      <c r="B34" s="13"/>
      <c r="G34" s="13"/>
    </row>
    <row r="35" spans="1:7" x14ac:dyDescent="0.3">
      <c r="A35" s="13"/>
      <c r="B35" s="13"/>
    </row>
    <row r="36" spans="1:7" x14ac:dyDescent="0.3">
      <c r="A36" s="13"/>
      <c r="B36" s="13"/>
    </row>
    <row r="37" spans="1:7" x14ac:dyDescent="0.3">
      <c r="A37" s="13"/>
      <c r="B37" s="13"/>
    </row>
    <row r="38" spans="1:7" x14ac:dyDescent="0.3">
      <c r="A38" s="13"/>
      <c r="B38" s="13"/>
    </row>
    <row r="39" spans="1:7" x14ac:dyDescent="0.3">
      <c r="A39" s="13"/>
      <c r="B39" s="13"/>
    </row>
    <row r="40" spans="1:7" x14ac:dyDescent="0.3">
      <c r="A40" s="13"/>
      <c r="B40" s="13"/>
    </row>
    <row r="41" spans="1:7" x14ac:dyDescent="0.3">
      <c r="A41" s="13"/>
      <c r="B41" s="13"/>
    </row>
    <row r="42" spans="1:7" x14ac:dyDescent="0.3">
      <c r="A42" s="13"/>
      <c r="B42" s="13"/>
    </row>
    <row r="43" spans="1:7" x14ac:dyDescent="0.3">
      <c r="A43" s="13"/>
      <c r="B43" s="13"/>
    </row>
    <row r="44" spans="1:7" x14ac:dyDescent="0.3">
      <c r="A44" s="13"/>
      <c r="B44" s="13"/>
    </row>
    <row r="45" spans="1:7" x14ac:dyDescent="0.3">
      <c r="A45" s="13"/>
      <c r="B45" s="13"/>
    </row>
    <row r="46" spans="1:7" x14ac:dyDescent="0.3">
      <c r="A46" s="13"/>
      <c r="B46" s="13"/>
    </row>
    <row r="47" spans="1:7" x14ac:dyDescent="0.3">
      <c r="A47" s="13"/>
      <c r="B47" s="13"/>
    </row>
    <row r="48" spans="1:7" x14ac:dyDescent="0.3">
      <c r="A48" s="13"/>
      <c r="B48" s="13"/>
    </row>
    <row r="49" spans="1:2" x14ac:dyDescent="0.3">
      <c r="A49" s="13"/>
      <c r="B49" s="13"/>
    </row>
    <row r="50" spans="1:2" x14ac:dyDescent="0.3">
      <c r="A50" s="13"/>
      <c r="B50" s="13"/>
    </row>
    <row r="51" spans="1:2" x14ac:dyDescent="0.3">
      <c r="A51" s="13"/>
      <c r="B51" s="13"/>
    </row>
    <row r="52" spans="1:2" x14ac:dyDescent="0.3">
      <c r="A52" s="13"/>
      <c r="B52" s="13"/>
    </row>
    <row r="53" spans="1:2" x14ac:dyDescent="0.3">
      <c r="A53" s="13"/>
      <c r="B53" s="13"/>
    </row>
    <row r="54" spans="1:2" x14ac:dyDescent="0.3">
      <c r="A54" s="13"/>
      <c r="B54" s="13"/>
    </row>
    <row r="55" spans="1:2" x14ac:dyDescent="0.3">
      <c r="A55" s="13"/>
      <c r="B55" s="13"/>
    </row>
    <row r="56" spans="1:2" x14ac:dyDescent="0.3">
      <c r="A56" s="13"/>
      <c r="B56" s="13"/>
    </row>
    <row r="57" spans="1:2" x14ac:dyDescent="0.3">
      <c r="A57" s="13"/>
      <c r="B57" s="13"/>
    </row>
    <row r="58" spans="1:2" x14ac:dyDescent="0.3">
      <c r="A58" s="13"/>
      <c r="B58" s="13"/>
    </row>
    <row r="59" spans="1:2" x14ac:dyDescent="0.3">
      <c r="A59" s="13"/>
      <c r="B59" s="13"/>
    </row>
    <row r="60" spans="1:2" x14ac:dyDescent="0.3">
      <c r="A60" s="13"/>
      <c r="B60" s="13"/>
    </row>
    <row r="61" spans="1:2" x14ac:dyDescent="0.3">
      <c r="A61" s="13"/>
      <c r="B61" s="13"/>
    </row>
    <row r="62" spans="1:2" x14ac:dyDescent="0.3">
      <c r="A62" s="13"/>
      <c r="B62" s="13"/>
    </row>
    <row r="63" spans="1:2" x14ac:dyDescent="0.3">
      <c r="A63" s="13"/>
      <c r="B63" s="13"/>
    </row>
    <row r="64" spans="1:2" x14ac:dyDescent="0.3">
      <c r="A64" s="13"/>
      <c r="B64" s="13"/>
    </row>
    <row r="65" spans="1:2" x14ac:dyDescent="0.3">
      <c r="A65" s="13"/>
      <c r="B65" s="13"/>
    </row>
    <row r="66" spans="1:2" x14ac:dyDescent="0.3">
      <c r="A66" s="13"/>
      <c r="B66" s="13"/>
    </row>
    <row r="67" spans="1:2" x14ac:dyDescent="0.3">
      <c r="A67" s="13"/>
      <c r="B67" s="13"/>
    </row>
    <row r="68" spans="1:2" x14ac:dyDescent="0.3">
      <c r="A68" s="13"/>
      <c r="B68" s="13"/>
    </row>
    <row r="69" spans="1:2" x14ac:dyDescent="0.3">
      <c r="A69" s="13"/>
      <c r="B69" s="13"/>
    </row>
    <row r="70" spans="1:2" x14ac:dyDescent="0.3">
      <c r="A70" s="13"/>
      <c r="B70" s="13"/>
    </row>
    <row r="71" spans="1:2" x14ac:dyDescent="0.3">
      <c r="A71" s="13"/>
      <c r="B71" s="13"/>
    </row>
    <row r="72" spans="1:2" x14ac:dyDescent="0.3">
      <c r="A72" s="13"/>
      <c r="B72" s="13"/>
    </row>
    <row r="73" spans="1:2" x14ac:dyDescent="0.3">
      <c r="A73" s="13"/>
      <c r="B73" s="13"/>
    </row>
    <row r="74" spans="1:2" x14ac:dyDescent="0.3">
      <c r="A74" s="13"/>
      <c r="B74" s="13"/>
    </row>
    <row r="75" spans="1:2" x14ac:dyDescent="0.3">
      <c r="A75" s="13"/>
      <c r="B75" s="13"/>
    </row>
    <row r="76" spans="1:2" x14ac:dyDescent="0.3">
      <c r="A76" s="13"/>
      <c r="B76" s="13"/>
    </row>
    <row r="77" spans="1:2" x14ac:dyDescent="0.3">
      <c r="A77" s="13"/>
      <c r="B77" s="13"/>
    </row>
    <row r="78" spans="1:2" x14ac:dyDescent="0.3">
      <c r="A78" s="13"/>
      <c r="B78" s="13"/>
    </row>
    <row r="79" spans="1:2" x14ac:dyDescent="0.3">
      <c r="A79" s="13"/>
      <c r="B79" s="13"/>
    </row>
    <row r="80" spans="1:2" x14ac:dyDescent="0.3">
      <c r="A80" s="13"/>
      <c r="B80" s="13"/>
    </row>
    <row r="81" spans="1:2" x14ac:dyDescent="0.3">
      <c r="A81" s="13"/>
      <c r="B81" s="13"/>
    </row>
    <row r="82" spans="1:2" x14ac:dyDescent="0.3">
      <c r="A82" s="13"/>
      <c r="B82" s="13"/>
    </row>
    <row r="83" spans="1:2" x14ac:dyDescent="0.3">
      <c r="A83" s="13"/>
      <c r="B83" s="13"/>
    </row>
    <row r="84" spans="1:2" x14ac:dyDescent="0.3">
      <c r="A84" s="13"/>
      <c r="B84" s="13"/>
    </row>
    <row r="85" spans="1:2" x14ac:dyDescent="0.3">
      <c r="A85" s="13"/>
      <c r="B85" s="13"/>
    </row>
    <row r="86" spans="1:2" x14ac:dyDescent="0.3">
      <c r="A86" s="13"/>
      <c r="B86" s="13"/>
    </row>
    <row r="87" spans="1:2" x14ac:dyDescent="0.3">
      <c r="A87" s="13"/>
      <c r="B87" s="13"/>
    </row>
    <row r="88" spans="1:2" x14ac:dyDescent="0.3">
      <c r="A88" s="13"/>
      <c r="B88" s="13"/>
    </row>
    <row r="89" spans="1:2" x14ac:dyDescent="0.3">
      <c r="A89" s="13"/>
      <c r="B89" s="13"/>
    </row>
    <row r="90" spans="1:2" x14ac:dyDescent="0.3">
      <c r="A90" s="13"/>
      <c r="B90" s="13"/>
    </row>
    <row r="91" spans="1:2" x14ac:dyDescent="0.3">
      <c r="A91" s="13"/>
      <c r="B91" s="13"/>
    </row>
    <row r="92" spans="1:2" x14ac:dyDescent="0.3">
      <c r="A92" s="13"/>
      <c r="B92" s="13"/>
    </row>
    <row r="93" spans="1:2" x14ac:dyDescent="0.3">
      <c r="A93" s="13"/>
      <c r="B93" s="13"/>
    </row>
    <row r="94" spans="1:2" x14ac:dyDescent="0.3">
      <c r="A94" s="13"/>
      <c r="B94" s="13"/>
    </row>
    <row r="95" spans="1:2" x14ac:dyDescent="0.3">
      <c r="A95" s="13"/>
      <c r="B95" s="13"/>
    </row>
    <row r="96" spans="1:2" x14ac:dyDescent="0.3">
      <c r="A96" s="13"/>
      <c r="B96" s="13"/>
    </row>
    <row r="97" spans="1:2" x14ac:dyDescent="0.3">
      <c r="A97" s="13"/>
      <c r="B97" s="13"/>
    </row>
    <row r="98" spans="1:2" x14ac:dyDescent="0.3">
      <c r="A98" s="13"/>
      <c r="B98" s="13"/>
    </row>
    <row r="99" spans="1:2" x14ac:dyDescent="0.3">
      <c r="A99" s="13"/>
      <c r="B99" s="13"/>
    </row>
    <row r="100" spans="1:2" x14ac:dyDescent="0.3">
      <c r="A100" s="13"/>
      <c r="B100" s="13"/>
    </row>
    <row r="101" spans="1:2" x14ac:dyDescent="0.3">
      <c r="A101" s="13"/>
      <c r="B101" s="13"/>
    </row>
    <row r="102" spans="1:2" x14ac:dyDescent="0.3">
      <c r="A102" s="13"/>
      <c r="B102" s="13"/>
    </row>
    <row r="103" spans="1:2" x14ac:dyDescent="0.3">
      <c r="A103" s="13"/>
      <c r="B103" s="13"/>
    </row>
    <row r="104" spans="1:2" x14ac:dyDescent="0.3">
      <c r="A104" s="13"/>
      <c r="B104" s="13"/>
    </row>
    <row r="105" spans="1:2" x14ac:dyDescent="0.3">
      <c r="A105" s="13"/>
      <c r="B105" s="13"/>
    </row>
    <row r="106" spans="1:2" x14ac:dyDescent="0.3">
      <c r="A106" s="13"/>
      <c r="B106" s="13"/>
    </row>
    <row r="107" spans="1:2" x14ac:dyDescent="0.3">
      <c r="A107" s="13"/>
      <c r="B107" s="13"/>
    </row>
    <row r="108" spans="1:2" x14ac:dyDescent="0.3">
      <c r="A108" s="13"/>
      <c r="B108" s="13"/>
    </row>
    <row r="109" spans="1:2" x14ac:dyDescent="0.3">
      <c r="A109" s="13"/>
      <c r="B109" s="13"/>
    </row>
    <row r="110" spans="1:2" x14ac:dyDescent="0.3">
      <c r="A110" s="13"/>
      <c r="B110" s="13"/>
    </row>
    <row r="111" spans="1:2" x14ac:dyDescent="0.3">
      <c r="A111" s="13"/>
      <c r="B111" s="13"/>
    </row>
    <row r="112" spans="1:2" x14ac:dyDescent="0.3">
      <c r="A112" s="13"/>
      <c r="B112" s="13"/>
    </row>
    <row r="113" spans="1:2" x14ac:dyDescent="0.3">
      <c r="A113" s="13"/>
      <c r="B113" s="13"/>
    </row>
    <row r="114" spans="1:2" x14ac:dyDescent="0.3">
      <c r="A114" s="13"/>
      <c r="B114" s="13"/>
    </row>
    <row r="115" spans="1:2" x14ac:dyDescent="0.3">
      <c r="A115" s="13"/>
      <c r="B115" s="13"/>
    </row>
    <row r="116" spans="1:2" x14ac:dyDescent="0.3">
      <c r="A116" s="13"/>
      <c r="B116" s="13"/>
    </row>
    <row r="117" spans="1:2" x14ac:dyDescent="0.3">
      <c r="A117" s="13"/>
      <c r="B117" s="13"/>
    </row>
    <row r="118" spans="1:2" x14ac:dyDescent="0.3">
      <c r="A118" s="13"/>
      <c r="B118" s="13"/>
    </row>
    <row r="119" spans="1:2" x14ac:dyDescent="0.3">
      <c r="A119" s="13"/>
      <c r="B119" s="13"/>
    </row>
    <row r="120" spans="1:2" x14ac:dyDescent="0.3">
      <c r="A120" s="13"/>
      <c r="B120" s="13"/>
    </row>
    <row r="121" spans="1:2" x14ac:dyDescent="0.3">
      <c r="A121" s="13"/>
      <c r="B121" s="13"/>
    </row>
    <row r="122" spans="1:2" x14ac:dyDescent="0.3">
      <c r="A122" s="13"/>
      <c r="B122" s="13"/>
    </row>
    <row r="123" spans="1:2" x14ac:dyDescent="0.3">
      <c r="A123" s="13"/>
      <c r="B123" s="13"/>
    </row>
    <row r="124" spans="1:2" x14ac:dyDescent="0.3">
      <c r="A124" s="13"/>
      <c r="B124" s="13"/>
    </row>
    <row r="125" spans="1:2" x14ac:dyDescent="0.3">
      <c r="A125" s="13"/>
      <c r="B125" s="13"/>
    </row>
    <row r="126" spans="1:2" x14ac:dyDescent="0.3">
      <c r="A126" s="13"/>
      <c r="B126" s="13"/>
    </row>
    <row r="127" spans="1:2" x14ac:dyDescent="0.3">
      <c r="A127" s="13"/>
      <c r="B127" s="13"/>
    </row>
    <row r="128" spans="1:2" x14ac:dyDescent="0.3">
      <c r="A128" s="13"/>
      <c r="B128" s="13"/>
    </row>
    <row r="129" spans="1:2" x14ac:dyDescent="0.3">
      <c r="A129" s="13"/>
      <c r="B129" s="13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4" priority="49">
      <formula>AND(A2&lt;&gt;"",COUNTIF($A$2:$G$2,"="&amp;A2)&gt;1)</formula>
    </cfRule>
    <cfRule type="expression" dxfId="3" priority="50">
      <formula>A2&lt;&gt;""</formula>
    </cfRule>
  </conditionalFormatting>
  <dataValidations count="1">
    <dataValidation type="list" allowBlank="1" showInputMessage="1" showErrorMessage="1" sqref="A2:G2" xr:uid="{E0B6A812-1F6B-4D53-9FB9-89D002C6461B}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768D-B514-4389-943E-19CD65D6A03E}">
  <sheetPr codeName="Sheet4">
    <tabColor theme="4" tint="0.59999389629810485"/>
    <pageSetUpPr fitToPage="1"/>
  </sheetPr>
  <dimension ref="A1:AC36"/>
  <sheetViews>
    <sheetView workbookViewId="0">
      <selection activeCell="B1" sqref="B1:D1"/>
    </sheetView>
  </sheetViews>
  <sheetFormatPr defaultRowHeight="14.4" x14ac:dyDescent="0.3"/>
  <cols>
    <col min="1" max="1" width="14.109375" bestFit="1" customWidth="1"/>
    <col min="2" max="2" width="9.44140625" customWidth="1"/>
    <col min="3" max="3" width="14" bestFit="1" customWidth="1"/>
    <col min="4" max="4" width="11.88671875" customWidth="1"/>
    <col min="5" max="18" width="10.109375" hidden="1" customWidth="1"/>
    <col min="23" max="23" width="19.6640625" bestFit="1" customWidth="1"/>
    <col min="24" max="28" width="14.88671875" customWidth="1"/>
    <col min="29" max="29" width="14.44140625" bestFit="1" customWidth="1"/>
  </cols>
  <sheetData>
    <row r="1" spans="1:29" x14ac:dyDescent="0.3">
      <c r="A1" s="144" t="s">
        <v>130</v>
      </c>
      <c r="B1" s="220"/>
      <c r="C1" s="220"/>
      <c r="D1" s="220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</row>
    <row r="2" spans="1:29" x14ac:dyDescent="0.3">
      <c r="A2" s="144" t="s">
        <v>170</v>
      </c>
      <c r="B2" s="220"/>
      <c r="C2" s="220"/>
      <c r="D2" s="220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U2" s="146"/>
      <c r="W2" s="221" t="s">
        <v>181</v>
      </c>
      <c r="X2" s="221"/>
      <c r="Y2" s="221"/>
      <c r="Z2" s="221"/>
      <c r="AA2" s="221"/>
      <c r="AB2" s="221"/>
      <c r="AC2" s="221"/>
    </row>
    <row r="3" spans="1:29" x14ac:dyDescent="0.3">
      <c r="A3" s="145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U3" s="146"/>
      <c r="W3" s="143" t="s">
        <v>169</v>
      </c>
      <c r="X3" s="144" t="s">
        <v>133</v>
      </c>
      <c r="Y3" s="144" t="s">
        <v>164</v>
      </c>
      <c r="Z3" s="144" t="s">
        <v>132</v>
      </c>
      <c r="AA3" s="144" t="s">
        <v>161</v>
      </c>
      <c r="AB3" s="144" t="s">
        <v>88</v>
      </c>
      <c r="AC3" s="144" t="s">
        <v>157</v>
      </c>
    </row>
    <row r="4" spans="1:29" x14ac:dyDescent="0.3">
      <c r="A4" s="221" t="s">
        <v>180</v>
      </c>
      <c r="B4" s="221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U4" s="146"/>
      <c r="W4" s="178">
        <v>9</v>
      </c>
      <c r="X4" s="144" t="s">
        <v>134</v>
      </c>
      <c r="Y4" s="144"/>
      <c r="Z4" s="144"/>
      <c r="AA4" s="144"/>
      <c r="AB4" s="144"/>
      <c r="AC4" s="144"/>
    </row>
    <row r="5" spans="1:29" x14ac:dyDescent="0.3">
      <c r="A5" s="144" t="s">
        <v>173</v>
      </c>
      <c r="B5" s="144" t="s">
        <v>174</v>
      </c>
      <c r="W5" s="179">
        <v>9.4375</v>
      </c>
      <c r="X5" s="144"/>
      <c r="Y5" s="144"/>
      <c r="Z5" s="144"/>
      <c r="AA5" s="144" t="s">
        <v>163</v>
      </c>
      <c r="AB5" s="144"/>
      <c r="AC5" s="144"/>
    </row>
    <row r="6" spans="1:29" x14ac:dyDescent="0.3">
      <c r="A6" s="76" t="str">
        <f>IF(ClipSelection="","",VLOOKUP(ClipSelection,ClipMatrix,2,FALSE))</f>
        <v/>
      </c>
      <c r="B6" s="76" t="str">
        <f>IF(A6="","",SUM('Order Sheet'!B17:B117))</f>
        <v/>
      </c>
      <c r="W6" s="178">
        <v>11</v>
      </c>
      <c r="X6" s="144"/>
      <c r="Y6" s="144" t="s">
        <v>165</v>
      </c>
      <c r="Z6" s="144"/>
      <c r="AA6" s="144"/>
      <c r="AB6" s="144"/>
      <c r="AC6" s="144"/>
    </row>
    <row r="7" spans="1:29" x14ac:dyDescent="0.3">
      <c r="A7" s="76" t="str">
        <f>IF(ClipSelection="","",IF(VLOOKUP(ClipSelection,ClipMatrix,3,FALSE)&lt;&gt;"",VLOOKUP(ClipSelection,ClipMatrix,3,FALSE),""))</f>
        <v/>
      </c>
      <c r="B7" s="76" t="str">
        <f>IF(A7&lt;&gt;"",B6,"")</f>
        <v/>
      </c>
      <c r="W7" s="178">
        <v>12</v>
      </c>
      <c r="X7" s="144" t="s">
        <v>135</v>
      </c>
      <c r="Y7" s="144"/>
      <c r="Z7" s="144"/>
      <c r="AA7" s="144" t="s">
        <v>158</v>
      </c>
      <c r="AB7" s="144" t="s">
        <v>193</v>
      </c>
      <c r="AC7" s="144" t="s">
        <v>152</v>
      </c>
    </row>
    <row r="8" spans="1:29" x14ac:dyDescent="0.3">
      <c r="A8" s="154"/>
      <c r="B8" s="154"/>
      <c r="W8" s="180">
        <v>12.625</v>
      </c>
      <c r="X8" s="144"/>
      <c r="Y8" s="144" t="s">
        <v>166</v>
      </c>
      <c r="Z8" s="144"/>
      <c r="AA8" s="144"/>
      <c r="AB8" s="144"/>
      <c r="AC8" s="144"/>
    </row>
    <row r="9" spans="1:29" x14ac:dyDescent="0.3">
      <c r="A9" s="221" t="s">
        <v>179</v>
      </c>
      <c r="B9" s="221"/>
      <c r="C9" s="221"/>
      <c r="D9" s="221"/>
      <c r="E9" s="165"/>
      <c r="F9" s="166"/>
      <c r="G9" s="166"/>
      <c r="H9" s="166"/>
      <c r="I9" s="166"/>
      <c r="J9" s="166" t="s">
        <v>187</v>
      </c>
      <c r="K9" s="166"/>
      <c r="L9" s="166"/>
      <c r="M9" s="166"/>
      <c r="N9" s="166"/>
      <c r="O9" s="166"/>
      <c r="P9" s="166"/>
      <c r="Q9" s="166"/>
      <c r="R9" s="167"/>
      <c r="U9" s="146"/>
      <c r="W9" s="178">
        <v>14</v>
      </c>
      <c r="X9" s="144"/>
      <c r="Y9" s="144"/>
      <c r="Z9" s="144"/>
      <c r="AA9" s="144"/>
      <c r="AB9" s="144"/>
      <c r="AC9" s="144" t="s">
        <v>153</v>
      </c>
    </row>
    <row r="10" spans="1:29" x14ac:dyDescent="0.3">
      <c r="A10" s="144" t="s">
        <v>131</v>
      </c>
      <c r="B10" s="144" t="s">
        <v>61</v>
      </c>
      <c r="C10" s="144" t="s">
        <v>171</v>
      </c>
      <c r="D10" s="144" t="s">
        <v>172</v>
      </c>
      <c r="E10" s="143">
        <v>9</v>
      </c>
      <c r="F10" s="147">
        <v>9.4375</v>
      </c>
      <c r="G10" s="143">
        <v>11</v>
      </c>
      <c r="H10" s="143">
        <v>12</v>
      </c>
      <c r="I10" s="148">
        <v>12.625</v>
      </c>
      <c r="J10" s="143">
        <v>14</v>
      </c>
      <c r="K10" s="147">
        <v>14.9375</v>
      </c>
      <c r="L10" s="143">
        <v>15</v>
      </c>
      <c r="M10" s="143">
        <v>16</v>
      </c>
      <c r="N10" s="143">
        <v>18</v>
      </c>
      <c r="O10" s="148">
        <v>18.875</v>
      </c>
      <c r="P10" s="148">
        <v>20</v>
      </c>
      <c r="Q10" s="148">
        <v>21</v>
      </c>
      <c r="R10" s="143">
        <v>22</v>
      </c>
      <c r="S10" s="142"/>
      <c r="T10" s="142"/>
      <c r="U10" s="146"/>
      <c r="V10" s="142"/>
      <c r="W10" s="179">
        <v>14.9375</v>
      </c>
      <c r="X10" s="144"/>
      <c r="Y10" s="144" t="s">
        <v>167</v>
      </c>
      <c r="Z10" s="144"/>
      <c r="AA10" s="144"/>
      <c r="AB10" s="144"/>
      <c r="AC10" s="144"/>
    </row>
    <row r="11" spans="1:29" x14ac:dyDescent="0.3">
      <c r="A11" s="158">
        <f t="array" ref="A11">IFERROR(INDEX('Order Sheet'!$H$17:$H$117,MATCH(0,COUNTIF(A$10:A10,'Order Sheet'!$H$17:$H$117),0)), "")</f>
        <v>533.4</v>
      </c>
      <c r="B11" s="157">
        <f ca="1">IF(A11="","",SUMIF('Order Sheet'!$H$17:$H$117,"=" &amp; $A11,'Order Sheet'!$B$17:$B$117))</f>
        <v>2</v>
      </c>
      <c r="C11" s="155">
        <f>IF(A11&lt;&gt;"",$B$1,"")</f>
        <v>0</v>
      </c>
      <c r="D11" s="23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68"/>
      <c r="U11" s="146"/>
      <c r="W11" s="178">
        <v>15</v>
      </c>
      <c r="X11" s="144" t="s">
        <v>136</v>
      </c>
      <c r="Y11" s="144"/>
      <c r="Z11" s="144"/>
      <c r="AA11" s="144" t="s">
        <v>159</v>
      </c>
      <c r="AB11" s="144" t="s">
        <v>194</v>
      </c>
      <c r="AC11" s="144" t="s">
        <v>154</v>
      </c>
    </row>
    <row r="12" spans="1:29" x14ac:dyDescent="0.3">
      <c r="A12" s="158" t="str">
        <f t="array" aca="1" ref="A12" ca="1">IFERROR(INDEX('Order Sheet'!$H$17:$H$117,MATCH(0,COUNTIF(A$10:A11,'Order Sheet'!$H$17:$H$117),0)), "")</f>
        <v/>
      </c>
      <c r="B12" s="157" t="str">
        <f ca="1">IF(A12="","",SUMIF('Order Sheet'!$H$17:$H$117,"=" &amp; $A12,'Order Sheet'!$B$17:$B$117))</f>
        <v/>
      </c>
      <c r="C12" s="155" t="str">
        <f t="shared" ref="C12:C31" ca="1" si="1">IF(A12&lt;&gt;"",$B$1,"")</f>
        <v/>
      </c>
      <c r="D12" s="23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46"/>
      <c r="W12" s="178">
        <v>16</v>
      </c>
      <c r="X12" s="144"/>
      <c r="Y12" s="144"/>
      <c r="Z12" s="144"/>
      <c r="AA12" s="144"/>
      <c r="AB12" s="144"/>
      <c r="AC12" s="144" t="s">
        <v>155</v>
      </c>
    </row>
    <row r="13" spans="1:29" x14ac:dyDescent="0.3">
      <c r="A13" s="158" t="str">
        <f t="array" aca="1" ref="A13" ca="1">IFERROR(INDEX('Order Sheet'!$H$17:$H$117,MATCH(0,COUNTIF(A$10:A12,'Order Sheet'!$H$17:$H$117),0)), "")</f>
        <v/>
      </c>
      <c r="B13" s="157" t="str">
        <f ca="1">IF(A13="","",SUMIF('Order Sheet'!$H$17:$H$117,"=" &amp; $A13,'Order Sheet'!$B$17:$B$117))</f>
        <v/>
      </c>
      <c r="C13" s="155" t="str">
        <f t="shared" ca="1" si="1"/>
        <v/>
      </c>
      <c r="D13" s="23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46"/>
      <c r="W13" s="178">
        <v>18</v>
      </c>
      <c r="X13" s="144" t="s">
        <v>137</v>
      </c>
      <c r="Y13" s="144"/>
      <c r="Z13" s="144"/>
      <c r="AA13" s="144" t="s">
        <v>160</v>
      </c>
      <c r="AB13" s="144" t="s">
        <v>195</v>
      </c>
      <c r="AC13" s="144" t="s">
        <v>156</v>
      </c>
    </row>
    <row r="14" spans="1:29" x14ac:dyDescent="0.3">
      <c r="A14" s="158" t="str">
        <f t="array" aca="1" ref="A14" ca="1">IFERROR(INDEX('Order Sheet'!$H$17:$H$117,MATCH(0,COUNTIF(A$10:A13,'Order Sheet'!$H$17:$H$117),0)), "")</f>
        <v/>
      </c>
      <c r="B14" s="157" t="str">
        <f ca="1">IF(A14="","",SUMIF('Order Sheet'!$H$17:$H$117,"=" &amp; $A14,'Order Sheet'!$B$17:$B$117))</f>
        <v/>
      </c>
      <c r="C14" s="155" t="str">
        <f t="shared" ca="1" si="1"/>
        <v/>
      </c>
      <c r="D14" s="23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46"/>
      <c r="W14" s="180">
        <v>18.875</v>
      </c>
      <c r="X14" s="144"/>
      <c r="Y14" s="144" t="s">
        <v>168</v>
      </c>
      <c r="Z14" s="144"/>
      <c r="AA14" s="144"/>
      <c r="AB14" s="144"/>
      <c r="AC14" s="144"/>
    </row>
    <row r="15" spans="1:29" x14ac:dyDescent="0.3">
      <c r="A15" s="158" t="str">
        <f t="array" aca="1" ref="A15" ca="1">IFERROR(INDEX('Order Sheet'!$H$17:$H$117,MATCH(0,COUNTIF(A$10:A14,'Order Sheet'!$H$17:$H$117),0)), "")</f>
        <v/>
      </c>
      <c r="B15" s="157" t="str">
        <f ca="1">IF(A15="","",SUMIF('Order Sheet'!$H$17:$H$117,"=" &amp; $A15,'Order Sheet'!$B$17:$B$117))</f>
        <v/>
      </c>
      <c r="C15" s="155" t="str">
        <f t="shared" ca="1" si="1"/>
        <v/>
      </c>
      <c r="D15" s="23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46"/>
      <c r="W15" s="178">
        <v>20</v>
      </c>
      <c r="X15" s="183"/>
      <c r="Y15" s="183"/>
      <c r="Z15" s="183"/>
      <c r="AA15" s="183"/>
      <c r="AB15" s="183"/>
      <c r="AC15" s="183" t="s">
        <v>203</v>
      </c>
    </row>
    <row r="16" spans="1:29" x14ac:dyDescent="0.3">
      <c r="A16" s="158" t="str">
        <f t="array" aca="1" ref="A16" ca="1">IFERROR(INDEX('Order Sheet'!$H$17:$H$117,MATCH(0,COUNTIF(A$10:A15,'Order Sheet'!$H$17:$H$117),0)), "")</f>
        <v/>
      </c>
      <c r="B16" s="157" t="str">
        <f ca="1">IF(A16="","",SUMIF('Order Sheet'!$H$17:$H$117,"=" &amp; $A16,'Order Sheet'!$B$17:$B$117))</f>
        <v/>
      </c>
      <c r="C16" s="155" t="str">
        <f t="shared" ca="1" si="1"/>
        <v/>
      </c>
      <c r="D16" s="23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78">
        <v>21</v>
      </c>
      <c r="X16" s="183" t="s">
        <v>138</v>
      </c>
      <c r="Y16" s="183"/>
      <c r="Z16" s="183"/>
      <c r="AA16" s="183" t="s">
        <v>162</v>
      </c>
      <c r="AB16" s="183" t="s">
        <v>196</v>
      </c>
      <c r="AC16" s="183" t="s">
        <v>204</v>
      </c>
    </row>
    <row r="17" spans="1:29" x14ac:dyDescent="0.3">
      <c r="A17" s="158" t="str">
        <f t="array" aca="1" ref="A17" ca="1">IFERROR(INDEX('Order Sheet'!$H$17:$H$117,MATCH(0,COUNTIF(A$10:A16,'Order Sheet'!$H$17:$H$117),0)), "")</f>
        <v/>
      </c>
      <c r="B17" s="157" t="str">
        <f ca="1">IF(A17="","",SUMIF('Order Sheet'!$H$17:$H$117,"=" &amp; $A17,'Order Sheet'!$B$17:$B$117))</f>
        <v/>
      </c>
      <c r="C17" s="155" t="str">
        <f t="shared" ca="1" si="1"/>
        <v/>
      </c>
      <c r="D17" s="23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78">
        <v>22</v>
      </c>
      <c r="X17" s="144"/>
      <c r="Y17" s="144"/>
      <c r="Z17" s="144"/>
      <c r="AA17" s="144"/>
      <c r="AB17" s="144"/>
      <c r="AC17" s="183" t="s">
        <v>205</v>
      </c>
    </row>
    <row r="18" spans="1:29" x14ac:dyDescent="0.3">
      <c r="A18" s="158" t="str">
        <f t="array" aca="1" ref="A18" ca="1">IFERROR(INDEX('Order Sheet'!$H$17:$H$117,MATCH(0,COUNTIF(A$10:A17,'Order Sheet'!$H$17:$H$117),0)), "")</f>
        <v/>
      </c>
      <c r="B18" s="157" t="str">
        <f ca="1">IF(A18="","",SUMIF('Order Sheet'!$H$17:$H$117,"=" &amp; $A18,'Order Sheet'!$B$17:$B$117))</f>
        <v/>
      </c>
      <c r="C18" s="155" t="str">
        <f t="shared" ca="1" si="1"/>
        <v/>
      </c>
      <c r="D18" s="23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 x14ac:dyDescent="0.3">
      <c r="A19" s="158" t="str">
        <f t="array" aca="1" ref="A19" ca="1">IFERROR(INDEX('Order Sheet'!$H$17:$H$117,MATCH(0,COUNTIF(A$10:A18,'Order Sheet'!$H$17:$H$117),0)), "")</f>
        <v/>
      </c>
      <c r="B19" s="157" t="str">
        <f ca="1">IF(A19="","",SUMIF('Order Sheet'!$H$17:$H$117,"=" &amp; $A19,'Order Sheet'!$B$17:$B$117))</f>
        <v/>
      </c>
      <c r="C19" s="155" t="str">
        <f t="shared" ca="1" si="1"/>
        <v/>
      </c>
      <c r="D19" s="23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83" t="s">
        <v>182</v>
      </c>
      <c r="X19" s="183"/>
      <c r="Y19" s="183"/>
    </row>
    <row r="20" spans="1:29" x14ac:dyDescent="0.3">
      <c r="A20" s="158" t="str">
        <f t="array" aca="1" ref="A20" ca="1">IFERROR(INDEX('Order Sheet'!$H$17:$H$117,MATCH(0,COUNTIF(A$10:A19,'Order Sheet'!$H$17:$H$117),0)), "")</f>
        <v/>
      </c>
      <c r="B20" s="157" t="str">
        <f ca="1">IF(A20="","",SUMIF('Order Sheet'!$H$17:$H$117,"=" &amp; $A20,'Order Sheet'!$B$17:$B$117))</f>
        <v/>
      </c>
      <c r="C20" s="155" t="str">
        <f t="shared" ca="1" si="1"/>
        <v/>
      </c>
      <c r="D20" s="23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3" t="s">
        <v>175</v>
      </c>
      <c r="X20" s="183" t="s">
        <v>178</v>
      </c>
      <c r="Y20" s="183" t="s">
        <v>176</v>
      </c>
    </row>
    <row r="21" spans="1:29" x14ac:dyDescent="0.3">
      <c r="A21" s="158" t="str">
        <f t="array" aca="1" ref="A21" ca="1">IFERROR(INDEX('Order Sheet'!$H$17:$H$117,MATCH(0,COUNTIF(A$10:A20,'Order Sheet'!$H$17:$H$117),0)), "")</f>
        <v/>
      </c>
      <c r="B21" s="157" t="str">
        <f ca="1">IF(A21="","",SUMIF('Order Sheet'!$H$17:$H$117,"=" &amp; $A21,'Order Sheet'!$B$17:$B$117))</f>
        <v/>
      </c>
      <c r="C21" s="155" t="str">
        <f t="shared" ca="1" si="1"/>
        <v/>
      </c>
      <c r="D21" s="23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3" t="s">
        <v>198</v>
      </c>
      <c r="X21" s="183" t="s">
        <v>141</v>
      </c>
      <c r="Y21" s="183"/>
    </row>
    <row r="22" spans="1:29" x14ac:dyDescent="0.3">
      <c r="A22" s="158" t="str">
        <f t="array" aca="1" ref="A22" ca="1">IFERROR(INDEX('Order Sheet'!$H$17:$H$117,MATCH(0,COUNTIF(A$10:A21,'Order Sheet'!$H$17:$H$117),0)), "")</f>
        <v/>
      </c>
      <c r="B22" s="157" t="str">
        <f ca="1">IF(A22="","",SUMIF('Order Sheet'!$H$17:$H$117,"=" &amp; $A22,'Order Sheet'!$B$17:$B$117))</f>
        <v/>
      </c>
      <c r="C22" s="155" t="str">
        <f t="shared" ca="1" si="1"/>
        <v/>
      </c>
      <c r="D22" s="23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3" t="s">
        <v>199</v>
      </c>
      <c r="X22" s="183" t="s">
        <v>197</v>
      </c>
      <c r="Y22" s="183"/>
    </row>
    <row r="23" spans="1:29" x14ac:dyDescent="0.3">
      <c r="A23" s="158" t="str">
        <f t="array" aca="1" ref="A23" ca="1">IFERROR(INDEX('Order Sheet'!$H$17:$H$117,MATCH(0,COUNTIF(A$10:A22,'Order Sheet'!$H$17:$H$117),0)), "")</f>
        <v/>
      </c>
      <c r="B23" s="157" t="str">
        <f ca="1">IF(A23="","",SUMIF('Order Sheet'!$H$17:$H$117,"=" &amp; $A23,'Order Sheet'!$B$17:$B$117))</f>
        <v/>
      </c>
      <c r="C23" s="155" t="str">
        <f t="shared" ca="1" si="1"/>
        <v/>
      </c>
      <c r="D23" s="23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3" t="s">
        <v>206</v>
      </c>
      <c r="X23" s="183" t="s">
        <v>207</v>
      </c>
      <c r="Y23" s="183"/>
    </row>
    <row r="24" spans="1:29" x14ac:dyDescent="0.3">
      <c r="A24" s="158" t="str">
        <f t="array" aca="1" ref="A24" ca="1">IFERROR(INDEX('Order Sheet'!$H$17:$H$117,MATCH(0,COUNTIF(A$10:A23,'Order Sheet'!$H$17:$H$117),0)), "")</f>
        <v/>
      </c>
      <c r="B24" s="157" t="str">
        <f ca="1">IF(A24="","",SUMIF('Order Sheet'!$H$17:$H$117,"=" &amp; $A24,'Order Sheet'!$B$17:$B$117))</f>
        <v/>
      </c>
      <c r="C24" s="155" t="str">
        <f t="shared" ca="1" si="1"/>
        <v/>
      </c>
      <c r="D24" s="23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3" t="s">
        <v>139</v>
      </c>
      <c r="X24" s="183" t="s">
        <v>141</v>
      </c>
      <c r="Y24" s="183"/>
    </row>
    <row r="25" spans="1:29" x14ac:dyDescent="0.3">
      <c r="A25" s="158" t="str">
        <f t="array" aca="1" ref="A25" ca="1">IFERROR(INDEX('Order Sheet'!$H$17:$H$117,MATCH(0,COUNTIF(A$10:A24,'Order Sheet'!$H$17:$H$117),0)), "")</f>
        <v/>
      </c>
      <c r="B25" s="157" t="str">
        <f ca="1">IF(A25="","",SUMIF('Order Sheet'!$H$17:$H$117,"=" &amp; $A25,'Order Sheet'!$B$17:$B$117))</f>
        <v/>
      </c>
      <c r="C25" s="155" t="str">
        <f t="shared" ca="1" si="1"/>
        <v/>
      </c>
      <c r="D25" s="23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3" t="s">
        <v>140</v>
      </c>
      <c r="X25" s="183" t="s">
        <v>142</v>
      </c>
      <c r="Y25" s="183"/>
    </row>
    <row r="26" spans="1:29" x14ac:dyDescent="0.3">
      <c r="A26" s="158" t="str">
        <f t="array" aca="1" ref="A26" ca="1">IFERROR(INDEX('Order Sheet'!$H$17:$H$117,MATCH(0,COUNTIF(A$10:A25,'Order Sheet'!$H$17:$H$117),0)), "")</f>
        <v/>
      </c>
      <c r="B26" s="157" t="str">
        <f ca="1">IF(A26="","",SUMIF('Order Sheet'!$H$17:$H$117,"=" &amp; $A26,'Order Sheet'!$B$17:$B$117))</f>
        <v/>
      </c>
      <c r="C26" s="155" t="str">
        <f t="shared" ca="1" si="1"/>
        <v/>
      </c>
      <c r="D26" s="23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3" t="s">
        <v>143</v>
      </c>
      <c r="X26" s="183" t="s">
        <v>144</v>
      </c>
      <c r="Y26" s="183"/>
    </row>
    <row r="27" spans="1:29" x14ac:dyDescent="0.3">
      <c r="A27" s="158" t="str">
        <f t="array" aca="1" ref="A27" ca="1">IFERROR(INDEX('Order Sheet'!$H$17:$H$117,MATCH(0,COUNTIF(A$10:A26,'Order Sheet'!$H$17:$H$117),0)), "")</f>
        <v/>
      </c>
      <c r="B27" s="157" t="str">
        <f ca="1">IF(A27="","",SUMIF('Order Sheet'!$H$17:$H$117,"=" &amp; $A27,'Order Sheet'!$B$17:$B$117))</f>
        <v/>
      </c>
      <c r="C27" s="155" t="str">
        <f t="shared" ca="1" si="1"/>
        <v/>
      </c>
      <c r="D27" s="23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3" t="s">
        <v>145</v>
      </c>
      <c r="X27" s="183" t="s">
        <v>147</v>
      </c>
      <c r="Y27" s="183" t="s">
        <v>146</v>
      </c>
    </row>
    <row r="28" spans="1:29" x14ac:dyDescent="0.3">
      <c r="A28" s="158" t="str">
        <f t="array" aca="1" ref="A28" ca="1">IFERROR(INDEX('Order Sheet'!$H$17:$H$117,MATCH(0,COUNTIF(A$10:A27,'Order Sheet'!$H$17:$H$117),0)), "")</f>
        <v/>
      </c>
      <c r="B28" s="157" t="str">
        <f ca="1">IF(A28="","",SUMIF('Order Sheet'!$H$17:$H$117,"=" &amp; $A28,'Order Sheet'!$B$17:$B$117))</f>
        <v/>
      </c>
      <c r="C28" s="155" t="str">
        <f t="shared" ca="1" si="1"/>
        <v/>
      </c>
      <c r="D28" s="23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3" t="s">
        <v>177</v>
      </c>
      <c r="X28" s="183" t="s">
        <v>149</v>
      </c>
      <c r="Y28" s="183"/>
    </row>
    <row r="29" spans="1:29" x14ac:dyDescent="0.3">
      <c r="A29" s="158" t="str">
        <f t="array" aca="1" ref="A29" ca="1">IFERROR(INDEX('Order Sheet'!$H$17:$H$117,MATCH(0,COUNTIF(A$10:A28,'Order Sheet'!$H$17:$H$117),0)), "")</f>
        <v/>
      </c>
      <c r="B29" s="157" t="str">
        <f ca="1">IF(A29="","",SUMIF('Order Sheet'!$H$17:$H$117,"=" &amp; $A29,'Order Sheet'!$B$17:$B$117))</f>
        <v/>
      </c>
      <c r="C29" s="155" t="str">
        <f t="shared" ca="1" si="1"/>
        <v/>
      </c>
      <c r="D29" s="23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3" t="s">
        <v>148</v>
      </c>
      <c r="X29" s="183" t="s">
        <v>151</v>
      </c>
      <c r="Y29" s="183" t="s">
        <v>150</v>
      </c>
    </row>
    <row r="30" spans="1:29" x14ac:dyDescent="0.3">
      <c r="A30" s="158" t="str">
        <f t="array" aca="1" ref="A30" ca="1">IFERROR(INDEX('Order Sheet'!$H$17:$H$117,MATCH(0,COUNTIF(A$10:A29,'Order Sheet'!$H$17:$H$117),0)), "")</f>
        <v/>
      </c>
      <c r="B30" s="157" t="str">
        <f ca="1">IF(A30="","",SUMIF('Order Sheet'!$H$17:$H$117,"=" &amp; $A30,'Order Sheet'!$B$17:$B$117))</f>
        <v/>
      </c>
      <c r="C30" s="155" t="str">
        <f t="shared" ca="1" si="1"/>
        <v/>
      </c>
      <c r="D30" s="23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 x14ac:dyDescent="0.3">
      <c r="A31" s="158" t="str">
        <f t="array" aca="1" ref="A31" ca="1">IFERROR(INDEX('Order Sheet'!$H$17:$H$117,MATCH(0,COUNTIF(A$10:A30,'Order Sheet'!$H$17:$H$117),0)), "")</f>
        <v/>
      </c>
      <c r="B31" s="157" t="str">
        <f ca="1">IF(A31="","",SUMIF('Order Sheet'!$H$17:$H$117,"=" &amp; $A31,'Order Sheet'!$B$17:$B$117))</f>
        <v/>
      </c>
      <c r="C31" s="155" t="str">
        <f t="shared" ca="1" si="1"/>
        <v/>
      </c>
      <c r="D31" s="23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1"/>
      <c r="X31" s="151"/>
      <c r="Y31" s="152"/>
    </row>
    <row r="32" spans="1:29" x14ac:dyDescent="0.3">
      <c r="A32" s="153" t="s">
        <v>16</v>
      </c>
      <c r="B32" s="153" t="s">
        <v>16</v>
      </c>
      <c r="C32" s="156" t="s">
        <v>16</v>
      </c>
      <c r="D32" s="153" t="s">
        <v>16</v>
      </c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W32" s="151"/>
      <c r="X32" s="151"/>
      <c r="Y32" s="152"/>
    </row>
    <row r="34" spans="23:25" x14ac:dyDescent="0.3">
      <c r="W34" s="149"/>
      <c r="X34" s="150"/>
      <c r="Y34" s="150"/>
    </row>
    <row r="35" spans="23:25" x14ac:dyDescent="0.3">
      <c r="W35" s="149"/>
      <c r="X35" s="150"/>
      <c r="Y35" s="150"/>
    </row>
    <row r="36" spans="23:25" x14ac:dyDescent="0.3">
      <c r="W36" s="149"/>
      <c r="X36" s="150"/>
      <c r="Y36" s="150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2" priority="2">
      <formula>LEN(TRIM(B1))=0</formula>
    </cfRule>
  </conditionalFormatting>
  <conditionalFormatting sqref="B2:D2">
    <cfRule type="containsBlanks" dxfId="1" priority="1">
      <formula>LEN(TRIM(B2))=0</formula>
    </cfRule>
  </conditionalFormatting>
  <dataValidations count="3">
    <dataValidation type="list" allowBlank="1" showInputMessage="1" sqref="C11:C31" xr:uid="{1D369B9A-0D15-4566-A5D6-EAE3FB33A0B2}">
      <formula1>SlideBrands</formula1>
    </dataValidation>
    <dataValidation type="list" allowBlank="1" showInputMessage="1" showErrorMessage="1" sqref="B2:R2" xr:uid="{017F4EE5-5475-4FED-A5B0-4E0804CFC256}">
      <formula1>ClipNames</formula1>
    </dataValidation>
    <dataValidation type="list" allowBlank="1" showInputMessage="1" showErrorMessage="1" sqref="B1:R1" xr:uid="{F55A497E-87B9-430B-B0E3-9A13707DD5C6}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EAEC-3149-47A2-8951-5005FB910147}">
  <sheetPr codeName="Sheet3"/>
  <dimension ref="B1:Z30"/>
  <sheetViews>
    <sheetView workbookViewId="0">
      <selection activeCell="I5" sqref="I5"/>
    </sheetView>
  </sheetViews>
  <sheetFormatPr defaultColWidth="9.109375" defaultRowHeight="14.4" x14ac:dyDescent="0.3"/>
  <cols>
    <col min="1" max="1" width="2.88671875" style="66" customWidth="1"/>
    <col min="2" max="2" width="15" style="66" bestFit="1" customWidth="1"/>
    <col min="3" max="3" width="13.109375" style="66" bestFit="1" customWidth="1"/>
    <col min="4" max="4" width="11.5546875" style="66" bestFit="1" customWidth="1"/>
    <col min="5" max="5" width="17.5546875" style="66" bestFit="1" customWidth="1"/>
    <col min="6" max="6" width="12.88671875" style="66" bestFit="1" customWidth="1"/>
    <col min="7" max="7" width="11.6640625" style="66" bestFit="1" customWidth="1"/>
    <col min="8" max="8" width="2.109375" style="66" customWidth="1"/>
    <col min="9" max="9" width="20.33203125" style="66" bestFit="1" customWidth="1"/>
    <col min="10" max="10" width="9.109375" style="66"/>
    <col min="11" max="11" width="2.88671875" style="66" customWidth="1"/>
    <col min="12" max="12" width="18.109375" style="66" bestFit="1" customWidth="1"/>
    <col min="13" max="13" width="6.5546875" style="66" bestFit="1" customWidth="1"/>
    <col min="14" max="14" width="2.88671875" style="66" customWidth="1"/>
    <col min="15" max="15" width="20.33203125" style="66" bestFit="1" customWidth="1"/>
    <col min="16" max="16" width="9.5546875" style="66" bestFit="1" customWidth="1"/>
    <col min="17" max="17" width="1.88671875" style="66" customWidth="1"/>
    <col min="18" max="18" width="35.5546875" style="66" bestFit="1" customWidth="1"/>
    <col min="19" max="19" width="9.109375" style="66"/>
    <col min="20" max="20" width="2.88671875" style="66" customWidth="1"/>
    <col min="21" max="21" width="21.6640625" style="66" bestFit="1" customWidth="1"/>
    <col min="22" max="16384" width="9.109375" style="66"/>
  </cols>
  <sheetData>
    <row r="1" spans="2:26" x14ac:dyDescent="0.3">
      <c r="B1" s="77" t="s">
        <v>184</v>
      </c>
      <c r="C1" s="141">
        <v>3</v>
      </c>
    </row>
    <row r="2" spans="2:26" x14ac:dyDescent="0.3">
      <c r="B2" s="77" t="s">
        <v>21</v>
      </c>
      <c r="C2" s="77" t="s">
        <v>22</v>
      </c>
      <c r="D2" s="77" t="s">
        <v>23</v>
      </c>
      <c r="E2" s="77" t="s">
        <v>24</v>
      </c>
      <c r="F2" s="77" t="s">
        <v>25</v>
      </c>
      <c r="G2" s="77" t="s">
        <v>215</v>
      </c>
      <c r="I2" s="78" t="s">
        <v>27</v>
      </c>
      <c r="J2" s="77" t="s">
        <v>7</v>
      </c>
      <c r="L2" s="79" t="s">
        <v>8</v>
      </c>
      <c r="M2" s="79" t="s">
        <v>40</v>
      </c>
      <c r="O2" s="79" t="s">
        <v>41</v>
      </c>
      <c r="P2" s="79" t="s">
        <v>7</v>
      </c>
      <c r="R2" s="79" t="s">
        <v>44</v>
      </c>
      <c r="S2" s="79" t="s">
        <v>7</v>
      </c>
      <c r="U2" s="79" t="s">
        <v>45</v>
      </c>
      <c r="V2" s="79" t="s">
        <v>7</v>
      </c>
      <c r="X2" s="222" t="s">
        <v>188</v>
      </c>
      <c r="Y2" s="222"/>
      <c r="Z2" s="222"/>
    </row>
    <row r="3" spans="2:26" x14ac:dyDescent="0.3">
      <c r="B3" s="169">
        <v>2.5</v>
      </c>
      <c r="C3" s="82">
        <v>64</v>
      </c>
      <c r="D3" s="80">
        <v>0.20910000000000001</v>
      </c>
      <c r="E3" s="80">
        <v>0.20910000000000001</v>
      </c>
      <c r="F3" s="80">
        <f>ROUND((D3+E3)/2,4)</f>
        <v>0.20910000000000001</v>
      </c>
      <c r="G3" s="80">
        <v>0.84319999999999995</v>
      </c>
      <c r="I3" s="80" t="s">
        <v>20</v>
      </c>
      <c r="J3" s="81">
        <v>8</v>
      </c>
      <c r="L3" s="80" t="s">
        <v>37</v>
      </c>
      <c r="M3" s="82">
        <f>IF(Notation="Metric",2, 3)</f>
        <v>2</v>
      </c>
      <c r="O3" s="80" t="s">
        <v>31</v>
      </c>
      <c r="P3" s="81">
        <v>0</v>
      </c>
      <c r="R3" s="80" t="s">
        <v>42</v>
      </c>
      <c r="S3" s="80">
        <v>0</v>
      </c>
      <c r="U3" s="139" t="s">
        <v>46</v>
      </c>
      <c r="V3" s="140">
        <v>40</v>
      </c>
      <c r="X3" s="223" t="s">
        <v>189</v>
      </c>
      <c r="Y3" s="223"/>
      <c r="Z3" s="139" t="s">
        <v>190</v>
      </c>
    </row>
    <row r="4" spans="2:26" x14ac:dyDescent="0.3">
      <c r="B4" s="169">
        <v>3.375</v>
      </c>
      <c r="C4" s="82">
        <v>86</v>
      </c>
      <c r="D4" s="80">
        <v>0.20910000000000001</v>
      </c>
      <c r="E4" s="80">
        <v>0.18</v>
      </c>
      <c r="F4" s="80">
        <f t="shared" ref="F4:F12" si="0">ROUND((D4+E4)/2,4)</f>
        <v>0.1946</v>
      </c>
      <c r="G4" s="80">
        <v>0.71230000000000004</v>
      </c>
      <c r="I4" s="80" t="s">
        <v>227</v>
      </c>
      <c r="J4" s="81">
        <v>3.8462000000000001</v>
      </c>
      <c r="L4" s="80" t="s">
        <v>38</v>
      </c>
      <c r="M4" s="82">
        <f>IF(Notation="Metric",1,2)</f>
        <v>1</v>
      </c>
      <c r="O4" s="80" t="s">
        <v>32</v>
      </c>
      <c r="P4" s="81">
        <v>0.74</v>
      </c>
      <c r="R4" s="80" t="s">
        <v>43</v>
      </c>
      <c r="S4" s="80">
        <f>2/1.3</f>
        <v>1.5384615384615383</v>
      </c>
      <c r="U4" s="139" t="s">
        <v>47</v>
      </c>
      <c r="V4" s="140">
        <v>40</v>
      </c>
      <c r="X4" s="80">
        <v>0</v>
      </c>
      <c r="Y4" s="80">
        <v>12.01</v>
      </c>
      <c r="Z4" s="80">
        <v>9</v>
      </c>
    </row>
    <row r="5" spans="2:26" x14ac:dyDescent="0.3">
      <c r="B5" s="169">
        <v>4.125</v>
      </c>
      <c r="C5" s="82">
        <v>105</v>
      </c>
      <c r="D5" s="80">
        <v>0.2452</v>
      </c>
      <c r="E5" s="80">
        <v>0.2</v>
      </c>
      <c r="F5" s="80">
        <f t="shared" si="0"/>
        <v>0.22259999999999999</v>
      </c>
      <c r="G5" s="80">
        <v>0.83550000000000002</v>
      </c>
      <c r="I5" s="80" t="s">
        <v>35</v>
      </c>
      <c r="J5" s="81">
        <v>10</v>
      </c>
      <c r="L5" s="80" t="s">
        <v>39</v>
      </c>
      <c r="M5" s="82">
        <v>4</v>
      </c>
      <c r="O5" s="80" t="s">
        <v>33</v>
      </c>
      <c r="P5" s="81">
        <v>0.185</v>
      </c>
      <c r="R5" s="80" t="s">
        <v>86</v>
      </c>
      <c r="S5" s="80">
        <f>3/1.3</f>
        <v>2.3076923076923075</v>
      </c>
      <c r="U5" s="139" t="s">
        <v>48</v>
      </c>
      <c r="V5" s="140">
        <v>60</v>
      </c>
      <c r="X5" s="80">
        <v>12.01</v>
      </c>
      <c r="Y5" s="80">
        <v>16.100000000000001</v>
      </c>
      <c r="Z5" s="80">
        <v>25</v>
      </c>
    </row>
    <row r="6" spans="2:26" x14ac:dyDescent="0.3">
      <c r="B6" s="169">
        <v>5.375</v>
      </c>
      <c r="C6" s="82">
        <v>137</v>
      </c>
      <c r="D6" s="80">
        <v>0.32750000000000001</v>
      </c>
      <c r="E6" s="80">
        <v>0.27500000000000002</v>
      </c>
      <c r="F6" s="80">
        <f t="shared" si="0"/>
        <v>0.30130000000000001</v>
      </c>
      <c r="G6" s="80">
        <v>1.1156999999999999</v>
      </c>
      <c r="I6" s="80" t="s">
        <v>36</v>
      </c>
      <c r="J6" s="80">
        <v>5.1923076923076925</v>
      </c>
      <c r="L6" s="80" t="s">
        <v>26</v>
      </c>
      <c r="M6" s="82">
        <v>5</v>
      </c>
      <c r="O6" s="80" t="s">
        <v>34</v>
      </c>
      <c r="P6" s="81">
        <v>0.74</v>
      </c>
      <c r="R6" s="80" t="s">
        <v>209</v>
      </c>
      <c r="S6" s="80">
        <f>4.5/1.3</f>
        <v>3.4615384615384612</v>
      </c>
      <c r="U6" s="139" t="s">
        <v>49</v>
      </c>
      <c r="V6" s="140">
        <v>60</v>
      </c>
      <c r="X6" s="80">
        <v>16.100000000000001</v>
      </c>
      <c r="Y6" s="80">
        <v>19</v>
      </c>
      <c r="Z6" s="80">
        <v>40</v>
      </c>
    </row>
    <row r="7" spans="2:26" x14ac:dyDescent="0.3">
      <c r="B7" s="169">
        <v>6.25</v>
      </c>
      <c r="C7" s="82">
        <v>159</v>
      </c>
      <c r="D7" s="80">
        <v>0.31890000000000002</v>
      </c>
      <c r="E7" s="80">
        <v>0.26679999999999998</v>
      </c>
      <c r="F7" s="80">
        <f t="shared" si="0"/>
        <v>0.29289999999999999</v>
      </c>
      <c r="G7" s="80">
        <v>1.0865</v>
      </c>
      <c r="I7" s="80" t="s">
        <v>5</v>
      </c>
      <c r="J7" s="81">
        <v>1.5</v>
      </c>
      <c r="L7" s="80" t="s">
        <v>214</v>
      </c>
      <c r="M7" s="82">
        <f>IF(Notation="Metric",4,5)</f>
        <v>4</v>
      </c>
      <c r="O7" s="80" t="s">
        <v>81</v>
      </c>
      <c r="P7" s="81">
        <v>0.185</v>
      </c>
      <c r="U7" s="80" t="s">
        <v>58</v>
      </c>
      <c r="V7" s="81">
        <v>32.5</v>
      </c>
    </row>
    <row r="8" spans="2:26" x14ac:dyDescent="0.3">
      <c r="B8" s="169">
        <v>7.125</v>
      </c>
      <c r="C8" s="82">
        <v>181</v>
      </c>
      <c r="D8" s="80">
        <v>0.47</v>
      </c>
      <c r="E8" s="80">
        <v>0.41</v>
      </c>
      <c r="F8" s="80">
        <f t="shared" si="0"/>
        <v>0.44</v>
      </c>
      <c r="G8" s="80">
        <v>1.6012</v>
      </c>
      <c r="O8" s="80" t="s">
        <v>89</v>
      </c>
      <c r="P8" s="81">
        <v>0.74</v>
      </c>
      <c r="S8" s="79" t="s">
        <v>98</v>
      </c>
      <c r="U8" s="80" t="s">
        <v>50</v>
      </c>
      <c r="V8" s="81">
        <v>11.08</v>
      </c>
    </row>
    <row r="9" spans="2:26" x14ac:dyDescent="0.3">
      <c r="B9" s="169">
        <v>8.25</v>
      </c>
      <c r="C9" s="82">
        <v>210</v>
      </c>
      <c r="D9" s="80">
        <v>0.4577</v>
      </c>
      <c r="E9" s="80">
        <v>0.38869999999999999</v>
      </c>
      <c r="F9" s="80">
        <f t="shared" si="0"/>
        <v>0.42320000000000002</v>
      </c>
      <c r="G9" s="80">
        <v>1.5592999999999999</v>
      </c>
      <c r="I9" s="84" t="s">
        <v>11</v>
      </c>
      <c r="J9" s="77" t="s">
        <v>7</v>
      </c>
      <c r="L9" s="77" t="s">
        <v>111</v>
      </c>
      <c r="S9" s="82" t="s">
        <v>101</v>
      </c>
      <c r="U9" s="80" t="s">
        <v>51</v>
      </c>
      <c r="V9" s="81">
        <v>14.77</v>
      </c>
    </row>
    <row r="10" spans="2:26" x14ac:dyDescent="0.3">
      <c r="B10" s="169">
        <v>9.25</v>
      </c>
      <c r="C10" s="82">
        <v>235</v>
      </c>
      <c r="D10" s="80">
        <v>0.55389999999999995</v>
      </c>
      <c r="E10" s="80">
        <v>0.5</v>
      </c>
      <c r="F10" s="80">
        <f t="shared" si="0"/>
        <v>0.52700000000000002</v>
      </c>
      <c r="G10" s="80">
        <v>1.887</v>
      </c>
      <c r="I10" s="80" t="s">
        <v>127</v>
      </c>
      <c r="J10" s="81">
        <v>0</v>
      </c>
      <c r="L10" s="80" t="s">
        <v>61</v>
      </c>
      <c r="O10" s="79" t="s">
        <v>75</v>
      </c>
      <c r="P10" s="81">
        <v>50</v>
      </c>
      <c r="S10" s="82" t="s">
        <v>104</v>
      </c>
      <c r="U10" s="80" t="s">
        <v>52</v>
      </c>
      <c r="V10" s="81">
        <v>18.46</v>
      </c>
    </row>
    <row r="11" spans="2:26" x14ac:dyDescent="0.3">
      <c r="B11" s="169">
        <v>10.25</v>
      </c>
      <c r="C11" s="82">
        <v>260</v>
      </c>
      <c r="D11" s="80">
        <v>0.52900000000000003</v>
      </c>
      <c r="E11" s="80">
        <v>0.46</v>
      </c>
      <c r="F11" s="80">
        <f t="shared" si="0"/>
        <v>0.4945</v>
      </c>
      <c r="G11" s="80">
        <v>1.8022</v>
      </c>
      <c r="I11" s="80" t="s">
        <v>87</v>
      </c>
      <c r="J11" s="81">
        <v>4</v>
      </c>
      <c r="L11" s="80" t="s">
        <v>0</v>
      </c>
      <c r="S11" s="82" t="s">
        <v>102</v>
      </c>
      <c r="U11" s="80" t="s">
        <v>53</v>
      </c>
      <c r="V11" s="81">
        <v>23.08</v>
      </c>
    </row>
    <row r="12" spans="2:26" x14ac:dyDescent="0.3">
      <c r="B12" s="169">
        <v>12</v>
      </c>
      <c r="C12" s="82">
        <v>305</v>
      </c>
      <c r="D12" s="80">
        <v>0.68230000000000002</v>
      </c>
      <c r="E12" s="80">
        <v>0.68230000000000002</v>
      </c>
      <c r="F12" s="80">
        <f t="shared" si="0"/>
        <v>0.68230000000000002</v>
      </c>
      <c r="G12" s="80">
        <v>2.4500000000000002</v>
      </c>
      <c r="I12" s="80" t="s">
        <v>218</v>
      </c>
      <c r="J12" s="81">
        <v>4</v>
      </c>
      <c r="L12" s="80" t="s">
        <v>1</v>
      </c>
      <c r="O12" s="79" t="s">
        <v>80</v>
      </c>
      <c r="P12" s="81">
        <v>1.3</v>
      </c>
      <c r="S12" s="82" t="s">
        <v>107</v>
      </c>
      <c r="U12" s="80" t="s">
        <v>54</v>
      </c>
      <c r="V12" s="81">
        <v>26.77</v>
      </c>
    </row>
    <row r="13" spans="2:26" x14ac:dyDescent="0.3">
      <c r="I13" s="80" t="s">
        <v>217</v>
      </c>
      <c r="J13" s="81">
        <v>4</v>
      </c>
      <c r="L13" s="80" t="s">
        <v>2</v>
      </c>
      <c r="S13" s="82" t="s">
        <v>103</v>
      </c>
      <c r="U13" s="80" t="s">
        <v>55</v>
      </c>
      <c r="V13" s="81">
        <v>32.31</v>
      </c>
    </row>
    <row r="14" spans="2:26" x14ac:dyDescent="0.3">
      <c r="B14" s="85"/>
      <c r="C14" s="85"/>
      <c r="D14" s="85"/>
      <c r="E14" s="85"/>
      <c r="F14" s="85"/>
      <c r="G14" s="85"/>
      <c r="I14" s="80" t="s">
        <v>216</v>
      </c>
      <c r="J14" s="81">
        <v>4</v>
      </c>
      <c r="L14" s="80" t="s">
        <v>3</v>
      </c>
      <c r="O14" s="79" t="s">
        <v>83</v>
      </c>
      <c r="P14" s="79" t="s">
        <v>7</v>
      </c>
      <c r="S14" s="82" t="s">
        <v>110</v>
      </c>
      <c r="U14" s="80" t="s">
        <v>56</v>
      </c>
      <c r="V14" s="81">
        <v>36.92</v>
      </c>
    </row>
    <row r="15" spans="2:26" x14ac:dyDescent="0.3">
      <c r="B15" s="85"/>
      <c r="C15" s="85"/>
      <c r="D15" s="85"/>
      <c r="E15" s="85"/>
      <c r="F15" s="85"/>
      <c r="G15" s="85"/>
      <c r="I15" s="80" t="s">
        <v>30</v>
      </c>
      <c r="J15" s="81">
        <v>4</v>
      </c>
      <c r="L15" s="80" t="s">
        <v>14</v>
      </c>
      <c r="O15" s="80" t="s">
        <v>82</v>
      </c>
      <c r="P15" s="81">
        <v>1</v>
      </c>
      <c r="S15" s="82" t="s">
        <v>97</v>
      </c>
      <c r="U15" s="80" t="s">
        <v>57</v>
      </c>
      <c r="V15" s="81">
        <v>43.38</v>
      </c>
    </row>
    <row r="16" spans="2:26" x14ac:dyDescent="0.3">
      <c r="B16" s="85"/>
      <c r="C16" s="85"/>
      <c r="D16" s="85"/>
      <c r="E16" s="85"/>
      <c r="F16" s="85"/>
      <c r="G16" s="85"/>
      <c r="I16" s="80" t="s">
        <v>88</v>
      </c>
      <c r="J16" s="81">
        <v>4</v>
      </c>
      <c r="L16" s="80" t="s">
        <v>77</v>
      </c>
      <c r="O16" s="80" t="s">
        <v>90</v>
      </c>
      <c r="P16" s="81">
        <v>1.3</v>
      </c>
      <c r="S16" s="82" t="s">
        <v>99</v>
      </c>
      <c r="U16" s="80" t="s">
        <v>59</v>
      </c>
      <c r="V16" s="81">
        <v>2.31</v>
      </c>
    </row>
    <row r="17" spans="2:22" x14ac:dyDescent="0.3">
      <c r="B17" s="85"/>
      <c r="C17" s="85"/>
      <c r="D17" s="85"/>
      <c r="E17" s="85"/>
      <c r="F17" s="85"/>
      <c r="G17" s="85"/>
      <c r="I17" s="80"/>
      <c r="J17" s="81"/>
      <c r="S17" s="82" t="s">
        <v>100</v>
      </c>
      <c r="U17" s="80" t="s">
        <v>60</v>
      </c>
      <c r="V17" s="81">
        <v>22</v>
      </c>
    </row>
    <row r="18" spans="2:22" x14ac:dyDescent="0.3">
      <c r="B18" s="85"/>
      <c r="C18" s="85"/>
      <c r="D18" s="85"/>
      <c r="E18" s="85"/>
      <c r="F18" s="85"/>
      <c r="G18" s="85"/>
      <c r="L18" s="79" t="s">
        <v>113</v>
      </c>
      <c r="S18" s="82" t="s">
        <v>108</v>
      </c>
      <c r="U18" s="80" t="s">
        <v>200</v>
      </c>
      <c r="V18" s="81">
        <f>2/StdMarkup</f>
        <v>1.5384615384615383</v>
      </c>
    </row>
    <row r="19" spans="2:22" x14ac:dyDescent="0.3">
      <c r="B19" s="78" t="s">
        <v>211</v>
      </c>
      <c r="C19" s="78" t="s">
        <v>212</v>
      </c>
      <c r="D19" s="78" t="s">
        <v>210</v>
      </c>
      <c r="E19" s="78" t="s">
        <v>213</v>
      </c>
      <c r="F19" s="85"/>
      <c r="G19" s="85"/>
      <c r="I19" s="84" t="s">
        <v>9</v>
      </c>
      <c r="J19" s="77" t="s">
        <v>7</v>
      </c>
      <c r="L19" s="80" t="s">
        <v>114</v>
      </c>
      <c r="S19" s="82" t="s">
        <v>105</v>
      </c>
      <c r="U19" s="80" t="s">
        <v>201</v>
      </c>
      <c r="V19" s="81">
        <f>3/StdMarkup</f>
        <v>2.3076923076923075</v>
      </c>
    </row>
    <row r="20" spans="2:22" x14ac:dyDescent="0.3">
      <c r="B20" s="169">
        <v>21</v>
      </c>
      <c r="C20" s="184">
        <f t="shared" ref="C20:E25" si="1">ROUND(B20*25.4,0)</f>
        <v>533</v>
      </c>
      <c r="D20" s="169">
        <v>10.625</v>
      </c>
      <c r="E20" s="184">
        <f t="shared" si="1"/>
        <v>270</v>
      </c>
      <c r="F20" s="85"/>
      <c r="G20" s="85"/>
      <c r="I20" s="80" t="s">
        <v>28</v>
      </c>
      <c r="J20" s="80">
        <v>7.6923076923076916</v>
      </c>
      <c r="L20" s="80" t="s">
        <v>208</v>
      </c>
      <c r="S20" s="82" t="s">
        <v>109</v>
      </c>
      <c r="U20" s="80" t="s">
        <v>202</v>
      </c>
      <c r="V20" s="81">
        <f>7/StdMarkup</f>
        <v>5.3846153846153841</v>
      </c>
    </row>
    <row r="21" spans="2:22" x14ac:dyDescent="0.3">
      <c r="B21" s="169">
        <v>18</v>
      </c>
      <c r="C21" s="184">
        <f t="shared" ref="C21" si="2">ROUND(B21*25.4,0)</f>
        <v>457</v>
      </c>
      <c r="D21" s="169">
        <v>11.75</v>
      </c>
      <c r="E21" s="184">
        <f t="shared" si="1"/>
        <v>298</v>
      </c>
      <c r="F21" s="85"/>
      <c r="G21" s="85"/>
      <c r="I21" s="83" t="s">
        <v>29</v>
      </c>
      <c r="J21" s="83">
        <v>4.615384615384615</v>
      </c>
      <c r="L21" s="80" t="s">
        <v>115</v>
      </c>
      <c r="S21" s="82" t="s">
        <v>106</v>
      </c>
      <c r="U21" s="80" t="s">
        <v>60</v>
      </c>
      <c r="V21" s="81">
        <v>22</v>
      </c>
    </row>
    <row r="22" spans="2:22" x14ac:dyDescent="0.3">
      <c r="B22" s="169">
        <v>15</v>
      </c>
      <c r="C22" s="184">
        <f t="shared" ref="C22" si="3">ROUND(B22*25.4,0)</f>
        <v>381</v>
      </c>
      <c r="D22" s="169">
        <v>13.75</v>
      </c>
      <c r="E22" s="184">
        <f t="shared" si="1"/>
        <v>349</v>
      </c>
      <c r="F22" s="85"/>
    </row>
    <row r="23" spans="2:22" x14ac:dyDescent="0.3">
      <c r="B23" s="169">
        <v>12</v>
      </c>
      <c r="C23" s="184">
        <f t="shared" ref="C23" si="4">ROUND(B23*25.4,0)</f>
        <v>305</v>
      </c>
      <c r="D23" s="169">
        <v>15.75</v>
      </c>
      <c r="E23" s="184">
        <f t="shared" si="1"/>
        <v>400</v>
      </c>
      <c r="I23" s="84" t="s">
        <v>221</v>
      </c>
      <c r="J23" s="186" t="s">
        <v>7</v>
      </c>
      <c r="L23" s="79" t="s">
        <v>123</v>
      </c>
    </row>
    <row r="24" spans="2:22" x14ac:dyDescent="0.3">
      <c r="B24" s="169"/>
      <c r="C24" s="169"/>
      <c r="D24" s="169">
        <v>17.75</v>
      </c>
      <c r="E24" s="184">
        <f t="shared" si="1"/>
        <v>451</v>
      </c>
      <c r="I24" s="80" t="s">
        <v>222</v>
      </c>
      <c r="J24" s="80">
        <v>0</v>
      </c>
      <c r="L24" s="80">
        <v>50</v>
      </c>
      <c r="U24" s="137" t="s">
        <v>84</v>
      </c>
      <c r="V24" s="138">
        <v>35</v>
      </c>
    </row>
    <row r="25" spans="2:22" x14ac:dyDescent="0.3">
      <c r="B25" s="169"/>
      <c r="C25" s="169"/>
      <c r="D25" s="169">
        <v>19.625</v>
      </c>
      <c r="E25" s="184">
        <f t="shared" si="1"/>
        <v>498</v>
      </c>
      <c r="I25" s="80" t="s">
        <v>223</v>
      </c>
      <c r="J25" s="80">
        <v>0</v>
      </c>
      <c r="U25" s="137" t="s">
        <v>85</v>
      </c>
      <c r="V25" s="138">
        <v>45</v>
      </c>
    </row>
    <row r="26" spans="2:22" x14ac:dyDescent="0.3">
      <c r="B26" s="169"/>
      <c r="C26" s="169"/>
      <c r="D26" s="169">
        <v>21.625</v>
      </c>
      <c r="E26" s="184">
        <f>ROUND(D26*25.4,0)</f>
        <v>549</v>
      </c>
    </row>
    <row r="28" spans="2:22" x14ac:dyDescent="0.3">
      <c r="C28" s="185"/>
    </row>
    <row r="30" spans="2:22" x14ac:dyDescent="0.3">
      <c r="E30" s="185"/>
    </row>
  </sheetData>
  <sheetProtection formatCells="0" insertColumns="0" insertRows="0"/>
  <sortState xmlns:xlrd2="http://schemas.microsoft.com/office/spreadsheetml/2017/richdata2"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72</vt:i4>
      </vt:variant>
    </vt:vector>
  </HeadingPairs>
  <TitlesOfParts>
    <vt:vector size="77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Assembled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DeliveryOptions</vt:lpstr>
      <vt:lpstr>DropSidePrice</vt:lpstr>
      <vt:lpstr>FlushSandPrice</vt:lpstr>
      <vt:lpstr>Globals</vt:lpstr>
      <vt:lpstr>HafeleAssembledPrice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  <vt:lpstr>SuggestedDepth</vt:lpstr>
      <vt:lpstr>SuggestedDepthB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Zachary Londono</cp:lastModifiedBy>
  <cp:lastPrinted>2021-09-28T14:41:54Z</cp:lastPrinted>
  <dcterms:created xsi:type="dcterms:W3CDTF">2021-06-21T16:12:47Z</dcterms:created>
  <dcterms:modified xsi:type="dcterms:W3CDTF">2021-12-17T04:04:53Z</dcterms:modified>
  <cp:contentStatus/>
</cp:coreProperties>
</file>