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min2sec" vbProcedure="false">Constants!$B$3</definedName>
    <definedName function="false" hidden="false" name="Na" vbProcedure="false">general!$B$9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<sst xmlns="http://schemas.openxmlformats.org/spreadsheetml/2006/main" count="407" uniqueCount="202">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</sst>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#,##0.0000000000"/>
    <numFmt numFmtId="170" formatCode="0.00E+00"/>
    <numFmt numFmtId="171" formatCode="0.000000"/>
    <numFmt numFmtId="172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42.5263157894737"/>
    <col collapsed="false" hidden="false" max="2" min="2" style="1" width="13.497975708502"/>
    <col collapsed="false" hidden="false" max="3" min="3" style="1" width="17.6761133603239"/>
    <col collapsed="false" hidden="false" max="4" min="4" style="1" width="81.6234817813765"/>
    <col collapsed="false" hidden="false" max="5" min="5" style="1" width="16.497975708502"/>
    <col collapsed="false" hidden="false" max="6" min="6" style="1" width="26.3522267206478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2</v>
      </c>
      <c r="C2" s="8" t="s">
        <v>6</v>
      </c>
      <c r="D2" s="8" t="s">
        <v>7</v>
      </c>
      <c r="E2" s="9" t="n">
        <f aca="false">B2</f>
        <v>2</v>
      </c>
    </row>
    <row r="3" customFormat="false" ht="15" hidden="false" customHeight="false" outlineLevel="0" collapsed="false">
      <c r="A3" s="10" t="s">
        <v>8</v>
      </c>
      <c r="B3" s="11" t="n">
        <v>0.25</v>
      </c>
      <c r="C3" s="12" t="s">
        <v>6</v>
      </c>
      <c r="D3" s="12" t="s">
        <v>9</v>
      </c>
      <c r="E3" s="13" t="n">
        <f aca="false">B3</f>
        <v>0.25</v>
      </c>
    </row>
    <row r="4" customFormat="false" ht="15" hidden="false" customHeight="false" outlineLevel="0" collapsed="false">
      <c r="A4" s="10" t="s">
        <v>10</v>
      </c>
      <c r="B4" s="11" t="n">
        <v>1000</v>
      </c>
      <c r="C4" s="12" t="s">
        <v>6</v>
      </c>
      <c r="D4" s="12" t="s">
        <v>11</v>
      </c>
      <c r="E4" s="13" t="n">
        <f aca="false">B4</f>
        <v>1000</v>
      </c>
    </row>
    <row r="5" customFormat="false" ht="1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5" hidden="false" customHeight="false" outlineLevel="0" collapsed="false">
      <c r="A6" s="10" t="s">
        <v>15</v>
      </c>
      <c r="B6" s="14" t="n">
        <v>1</v>
      </c>
      <c r="C6" s="12" t="s">
        <v>13</v>
      </c>
      <c r="D6" s="12" t="s">
        <v>16</v>
      </c>
      <c r="E6" s="13" t="n">
        <f aca="false">B6</f>
        <v>1</v>
      </c>
    </row>
    <row r="7" customFormat="false" ht="1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19" t="n">
        <f aca="false">B9</f>
        <v>3</v>
      </c>
    </row>
    <row r="10" customFormat="false" ht="1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20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21" t="n">
        <f aca="false">B11</f>
        <v>12</v>
      </c>
    </row>
    <row r="12" customFormat="false" ht="15" hidden="false" customHeight="false" outlineLevel="0" collapsed="false">
      <c r="C12" s="8"/>
      <c r="D12" s="8"/>
      <c r="E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10.6032388663968"/>
    <col collapsed="false" hidden="false" max="2" min="2" style="0" width="15.2105263157895"/>
    <col collapsed="false" hidden="false" max="1025" min="3" style="0" width="8.57085020242915"/>
  </cols>
  <sheetData>
    <row r="1" customFormat="false" ht="15" hidden="false" customHeight="false" outlineLevel="0" collapsed="false">
      <c r="A1" s="78" t="s">
        <v>0</v>
      </c>
      <c r="B1" s="78" t="s">
        <v>1</v>
      </c>
    </row>
    <row r="2" customFormat="false" ht="15" hidden="false" customHeight="false" outlineLevel="0" collapsed="false">
      <c r="A2" s="0" t="s">
        <v>193</v>
      </c>
      <c r="B2" s="0" t="n">
        <v>60</v>
      </c>
    </row>
    <row r="3" customFormat="false" ht="15" hidden="false" customHeight="false" outlineLevel="0" collapsed="false">
      <c r="A3" s="0" t="s">
        <v>194</v>
      </c>
      <c r="B3" s="0" t="n">
        <v>60</v>
      </c>
    </row>
    <row r="4" customFormat="false" ht="15" hidden="false" customHeight="false" outlineLevel="0" collapsed="false">
      <c r="A4" s="0" t="s">
        <v>195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196</v>
      </c>
      <c r="B5" s="0" t="n">
        <v>9.81</v>
      </c>
    </row>
    <row r="6" customFormat="false" ht="15" hidden="false" customHeight="false" outlineLevel="0" collapsed="false">
      <c r="A6" s="0" t="s">
        <v>197</v>
      </c>
      <c r="B6" s="0" t="n">
        <v>24</v>
      </c>
    </row>
    <row r="7" customFormat="false" ht="15" hidden="false" customHeight="false" outlineLevel="0" collapsed="false">
      <c r="A7" s="0" t="s">
        <v>198</v>
      </c>
      <c r="B7" s="79" t="n">
        <v>398600.4418</v>
      </c>
    </row>
    <row r="8" customFormat="false" ht="15" hidden="false" customHeight="false" outlineLevel="0" collapsed="false">
      <c r="A8" s="0" t="s">
        <v>199</v>
      </c>
      <c r="B8" s="0" t="n">
        <v>299792.458</v>
      </c>
    </row>
    <row r="9" customFormat="false" ht="15" hidden="false" customHeight="false" outlineLevel="0" collapsed="false">
      <c r="A9" s="0" t="s">
        <v>200</v>
      </c>
      <c r="B9" s="0" t="n">
        <v>100</v>
      </c>
    </row>
    <row r="10" customFormat="false" ht="15" hidden="false" customHeight="false" outlineLevel="0" collapsed="false">
      <c r="A10" s="0" t="s">
        <v>201</v>
      </c>
      <c r="B10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2" activeCellId="0" sqref="D72"/>
    </sheetView>
  </sheetViews>
  <sheetFormatPr defaultRowHeight="15"/>
  <cols>
    <col collapsed="false" hidden="false" max="1" min="1" style="1" width="8.57085020242915"/>
    <col collapsed="false" hidden="false" max="2" min="2" style="1" width="13.9271255060729"/>
    <col collapsed="false" hidden="false" max="3" min="3" style="1" width="8.57085020242915"/>
    <col collapsed="false" hidden="false" max="4" min="4" style="1" width="78.412955465587"/>
    <col collapsed="false" hidden="false" max="5" min="5" style="1" width="22.4939271255061"/>
    <col collapsed="false" hidden="false" max="1025" min="6" style="1" width="8.57085020242915"/>
  </cols>
  <sheetData>
    <row r="1" customFormat="false" ht="15" hidden="false" customHeight="false" outlineLevel="0" collapsed="false">
      <c r="A1" s="22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6" t="s">
        <v>27</v>
      </c>
      <c r="B2" s="27" t="n">
        <v>7912.33967</v>
      </c>
      <c r="C2" s="26" t="s">
        <v>28</v>
      </c>
      <c r="D2" s="26" t="s">
        <v>29</v>
      </c>
      <c r="E2" s="28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30</v>
      </c>
      <c r="B3" s="29" t="n">
        <v>2836.1046</v>
      </c>
      <c r="C3" s="12" t="s">
        <v>28</v>
      </c>
      <c r="D3" s="12" t="s">
        <v>31</v>
      </c>
      <c r="E3" s="28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32</v>
      </c>
      <c r="B4" s="30" t="n">
        <v>500.0817</v>
      </c>
      <c r="C4" s="17" t="s">
        <v>28</v>
      </c>
      <c r="D4" s="17" t="s">
        <v>33</v>
      </c>
      <c r="E4" s="31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34</v>
      </c>
      <c r="B5" s="29" t="n">
        <v>-2.3535</v>
      </c>
      <c r="C5" s="12" t="s">
        <v>35</v>
      </c>
      <c r="D5" s="26" t="s">
        <v>36</v>
      </c>
      <c r="E5" s="28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37</v>
      </c>
      <c r="B6" s="29" t="n">
        <v>6.368</v>
      </c>
      <c r="C6" s="12" t="s">
        <v>35</v>
      </c>
      <c r="D6" s="12" t="s">
        <v>38</v>
      </c>
      <c r="E6" s="28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39</v>
      </c>
      <c r="B7" s="30" t="n">
        <v>-1.1228565</v>
      </c>
      <c r="C7" s="17" t="s">
        <v>35</v>
      </c>
      <c r="D7" s="17" t="s">
        <v>40</v>
      </c>
      <c r="E7" s="31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41</v>
      </c>
      <c r="B8" s="29" t="n">
        <v>7600</v>
      </c>
      <c r="C8" s="12" t="s">
        <v>28</v>
      </c>
      <c r="D8" s="12" t="s">
        <v>29</v>
      </c>
      <c r="E8" s="28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42</v>
      </c>
      <c r="B9" s="29" t="n">
        <v>3589</v>
      </c>
      <c r="C9" s="12" t="s">
        <v>28</v>
      </c>
      <c r="D9" s="12" t="s">
        <v>31</v>
      </c>
      <c r="E9" s="28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43</v>
      </c>
      <c r="B10" s="30" t="n">
        <v>-500</v>
      </c>
      <c r="C10" s="17" t="s">
        <v>28</v>
      </c>
      <c r="D10" s="17" t="s">
        <v>33</v>
      </c>
      <c r="E10" s="31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44</v>
      </c>
      <c r="B11" s="29" t="n">
        <v>-2.839</v>
      </c>
      <c r="C11" s="12" t="s">
        <v>35</v>
      </c>
      <c r="D11" s="26" t="s">
        <v>36</v>
      </c>
      <c r="E11" s="28" t="n">
        <f aca="false">B11*1000</f>
        <v>-2839</v>
      </c>
    </row>
    <row r="12" customFormat="false" ht="15" hidden="false" customHeight="false" outlineLevel="0" collapsed="false">
      <c r="A12" s="12" t="s">
        <v>45</v>
      </c>
      <c r="B12" s="29" t="n">
        <v>6.17</v>
      </c>
      <c r="C12" s="12" t="s">
        <v>35</v>
      </c>
      <c r="D12" s="12" t="s">
        <v>38</v>
      </c>
      <c r="E12" s="28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46</v>
      </c>
      <c r="B13" s="30" t="n">
        <v>-1.12</v>
      </c>
      <c r="C13" s="17" t="s">
        <v>35</v>
      </c>
      <c r="D13" s="17" t="s">
        <v>40</v>
      </c>
      <c r="E13" s="31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47</v>
      </c>
      <c r="B14" s="29" t="n">
        <v>7993.22895176268</v>
      </c>
      <c r="C14" s="12" t="s">
        <v>28</v>
      </c>
      <c r="D14" s="12" t="s">
        <v>29</v>
      </c>
      <c r="E14" s="28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48</v>
      </c>
      <c r="B15" s="29" t="n">
        <v>2319.63567604595</v>
      </c>
      <c r="C15" s="12" t="s">
        <v>28</v>
      </c>
      <c r="D15" s="12" t="s">
        <v>31</v>
      </c>
      <c r="E15" s="28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49</v>
      </c>
      <c r="B16" s="30" t="n">
        <v>1275.25350954771</v>
      </c>
      <c r="C16" s="17" t="s">
        <v>28</v>
      </c>
      <c r="D16" s="17" t="s">
        <v>33</v>
      </c>
      <c r="E16" s="31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50</v>
      </c>
      <c r="B17" s="29" t="n">
        <v>-2.15792847166078</v>
      </c>
      <c r="C17" s="12" t="s">
        <v>35</v>
      </c>
      <c r="D17" s="26" t="s">
        <v>36</v>
      </c>
      <c r="E17" s="28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51</v>
      </c>
      <c r="B18" s="29" t="n">
        <v>5.94339709534114</v>
      </c>
      <c r="C18" s="12" t="s">
        <v>35</v>
      </c>
      <c r="D18" s="12" t="s">
        <v>38</v>
      </c>
      <c r="E18" s="28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52</v>
      </c>
      <c r="B19" s="30" t="n">
        <v>-2.7149898983448</v>
      </c>
      <c r="C19" s="17" t="s">
        <v>35</v>
      </c>
      <c r="D19" s="17" t="s">
        <v>40</v>
      </c>
      <c r="E19" s="31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53</v>
      </c>
      <c r="B20" s="29" t="n">
        <v>0</v>
      </c>
      <c r="C20" s="12" t="s">
        <v>28</v>
      </c>
      <c r="D20" s="12" t="s">
        <v>29</v>
      </c>
      <c r="E20" s="32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54</v>
      </c>
      <c r="B21" s="29" t="n">
        <v>0</v>
      </c>
      <c r="C21" s="12" t="s">
        <v>28</v>
      </c>
      <c r="D21" s="12" t="s">
        <v>31</v>
      </c>
      <c r="E21" s="28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55</v>
      </c>
      <c r="B22" s="30" t="n">
        <v>0</v>
      </c>
      <c r="C22" s="17" t="s">
        <v>28</v>
      </c>
      <c r="D22" s="17" t="s">
        <v>33</v>
      </c>
      <c r="E22" s="31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56</v>
      </c>
      <c r="B23" s="29" t="n">
        <v>0</v>
      </c>
      <c r="C23" s="12" t="s">
        <v>35</v>
      </c>
      <c r="D23" s="26" t="s">
        <v>36</v>
      </c>
      <c r="E23" s="28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57</v>
      </c>
      <c r="B24" s="29" t="n">
        <v>0</v>
      </c>
      <c r="C24" s="12" t="s">
        <v>35</v>
      </c>
      <c r="D24" s="12" t="s">
        <v>38</v>
      </c>
      <c r="E24" s="28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58</v>
      </c>
      <c r="B25" s="30" t="n">
        <v>0</v>
      </c>
      <c r="C25" s="17" t="s">
        <v>35</v>
      </c>
      <c r="D25" s="17" t="s">
        <v>40</v>
      </c>
      <c r="E25" s="31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59</v>
      </c>
      <c r="B26" s="29" t="n">
        <v>0</v>
      </c>
      <c r="C26" s="12" t="s">
        <v>28</v>
      </c>
      <c r="D26" s="12" t="s">
        <v>29</v>
      </c>
      <c r="E26" s="28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60</v>
      </c>
      <c r="B27" s="29" t="n">
        <v>0</v>
      </c>
      <c r="C27" s="12" t="s">
        <v>28</v>
      </c>
      <c r="D27" s="12" t="s">
        <v>31</v>
      </c>
      <c r="E27" s="28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61</v>
      </c>
      <c r="B28" s="30" t="n">
        <v>0</v>
      </c>
      <c r="C28" s="17" t="s">
        <v>28</v>
      </c>
      <c r="D28" s="17" t="s">
        <v>33</v>
      </c>
      <c r="E28" s="31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62</v>
      </c>
      <c r="B29" s="29" t="n">
        <v>0</v>
      </c>
      <c r="C29" s="12" t="s">
        <v>35</v>
      </c>
      <c r="D29" s="26" t="s">
        <v>36</v>
      </c>
      <c r="E29" s="28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63</v>
      </c>
      <c r="B30" s="29" t="n">
        <v>0</v>
      </c>
      <c r="C30" s="12" t="s">
        <v>35</v>
      </c>
      <c r="D30" s="12" t="s">
        <v>38</v>
      </c>
      <c r="E30" s="28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64</v>
      </c>
      <c r="B31" s="30" t="n">
        <v>0</v>
      </c>
      <c r="C31" s="17" t="s">
        <v>35</v>
      </c>
      <c r="D31" s="17" t="s">
        <v>40</v>
      </c>
      <c r="E31" s="31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65</v>
      </c>
      <c r="B32" s="29" t="n">
        <v>0</v>
      </c>
      <c r="C32" s="12" t="s">
        <v>28</v>
      </c>
      <c r="D32" s="12" t="s">
        <v>29</v>
      </c>
      <c r="E32" s="28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66</v>
      </c>
      <c r="B33" s="29" t="n">
        <v>0</v>
      </c>
      <c r="C33" s="12" t="s">
        <v>28</v>
      </c>
      <c r="D33" s="12" t="s">
        <v>31</v>
      </c>
      <c r="E33" s="28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67</v>
      </c>
      <c r="B34" s="30" t="n">
        <v>0</v>
      </c>
      <c r="C34" s="17" t="s">
        <v>28</v>
      </c>
      <c r="D34" s="17" t="s">
        <v>33</v>
      </c>
      <c r="E34" s="31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68</v>
      </c>
      <c r="B35" s="29" t="n">
        <v>0</v>
      </c>
      <c r="C35" s="12" t="s">
        <v>35</v>
      </c>
      <c r="D35" s="26" t="s">
        <v>36</v>
      </c>
      <c r="E35" s="28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69</v>
      </c>
      <c r="B36" s="29" t="n">
        <v>0</v>
      </c>
      <c r="C36" s="12" t="s">
        <v>35</v>
      </c>
      <c r="D36" s="12" t="s">
        <v>38</v>
      </c>
      <c r="E36" s="28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70</v>
      </c>
      <c r="B37" s="30" t="n">
        <v>0</v>
      </c>
      <c r="C37" s="17" t="s">
        <v>35</v>
      </c>
      <c r="D37" s="17" t="s">
        <v>40</v>
      </c>
      <c r="E37" s="31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71</v>
      </c>
      <c r="B38" s="29" t="n">
        <v>0</v>
      </c>
      <c r="C38" s="12" t="s">
        <v>28</v>
      </c>
      <c r="D38" s="12" t="s">
        <v>29</v>
      </c>
      <c r="E38" s="28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72</v>
      </c>
      <c r="B39" s="29" t="n">
        <v>0</v>
      </c>
      <c r="C39" s="12" t="s">
        <v>28</v>
      </c>
      <c r="D39" s="12" t="s">
        <v>31</v>
      </c>
      <c r="E39" s="28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73</v>
      </c>
      <c r="B40" s="30" t="n">
        <v>0</v>
      </c>
      <c r="C40" s="17" t="s">
        <v>28</v>
      </c>
      <c r="D40" s="17" t="s">
        <v>33</v>
      </c>
      <c r="E40" s="31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74</v>
      </c>
      <c r="B41" s="29" t="n">
        <v>0</v>
      </c>
      <c r="C41" s="12" t="s">
        <v>35</v>
      </c>
      <c r="D41" s="26" t="s">
        <v>36</v>
      </c>
      <c r="E41" s="28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75</v>
      </c>
      <c r="B42" s="29" t="n">
        <v>0</v>
      </c>
      <c r="C42" s="12" t="s">
        <v>35</v>
      </c>
      <c r="D42" s="12" t="s">
        <v>38</v>
      </c>
      <c r="E42" s="28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76</v>
      </c>
      <c r="B43" s="30" t="n">
        <v>0</v>
      </c>
      <c r="C43" s="17" t="s">
        <v>35</v>
      </c>
      <c r="D43" s="17" t="s">
        <v>40</v>
      </c>
      <c r="E43" s="31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77</v>
      </c>
      <c r="B44" s="33" t="n">
        <v>5.47E-008</v>
      </c>
      <c r="C44" s="12" t="s">
        <v>78</v>
      </c>
      <c r="D44" s="12" t="s">
        <v>79</v>
      </c>
      <c r="E44" s="32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80</v>
      </c>
      <c r="B45" s="33" t="n">
        <v>3.23E-009</v>
      </c>
      <c r="C45" s="12" t="s">
        <v>78</v>
      </c>
      <c r="D45" s="12" t="s">
        <v>81</v>
      </c>
      <c r="E45" s="28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82</v>
      </c>
      <c r="B46" s="33" t="n">
        <v>-2E-009</v>
      </c>
      <c r="C46" s="12" t="s">
        <v>78</v>
      </c>
      <c r="D46" s="12" t="s">
        <v>83</v>
      </c>
      <c r="E46" s="28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84</v>
      </c>
      <c r="B47" s="33" t="n">
        <v>0</v>
      </c>
      <c r="C47" s="12" t="s">
        <v>78</v>
      </c>
      <c r="D47" s="12" t="s">
        <v>85</v>
      </c>
      <c r="E47" s="28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86</v>
      </c>
      <c r="B48" s="33" t="n">
        <v>0</v>
      </c>
      <c r="C48" s="12" t="s">
        <v>78</v>
      </c>
      <c r="D48" s="12" t="s">
        <v>87</v>
      </c>
      <c r="E48" s="28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88</v>
      </c>
      <c r="B49" s="33" t="n">
        <v>0</v>
      </c>
      <c r="C49" s="12" t="s">
        <v>78</v>
      </c>
      <c r="D49" s="12" t="s">
        <v>89</v>
      </c>
      <c r="E49" s="28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90</v>
      </c>
      <c r="B50" s="34" t="n">
        <v>0</v>
      </c>
      <c r="C50" s="17" t="s">
        <v>78</v>
      </c>
      <c r="D50" s="17" t="s">
        <v>91</v>
      </c>
      <c r="E50" s="31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7" customFormat="true" ht="15" hidden="false" customHeight="false" outlineLevel="0" collapsed="false">
      <c r="A51" s="35" t="s">
        <v>92</v>
      </c>
      <c r="B51" s="35" t="n">
        <v>7142.8</v>
      </c>
      <c r="C51" s="35" t="s">
        <v>28</v>
      </c>
      <c r="D51" s="35" t="s">
        <v>93</v>
      </c>
      <c r="E51" s="36" t="n">
        <f aca="false">B51*1000</f>
        <v>7142800</v>
      </c>
    </row>
    <row r="52" s="38" customFormat="true" ht="15" hidden="false" customHeight="false" outlineLevel="0" collapsed="false">
      <c r="A52" s="37" t="s">
        <v>94</v>
      </c>
      <c r="B52" s="37" t="n">
        <v>4456.8</v>
      </c>
      <c r="C52" s="37" t="s">
        <v>28</v>
      </c>
      <c r="D52" s="35" t="s">
        <v>95</v>
      </c>
      <c r="E52" s="36" t="n">
        <f aca="false">B52*1000</f>
        <v>4456800</v>
      </c>
    </row>
    <row r="53" customFormat="false" ht="15" hidden="false" customHeight="false" outlineLevel="0" collapsed="false">
      <c r="A53" s="39" t="s">
        <v>96</v>
      </c>
      <c r="B53" s="39" t="n">
        <v>127.434</v>
      </c>
      <c r="C53" s="39" t="s">
        <v>28</v>
      </c>
      <c r="D53" s="39" t="s">
        <v>97</v>
      </c>
      <c r="E53" s="40" t="n">
        <f aca="false">B53*1000</f>
        <v>127434</v>
      </c>
      <c r="F53" s="0"/>
      <c r="G53" s="0"/>
    </row>
    <row r="54" customFormat="false" ht="15" hidden="false" customHeight="false" outlineLevel="0" collapsed="false">
      <c r="A54" s="35" t="s">
        <v>98</v>
      </c>
      <c r="B54" s="35" t="n">
        <v>-3.637</v>
      </c>
      <c r="C54" s="35" t="s">
        <v>35</v>
      </c>
      <c r="D54" s="41" t="s">
        <v>99</v>
      </c>
      <c r="E54" s="36" t="n">
        <f aca="false">B54*1000</f>
        <v>-3637</v>
      </c>
      <c r="F54" s="0"/>
      <c r="G54" s="0"/>
    </row>
    <row r="55" customFormat="false" ht="15" hidden="false" customHeight="false" outlineLevel="0" collapsed="false">
      <c r="A55" s="37" t="s">
        <v>100</v>
      </c>
      <c r="B55" s="37" t="n">
        <v>5.812</v>
      </c>
      <c r="C55" s="37" t="s">
        <v>35</v>
      </c>
      <c r="D55" s="35" t="s">
        <v>101</v>
      </c>
      <c r="E55" s="36" t="n">
        <f aca="false">B55*1000</f>
        <v>5812</v>
      </c>
      <c r="F55" s="0"/>
      <c r="G55" s="0"/>
    </row>
    <row r="56" customFormat="false" ht="15" hidden="false" customHeight="false" outlineLevel="0" collapsed="false">
      <c r="A56" s="39" t="s">
        <v>102</v>
      </c>
      <c r="B56" s="39" t="n">
        <v>-0.5906</v>
      </c>
      <c r="C56" s="39" t="s">
        <v>35</v>
      </c>
      <c r="D56" s="39" t="s">
        <v>103</v>
      </c>
      <c r="E56" s="40" t="n">
        <f aca="false">B56*1000</f>
        <v>-590.6</v>
      </c>
      <c r="F56" s="35"/>
      <c r="G56" s="42"/>
    </row>
    <row r="57" customFormat="false" ht="15" hidden="false" customHeight="false" outlineLevel="0" collapsed="false">
      <c r="A57" s="8" t="s">
        <v>104</v>
      </c>
      <c r="B57" s="8" t="n">
        <v>-0.07</v>
      </c>
      <c r="C57" s="8" t="s">
        <v>105</v>
      </c>
      <c r="D57" s="8" t="s">
        <v>106</v>
      </c>
      <c r="E57" s="43" t="n">
        <f aca="false">B57</f>
        <v>-0.07</v>
      </c>
      <c r="F57" s="12"/>
      <c r="G57" s="12"/>
    </row>
    <row r="58" customFormat="false" ht="15" hidden="false" customHeight="false" outlineLevel="0" collapsed="false">
      <c r="A58" s="12" t="s">
        <v>107</v>
      </c>
      <c r="B58" s="12" t="n">
        <v>0.1</v>
      </c>
      <c r="C58" s="12" t="s">
        <v>105</v>
      </c>
      <c r="D58" s="12" t="s">
        <v>108</v>
      </c>
      <c r="E58" s="20" t="n">
        <f aca="false">B58</f>
        <v>0.1</v>
      </c>
      <c r="F58" s="12"/>
      <c r="G58" s="12"/>
    </row>
    <row r="59" customFormat="false" ht="15" hidden="false" customHeight="false" outlineLevel="0" collapsed="false">
      <c r="A59" s="17" t="s">
        <v>109</v>
      </c>
      <c r="B59" s="17" t="n">
        <v>-0.04</v>
      </c>
      <c r="C59" s="17" t="s">
        <v>105</v>
      </c>
      <c r="D59" s="17" t="s">
        <v>110</v>
      </c>
      <c r="E59" s="21" t="n">
        <f aca="false">B59</f>
        <v>-0.04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10.7125506072875"/>
    <col collapsed="false" hidden="false" max="5" min="2" style="1" width="20.995951417004"/>
    <col collapsed="false" hidden="false" max="1025" min="6" style="1" width="8.57085020242915"/>
  </cols>
  <sheetData>
    <row r="1" customFormat="false" ht="15" hidden="false" customHeight="false" outlineLevel="0" collapsed="false">
      <c r="A1" s="38" t="s">
        <v>111</v>
      </c>
      <c r="B1" s="38" t="s">
        <v>112</v>
      </c>
      <c r="C1" s="38" t="s">
        <v>113</v>
      </c>
      <c r="D1" s="38" t="s">
        <v>114</v>
      </c>
      <c r="E1" s="38" t="s">
        <v>115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6" customFormat="true" ht="15" hidden="false" customHeight="false" outlineLevel="0" collapsed="false">
      <c r="A2" s="26" t="s">
        <v>116</v>
      </c>
      <c r="B2" s="26" t="n">
        <f aca="false">IF(Na&gt;=1,1,0)</f>
        <v>1</v>
      </c>
      <c r="C2" s="26" t="n">
        <f aca="false">B2+2</f>
        <v>3</v>
      </c>
      <c r="D2" s="26" t="n">
        <f aca="false">B2</f>
        <v>1</v>
      </c>
      <c r="E2" s="26" t="n">
        <f aca="false">C2</f>
        <v>3</v>
      </c>
    </row>
    <row r="3" s="26" customFormat="true" ht="15" hidden="false" customHeight="false" outlineLevel="0" collapsed="false">
      <c r="A3" s="26" t="s">
        <v>117</v>
      </c>
      <c r="B3" s="26" t="n">
        <f aca="false">C2+1</f>
        <v>4</v>
      </c>
      <c r="C3" s="26" t="n">
        <f aca="false">B3+2</f>
        <v>6</v>
      </c>
      <c r="D3" s="26" t="n">
        <f aca="false">B3</f>
        <v>4</v>
      </c>
      <c r="E3" s="26" t="n">
        <f aca="false">C3</f>
        <v>6</v>
      </c>
    </row>
    <row r="4" customFormat="false" ht="15" hidden="false" customHeight="false" outlineLevel="0" collapsed="false">
      <c r="A4" s="38" t="s">
        <v>118</v>
      </c>
      <c r="B4" s="26" t="n">
        <f aca="false">IF(Na&gt;=2,C3+1,0)</f>
        <v>7</v>
      </c>
      <c r="C4" s="26" t="n">
        <f aca="false">B4+2</f>
        <v>9</v>
      </c>
      <c r="D4" s="26" t="n">
        <f aca="false">B4</f>
        <v>7</v>
      </c>
      <c r="E4" s="26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8" t="s">
        <v>119</v>
      </c>
      <c r="B5" s="26" t="n">
        <f aca="false">C4+1</f>
        <v>10</v>
      </c>
      <c r="C5" s="26" t="n">
        <f aca="false">B5+2</f>
        <v>12</v>
      </c>
      <c r="D5" s="26" t="n">
        <f aca="false">B5</f>
        <v>10</v>
      </c>
      <c r="E5" s="26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6" customFormat="true" ht="15" hidden="false" customHeight="false" outlineLevel="0" collapsed="false">
      <c r="A6" s="26" t="s">
        <v>120</v>
      </c>
      <c r="B6" s="26" t="n">
        <f aca="false">IF(Na&gt;=3,C5+1,0)</f>
        <v>13</v>
      </c>
      <c r="C6" s="26" t="n">
        <f aca="false">B6+2</f>
        <v>15</v>
      </c>
      <c r="D6" s="26" t="n">
        <f aca="false">B6</f>
        <v>13</v>
      </c>
      <c r="E6" s="26" t="n">
        <f aca="false">C6</f>
        <v>15</v>
      </c>
    </row>
    <row r="7" s="26" customFormat="true" ht="15" hidden="false" customHeight="false" outlineLevel="0" collapsed="false">
      <c r="A7" s="26" t="s">
        <v>121</v>
      </c>
      <c r="B7" s="26" t="n">
        <f aca="false">C6+1</f>
        <v>16</v>
      </c>
      <c r="C7" s="26" t="n">
        <f aca="false">B7+2</f>
        <v>18</v>
      </c>
      <c r="D7" s="26" t="n">
        <f aca="false">B7</f>
        <v>16</v>
      </c>
      <c r="E7" s="26" t="n">
        <f aca="false">C7</f>
        <v>18</v>
      </c>
    </row>
    <row r="8" customFormat="false" ht="15" hidden="false" customHeight="false" outlineLevel="0" collapsed="false">
      <c r="A8" s="38" t="s">
        <v>122</v>
      </c>
      <c r="B8" s="26" t="n">
        <f aca="false">IF(Na&gt;=4,C7+1,0)</f>
        <v>0</v>
      </c>
      <c r="C8" s="26" t="n">
        <f aca="false">B8+2</f>
        <v>2</v>
      </c>
      <c r="D8" s="26" t="n">
        <f aca="false">B8</f>
        <v>0</v>
      </c>
      <c r="E8" s="26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8" t="s">
        <v>123</v>
      </c>
      <c r="B9" s="26" t="n">
        <f aca="false">C8+1</f>
        <v>3</v>
      </c>
      <c r="C9" s="26" t="n">
        <f aca="false">B9+2</f>
        <v>5</v>
      </c>
      <c r="D9" s="26" t="n">
        <f aca="false">B9</f>
        <v>3</v>
      </c>
      <c r="E9" s="26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6" customFormat="true" ht="15" hidden="false" customHeight="false" outlineLevel="0" collapsed="false">
      <c r="A10" s="26" t="s">
        <v>124</v>
      </c>
      <c r="B10" s="26" t="n">
        <f aca="false">IF(Na&gt;=5,C9+1,0)</f>
        <v>0</v>
      </c>
      <c r="C10" s="26" t="n">
        <f aca="false">B10+2</f>
        <v>2</v>
      </c>
      <c r="D10" s="26" t="n">
        <f aca="false">B10</f>
        <v>0</v>
      </c>
      <c r="E10" s="26" t="n">
        <f aca="false">C10</f>
        <v>2</v>
      </c>
    </row>
    <row r="11" s="26" customFormat="true" ht="15" hidden="false" customHeight="false" outlineLevel="0" collapsed="false">
      <c r="A11" s="26" t="s">
        <v>125</v>
      </c>
      <c r="B11" s="26" t="n">
        <f aca="false">C10+1</f>
        <v>3</v>
      </c>
      <c r="C11" s="26" t="n">
        <f aca="false">B11+2</f>
        <v>5</v>
      </c>
      <c r="D11" s="26" t="n">
        <f aca="false">B11</f>
        <v>3</v>
      </c>
      <c r="E11" s="26" t="n">
        <f aca="false">C11</f>
        <v>5</v>
      </c>
    </row>
    <row r="12" customFormat="false" ht="15" hidden="false" customHeight="false" outlineLevel="0" collapsed="false">
      <c r="A12" s="38" t="s">
        <v>126</v>
      </c>
      <c r="B12" s="26" t="n">
        <f aca="false">IF(Na&gt;=6,C11+1,0)</f>
        <v>0</v>
      </c>
      <c r="C12" s="26" t="n">
        <f aca="false">B12+2</f>
        <v>2</v>
      </c>
      <c r="D12" s="26" t="n">
        <f aca="false">B12</f>
        <v>0</v>
      </c>
      <c r="E12" s="26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8" t="s">
        <v>127</v>
      </c>
      <c r="B13" s="26" t="n">
        <f aca="false">C12+1</f>
        <v>3</v>
      </c>
      <c r="C13" s="26" t="n">
        <f aca="false">B13+2</f>
        <v>5</v>
      </c>
      <c r="D13" s="26" t="n">
        <f aca="false">B13</f>
        <v>3</v>
      </c>
      <c r="E13" s="26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6" customFormat="true" ht="15" hidden="false" customHeight="false" outlineLevel="0" collapsed="false">
      <c r="A14" s="26" t="s">
        <v>128</v>
      </c>
      <c r="B14" s="26" t="n">
        <f aca="false">IF(Na&gt;=7,C13+1,0)</f>
        <v>0</v>
      </c>
      <c r="C14" s="26" t="n">
        <f aca="false">B14+2</f>
        <v>2</v>
      </c>
      <c r="D14" s="26" t="n">
        <f aca="false">B14</f>
        <v>0</v>
      </c>
      <c r="E14" s="26" t="n">
        <f aca="false">C14</f>
        <v>2</v>
      </c>
    </row>
    <row r="15" s="26" customFormat="true" ht="15" hidden="false" customHeight="false" outlineLevel="0" collapsed="false">
      <c r="A15" s="26" t="s">
        <v>129</v>
      </c>
      <c r="B15" s="26" t="n">
        <f aca="false">C14+1</f>
        <v>3</v>
      </c>
      <c r="C15" s="26" t="n">
        <f aca="false">B15+2</f>
        <v>5</v>
      </c>
      <c r="D15" s="26" t="n">
        <f aca="false">B15</f>
        <v>3</v>
      </c>
      <c r="E15" s="26" t="n">
        <f aca="false">C15</f>
        <v>5</v>
      </c>
    </row>
    <row r="16" s="26" customFormat="true" ht="15" hidden="false" customHeight="false" outlineLevel="0" collapsed="false">
      <c r="A16" s="26" t="s">
        <v>130</v>
      </c>
      <c r="B16" s="26" t="n">
        <f aca="false">1+6*Na</f>
        <v>19</v>
      </c>
      <c r="C16" s="26" t="n">
        <f aca="false">7*Na</f>
        <v>21</v>
      </c>
      <c r="D16" s="26" t="n">
        <f aca="false">B16</f>
        <v>19</v>
      </c>
      <c r="E16" s="26" t="n">
        <f aca="false">C16</f>
        <v>21</v>
      </c>
    </row>
    <row r="17" customFormat="false" ht="15" hidden="false" customHeight="false" outlineLevel="0" collapsed="false">
      <c r="A17" s="38" t="s">
        <v>131</v>
      </c>
      <c r="B17" s="38" t="n">
        <f aca="false">C16+1</f>
        <v>22</v>
      </c>
      <c r="C17" s="38" t="n">
        <f aca="false">B17+2</f>
        <v>24</v>
      </c>
      <c r="D17" s="26" t="n">
        <f aca="false">B17</f>
        <v>22</v>
      </c>
      <c r="E17" s="26" t="n">
        <f aca="false">C17</f>
        <v>24</v>
      </c>
    </row>
    <row r="18" customFormat="false" ht="15" hidden="false" customHeight="false" outlineLevel="0" collapsed="false">
      <c r="A18" s="38" t="s">
        <v>132</v>
      </c>
      <c r="B18" s="38" t="n">
        <f aca="false">C17+1</f>
        <v>25</v>
      </c>
      <c r="C18" s="38" t="n">
        <f aca="false">B18+2</f>
        <v>27</v>
      </c>
      <c r="D18" s="26" t="n">
        <f aca="false">B18</f>
        <v>25</v>
      </c>
      <c r="E18" s="26" t="n">
        <f aca="false">C18</f>
        <v>27</v>
      </c>
    </row>
    <row r="19" customFormat="false" ht="15" hidden="false" customHeight="false" outlineLevel="0" collapsed="false">
      <c r="A19" s="38" t="s">
        <v>133</v>
      </c>
      <c r="B19" s="38" t="n">
        <f aca="false">C18+1</f>
        <v>28</v>
      </c>
      <c r="C19" s="38" t="n">
        <f aca="false">B19+2</f>
        <v>30</v>
      </c>
      <c r="D19" s="26" t="n">
        <f aca="false">B19</f>
        <v>28</v>
      </c>
      <c r="E19" s="26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8542510121457"/>
    <col collapsed="false" hidden="false" max="5" min="5" style="0" width="15.319838056680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</row>
    <row r="2" customFormat="false" ht="15" hidden="false" customHeight="false" outlineLevel="0" collapsed="false">
      <c r="A2" s="0" t="s">
        <v>130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134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135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133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3886639676113"/>
    <col collapsed="false" hidden="false" max="2" min="2" style="0" width="11.5708502024291"/>
    <col collapsed="false" hidden="false" max="3" min="3" style="0" width="12.8542510121458"/>
    <col collapsed="false" hidden="false" max="4" min="4" style="0" width="51.8461538461539"/>
    <col collapsed="false" hidden="false" max="5" min="5" style="0" width="15.6396761133603"/>
    <col collapsed="false" hidden="false" max="6" min="6" style="0" width="15.4251012145749"/>
    <col collapsed="false" hidden="false" max="1025" min="7" style="0" width="8.57085020242915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48" t="s">
        <v>136</v>
      </c>
      <c r="B2" s="49" t="n">
        <f aca="false">0.00000016*3</f>
        <v>4.8E-007</v>
      </c>
      <c r="C2" s="50" t="s">
        <v>137</v>
      </c>
      <c r="D2" s="50" t="s">
        <v>138</v>
      </c>
      <c r="E2" s="51" t="n">
        <f aca="false">B2/3</f>
        <v>1.6E-007</v>
      </c>
    </row>
    <row r="3" customFormat="false" ht="15" hidden="false" customHeight="false" outlineLevel="0" collapsed="false">
      <c r="A3" s="48" t="s">
        <v>139</v>
      </c>
      <c r="B3" s="52" t="n">
        <v>5</v>
      </c>
      <c r="C3" s="49" t="s">
        <v>140</v>
      </c>
      <c r="D3" s="50" t="s">
        <v>141</v>
      </c>
      <c r="E3" s="51" t="n">
        <f aca="false">RADIANS(B3)/hr2sec/3</f>
        <v>8.08022801849227E-006</v>
      </c>
      <c r="F3" s="53"/>
    </row>
    <row r="4" customFormat="false" ht="15" hidden="false" customHeight="false" outlineLevel="0" collapsed="false">
      <c r="A4" s="54" t="s">
        <v>142</v>
      </c>
      <c r="B4" s="55" t="n">
        <v>0.05</v>
      </c>
      <c r="C4" s="56" t="s">
        <v>143</v>
      </c>
      <c r="D4" s="56" t="s">
        <v>144</v>
      </c>
      <c r="E4" s="57" t="n">
        <f aca="false">RADIANS(B4)/SQRT(hr2sec)/3</f>
        <v>4.84813681109536E-006</v>
      </c>
    </row>
    <row r="5" customFormat="false" ht="15" hidden="false" customHeight="false" outlineLevel="0" collapsed="false">
      <c r="A5" s="48" t="s">
        <v>145</v>
      </c>
      <c r="B5" s="52" t="n">
        <v>20</v>
      </c>
      <c r="C5" s="50" t="s">
        <v>146</v>
      </c>
      <c r="D5" s="50" t="s">
        <v>147</v>
      </c>
      <c r="E5" s="51" t="n">
        <f aca="false">RADIANS(B5)/3600/3</f>
        <v>3.23209120739691E-005</v>
      </c>
    </row>
    <row r="6" customFormat="false" ht="15" hidden="false" customHeight="false" outlineLevel="0" collapsed="false">
      <c r="A6" s="48" t="s">
        <v>148</v>
      </c>
      <c r="B6" s="52" t="n">
        <v>20</v>
      </c>
      <c r="C6" s="50" t="s">
        <v>146</v>
      </c>
      <c r="D6" s="50" t="s">
        <v>149</v>
      </c>
      <c r="E6" s="51" t="n">
        <f aca="false">RADIANS(B6)/3600/3</f>
        <v>3.23209120739691E-005</v>
      </c>
    </row>
    <row r="7" customFormat="false" ht="15" hidden="false" customHeight="false" outlineLevel="0" collapsed="false">
      <c r="A7" s="48" t="s">
        <v>150</v>
      </c>
      <c r="B7" s="52" t="n">
        <v>1.5</v>
      </c>
      <c r="C7" s="50" t="s">
        <v>151</v>
      </c>
      <c r="D7" s="50" t="s">
        <v>152</v>
      </c>
      <c r="E7" s="51" t="n">
        <f aca="false">RADIANS(B7)/3600/3</f>
        <v>2.42406840554768E-006</v>
      </c>
    </row>
    <row r="8" customFormat="false" ht="15" hidden="false" customHeight="false" outlineLevel="0" collapsed="false">
      <c r="A8" s="48" t="s">
        <v>153</v>
      </c>
      <c r="B8" s="52" t="n">
        <v>1.5</v>
      </c>
      <c r="C8" s="50" t="s">
        <v>151</v>
      </c>
      <c r="D8" s="50" t="s">
        <v>152</v>
      </c>
      <c r="E8" s="51" t="n">
        <f aca="false">RADIANS(B8)/3600/3</f>
        <v>2.42406840554768E-006</v>
      </c>
    </row>
    <row r="9" customFormat="false" ht="15" hidden="false" customHeight="false" outlineLevel="0" collapsed="false">
      <c r="A9" s="48" t="s">
        <v>154</v>
      </c>
      <c r="B9" s="52" t="n">
        <v>9</v>
      </c>
      <c r="C9" s="50" t="s">
        <v>151</v>
      </c>
      <c r="D9" s="50" t="s">
        <v>152</v>
      </c>
      <c r="E9" s="51" t="n">
        <f aca="false">RADIANS(B9)/3600/3</f>
        <v>1.45444104332861E-005</v>
      </c>
    </row>
    <row r="10" customFormat="false" ht="15" hidden="false" customHeight="false" outlineLevel="0" collapsed="false">
      <c r="A10" s="58" t="s">
        <v>155</v>
      </c>
      <c r="B10" s="59" t="n">
        <v>3</v>
      </c>
      <c r="C10" s="60" t="s">
        <v>156</v>
      </c>
      <c r="D10" s="60" t="s">
        <v>157</v>
      </c>
      <c r="E10" s="61" t="n">
        <f aca="false">B10/3</f>
        <v>1</v>
      </c>
    </row>
    <row r="11" customFormat="false" ht="15" hidden="false" customHeight="false" outlineLevel="0" collapsed="false">
      <c r="A11" s="54" t="s">
        <v>158</v>
      </c>
      <c r="B11" s="62" t="n">
        <v>3</v>
      </c>
      <c r="C11" s="56" t="s">
        <v>156</v>
      </c>
      <c r="D11" s="56" t="s">
        <v>159</v>
      </c>
      <c r="E11" s="57" t="n">
        <f aca="false">B11/3</f>
        <v>1</v>
      </c>
    </row>
    <row r="12" customFormat="false" ht="15" hidden="false" customHeight="false" outlineLevel="0" collapsed="false">
      <c r="A12" s="48" t="s">
        <v>160</v>
      </c>
      <c r="B12" s="63" t="n">
        <v>10</v>
      </c>
      <c r="C12" s="50" t="s">
        <v>161</v>
      </c>
      <c r="D12" s="50" t="s">
        <v>162</v>
      </c>
      <c r="E12" s="53" t="n">
        <f aca="false">B12/3</f>
        <v>3.33333333333333</v>
      </c>
    </row>
    <row r="13" customFormat="false" ht="15" hidden="false" customHeight="false" outlineLevel="0" collapsed="false">
      <c r="A13" s="48" t="s">
        <v>163</v>
      </c>
      <c r="B13" s="63" t="n">
        <v>100</v>
      </c>
      <c r="C13" s="50" t="s">
        <v>161</v>
      </c>
      <c r="D13" s="50" t="s">
        <v>164</v>
      </c>
      <c r="E13" s="53" t="n">
        <f aca="false">B13/3</f>
        <v>33.3333333333333</v>
      </c>
    </row>
    <row r="14" customFormat="false" ht="15" hidden="false" customHeight="false" outlineLevel="0" collapsed="false">
      <c r="A14" s="48" t="s">
        <v>165</v>
      </c>
      <c r="B14" s="63" t="n">
        <v>10</v>
      </c>
      <c r="C14" s="50" t="s">
        <v>161</v>
      </c>
      <c r="D14" s="50" t="s">
        <v>166</v>
      </c>
      <c r="E14" s="53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0" width="9.31983805668016"/>
    <col collapsed="false" hidden="false" max="3" min="2" style="50" width="6.96356275303644"/>
    <col collapsed="false" hidden="false" max="4" min="4" style="50" width="55.2753036437247"/>
    <col collapsed="false" hidden="false" max="5" min="5" style="64" width="15.6396761133603"/>
    <col collapsed="false" hidden="false" max="6" min="6" style="50" width="18.4251012145749"/>
    <col collapsed="false" hidden="false" max="1025" min="7" style="50" width="9.1052631578947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true" outlineLevel="0" collapsed="false">
      <c r="A2" s="58" t="s">
        <v>167</v>
      </c>
      <c r="B2" s="60" t="n">
        <v>4000</v>
      </c>
      <c r="C2" s="60" t="s">
        <v>161</v>
      </c>
      <c r="D2" s="60" t="s">
        <v>168</v>
      </c>
      <c r="E2" s="61" t="n">
        <f aca="false">B2/3</f>
        <v>1333.33333333333</v>
      </c>
    </row>
    <row r="3" customFormat="false" ht="15" hidden="false" customHeight="false" outlineLevel="0" collapsed="false">
      <c r="A3" s="48" t="s">
        <v>169</v>
      </c>
      <c r="B3" s="50" t="n">
        <v>4000</v>
      </c>
      <c r="C3" s="50" t="s">
        <v>161</v>
      </c>
      <c r="D3" s="50" t="s">
        <v>168</v>
      </c>
      <c r="E3" s="51" t="n">
        <f aca="false">B3/3</f>
        <v>1333.33333333333</v>
      </c>
    </row>
    <row r="4" customFormat="false" ht="15" hidden="false" customHeight="false" outlineLevel="0" collapsed="false">
      <c r="A4" s="48" t="s">
        <v>170</v>
      </c>
      <c r="B4" s="50" t="n">
        <v>4000</v>
      </c>
      <c r="C4" s="50" t="s">
        <v>161</v>
      </c>
      <c r="D4" s="50" t="s">
        <v>168</v>
      </c>
      <c r="E4" s="51" t="n">
        <f aca="false">B4/3</f>
        <v>1333.33333333333</v>
      </c>
    </row>
    <row r="5" customFormat="false" ht="15" hidden="false" customHeight="false" outlineLevel="0" collapsed="false">
      <c r="A5" s="48" t="s">
        <v>171</v>
      </c>
      <c r="B5" s="50" t="n">
        <v>3</v>
      </c>
      <c r="C5" s="50" t="s">
        <v>172</v>
      </c>
      <c r="D5" s="50" t="s">
        <v>173</v>
      </c>
      <c r="E5" s="51" t="n">
        <f aca="false">B5/3</f>
        <v>1</v>
      </c>
    </row>
    <row r="6" customFormat="false" ht="15" hidden="false" customHeight="false" outlineLevel="0" collapsed="false">
      <c r="A6" s="48" t="s">
        <v>174</v>
      </c>
      <c r="B6" s="50" t="n">
        <v>3</v>
      </c>
      <c r="C6" s="50" t="s">
        <v>172</v>
      </c>
      <c r="D6" s="50" t="s">
        <v>173</v>
      </c>
      <c r="E6" s="51" t="n">
        <f aca="false">B6/3</f>
        <v>1</v>
      </c>
    </row>
    <row r="7" customFormat="false" ht="15" hidden="false" customHeight="false" outlineLevel="0" collapsed="false">
      <c r="A7" s="48" t="s">
        <v>175</v>
      </c>
      <c r="B7" s="50" t="n">
        <v>3</v>
      </c>
      <c r="C7" s="50" t="s">
        <v>172</v>
      </c>
      <c r="D7" s="50" t="s">
        <v>173</v>
      </c>
      <c r="E7" s="51" t="n">
        <f aca="false">B7/3</f>
        <v>1</v>
      </c>
    </row>
    <row r="8" customFormat="false" ht="15" hidden="false" customHeight="false" outlineLevel="0" collapsed="false">
      <c r="A8" s="48" t="s">
        <v>176</v>
      </c>
      <c r="B8" s="50" t="n">
        <v>0.0005</v>
      </c>
      <c r="C8" s="50" t="s">
        <v>177</v>
      </c>
      <c r="D8" s="50" t="s">
        <v>178</v>
      </c>
      <c r="E8" s="51" t="n">
        <f aca="false">B8/3</f>
        <v>0.000166666666666667</v>
      </c>
    </row>
    <row r="9" customFormat="false" ht="15" hidden="false" customHeight="false" outlineLevel="0" collapsed="false">
      <c r="A9" s="48" t="s">
        <v>179</v>
      </c>
      <c r="B9" s="50" t="n">
        <v>0.0005</v>
      </c>
      <c r="C9" s="50" t="s">
        <v>177</v>
      </c>
      <c r="D9" s="50" t="s">
        <v>178</v>
      </c>
      <c r="E9" s="51" t="n">
        <f aca="false">B9/3</f>
        <v>0.000166666666666667</v>
      </c>
    </row>
    <row r="10" customFormat="false" ht="15" hidden="false" customHeight="false" outlineLevel="0" collapsed="false">
      <c r="A10" s="48" t="s">
        <v>180</v>
      </c>
      <c r="B10" s="50" t="n">
        <v>0.0005</v>
      </c>
      <c r="C10" s="50" t="s">
        <v>177</v>
      </c>
      <c r="D10" s="50" t="s">
        <v>178</v>
      </c>
      <c r="E10" s="51" t="n">
        <f aca="false">B10/3</f>
        <v>0.000166666666666667</v>
      </c>
    </row>
    <row r="11" customFormat="false" ht="15" hidden="false" customHeight="false" outlineLevel="0" collapsed="false">
      <c r="A11" s="48" t="s">
        <v>181</v>
      </c>
      <c r="B11" s="50" t="n">
        <f aca="false">truthStateParams!$B$5</f>
        <v>20</v>
      </c>
      <c r="C11" s="50" t="s">
        <v>151</v>
      </c>
      <c r="D11" s="50" t="s">
        <v>182</v>
      </c>
      <c r="E11" s="51" t="n">
        <f aca="false">RADIANS(B11)/3600/3</f>
        <v>3.23209120739691E-005</v>
      </c>
    </row>
    <row r="12" customFormat="false" ht="15" hidden="false" customHeight="false" outlineLevel="0" collapsed="false">
      <c r="A12" s="48" t="s">
        <v>183</v>
      </c>
      <c r="B12" s="50" t="n">
        <f aca="false">truthStateParams!$B$5</f>
        <v>20</v>
      </c>
      <c r="C12" s="50" t="s">
        <v>151</v>
      </c>
      <c r="D12" s="50" t="s">
        <v>182</v>
      </c>
      <c r="E12" s="51" t="n">
        <f aca="false">RADIANS(B12)/3600/3</f>
        <v>3.23209120739691E-005</v>
      </c>
    </row>
    <row r="13" customFormat="false" ht="15" hidden="false" customHeight="false" outlineLevel="0" collapsed="false">
      <c r="A13" s="48" t="s">
        <v>184</v>
      </c>
      <c r="B13" s="50" t="n">
        <f aca="false">truthStateParams!$B$5</f>
        <v>20</v>
      </c>
      <c r="C13" s="50" t="s">
        <v>151</v>
      </c>
      <c r="D13" s="50" t="s">
        <v>182</v>
      </c>
      <c r="E13" s="51" t="n">
        <f aca="false">RADIANS(B13)/3600/3</f>
        <v>3.23209120739691E-005</v>
      </c>
    </row>
    <row r="14" customFormat="false" ht="15" hidden="false" customHeight="false" outlineLevel="0" collapsed="false">
      <c r="A14" s="48" t="s">
        <v>185</v>
      </c>
      <c r="B14" s="50" t="n">
        <f aca="false">truthStateParams!$B$6</f>
        <v>20</v>
      </c>
      <c r="C14" s="50" t="s">
        <v>151</v>
      </c>
      <c r="D14" s="50" t="s">
        <v>186</v>
      </c>
      <c r="E14" s="51" t="n">
        <f aca="false">RADIANS(B14)/3600/3</f>
        <v>3.23209120739691E-005</v>
      </c>
    </row>
    <row r="15" customFormat="false" ht="15" hidden="false" customHeight="false" outlineLevel="0" collapsed="false">
      <c r="A15" s="48" t="s">
        <v>187</v>
      </c>
      <c r="B15" s="50" t="n">
        <f aca="false">truthStateParams!$B$6</f>
        <v>20</v>
      </c>
      <c r="C15" s="50" t="s">
        <v>151</v>
      </c>
      <c r="D15" s="50" t="s">
        <v>186</v>
      </c>
      <c r="E15" s="51" t="n">
        <f aca="false">RADIANS(B15)/3600/3</f>
        <v>3.23209120739691E-005</v>
      </c>
    </row>
    <row r="16" customFormat="false" ht="15" hidden="false" customHeight="false" outlineLevel="0" collapsed="false">
      <c r="A16" s="50" t="s">
        <v>188</v>
      </c>
      <c r="B16" s="50" t="n">
        <f aca="false">truthStateParams!$B$6</f>
        <v>20</v>
      </c>
      <c r="C16" s="50" t="s">
        <v>151</v>
      </c>
      <c r="D16" s="50" t="s">
        <v>186</v>
      </c>
      <c r="E16" s="51" t="n">
        <f aca="false">RADIANS(B16)/3600/3</f>
        <v>3.23209120739691E-005</v>
      </c>
    </row>
    <row r="17" customFormat="false" ht="15" hidden="false" customHeight="false" outlineLevel="0" collapsed="false">
      <c r="A17" s="48" t="s">
        <v>189</v>
      </c>
      <c r="B17" s="50" t="n">
        <f aca="false">truthStateParams!$B$3</f>
        <v>5</v>
      </c>
      <c r="C17" s="49" t="s">
        <v>140</v>
      </c>
      <c r="D17" s="50" t="s">
        <v>190</v>
      </c>
      <c r="E17" s="51" t="n">
        <f aca="false">RADIANS(B17)/hr2sec/3</f>
        <v>8.08022801849227E-006</v>
      </c>
    </row>
    <row r="18" customFormat="false" ht="15" hidden="false" customHeight="false" outlineLevel="0" collapsed="false">
      <c r="A18" s="48" t="s">
        <v>191</v>
      </c>
      <c r="B18" s="50" t="n">
        <f aca="false">truthStateParams!$B$3</f>
        <v>5</v>
      </c>
      <c r="C18" s="49" t="s">
        <v>140</v>
      </c>
      <c r="D18" s="50" t="s">
        <v>190</v>
      </c>
      <c r="E18" s="51" t="n">
        <f aca="false">RADIANS(B18)/hr2sec/3</f>
        <v>8.08022801849227E-006</v>
      </c>
    </row>
    <row r="19" customFormat="false" ht="15" hidden="false" customHeight="false" outlineLevel="0" collapsed="false">
      <c r="A19" s="54" t="s">
        <v>192</v>
      </c>
      <c r="B19" s="56" t="n">
        <f aca="false">truthStateParams!$B$3</f>
        <v>5</v>
      </c>
      <c r="C19" s="69" t="s">
        <v>140</v>
      </c>
      <c r="D19" s="56" t="s">
        <v>190</v>
      </c>
      <c r="E19" s="5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50" width="13.3886639676113"/>
    <col collapsed="false" hidden="false" max="2" min="2" style="64" width="11.5708502024291"/>
    <col collapsed="false" hidden="false" max="3" min="3" style="50" width="12.8542510121458"/>
    <col collapsed="false" hidden="false" max="4" min="4" style="50" width="50.1336032388664"/>
    <col collapsed="false" hidden="false" max="5" min="5" style="64" width="15.4251012145749"/>
    <col collapsed="false" hidden="false" max="6" min="6" style="50" width="26.3522267206478"/>
    <col collapsed="false" hidden="false" max="1025" min="7" style="50" width="9.1052631578947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  <c r="F1" s="0"/>
    </row>
    <row r="2" customFormat="false" ht="15" hidden="false" customHeight="false" outlineLevel="0" collapsed="false">
      <c r="A2" s="48" t="str">
        <f aca="false">truthStateParams!A2</f>
        <v>Q_grav</v>
      </c>
      <c r="B2" s="49" t="n">
        <f aca="false">truthStateParams!B2</f>
        <v>4.8E-007</v>
      </c>
      <c r="C2" s="50" t="str">
        <f aca="false">truthStateParams!C2</f>
        <v>m^2/s^3</v>
      </c>
      <c r="D2" s="50" t="str">
        <f aca="false">truthStateParams!D2</f>
        <v>3-sigma non-gravitational process noise</v>
      </c>
      <c r="E2" s="51" t="n">
        <f aca="false">B2/3</f>
        <v>1.6E-007</v>
      </c>
      <c r="F2" s="70"/>
    </row>
    <row r="3" customFormat="false" ht="15" hidden="false" customHeight="false" outlineLevel="0" collapsed="false">
      <c r="A3" s="48" t="str">
        <f aca="false">truthStateParams!A3</f>
        <v>sig_gyro_ss</v>
      </c>
      <c r="B3" s="52" t="n">
        <f aca="false">truthStateParams!B3</f>
        <v>5</v>
      </c>
      <c r="C3" s="49" t="str">
        <f aca="false">truthStateParams!C3</f>
        <v>deg/hr</v>
      </c>
      <c r="D3" s="50" t="str">
        <f aca="false">truthStateParams!D3</f>
        <v>3-sigma steady-state gyro bias</v>
      </c>
      <c r="E3" s="51" t="n">
        <f aca="false">RADIANS(B3)/hr2sec/3</f>
        <v>8.08022801849227E-006</v>
      </c>
      <c r="F3" s="70"/>
    </row>
    <row r="4" customFormat="false" ht="15" hidden="false" customHeight="false" outlineLevel="0" collapsed="false">
      <c r="A4" s="54" t="str">
        <f aca="false">truthStateParams!A4</f>
        <v>arw</v>
      </c>
      <c r="B4" s="55" t="n">
        <f aca="false">truthStateParams!B4</f>
        <v>0.05</v>
      </c>
      <c r="C4" s="56" t="str">
        <f aca="false">truthStateParams!C4</f>
        <v>deg/sqrt(hr)</v>
      </c>
      <c r="D4" s="56" t="str">
        <f aca="false">truthStateParams!D4</f>
        <v>3-sigma angular random walk</v>
      </c>
      <c r="E4" s="57" t="n">
        <f aca="false">RADIANS(B4)/SQRT(hr2sec)/3</f>
        <v>4.84813681109536E-006</v>
      </c>
      <c r="F4" s="70"/>
    </row>
    <row r="5" customFormat="false" ht="15" hidden="false" customHeight="false" outlineLevel="0" collapsed="false">
      <c r="A5" s="48" t="str">
        <f aca="false">truthStateParams!A5</f>
        <v>sig_st_ss</v>
      </c>
      <c r="B5" s="52" t="n">
        <f aca="false">truthStateParams!B5</f>
        <v>20</v>
      </c>
      <c r="C5" s="50" t="str">
        <f aca="false">truthStateParams!C5</f>
        <v>arcsec/axis</v>
      </c>
      <c r="D5" s="50" t="str">
        <f aca="false">truthStateParams!D5</f>
        <v>3-sigma steady-state star camera misalignment</v>
      </c>
      <c r="E5" s="51" t="n">
        <f aca="false">RADIANS(B5)/3600/3</f>
        <v>3.23209120739691E-005</v>
      </c>
      <c r="F5" s="70"/>
    </row>
    <row r="6" customFormat="false" ht="15" hidden="false" customHeight="false" outlineLevel="0" collapsed="false">
      <c r="A6" s="48" t="str">
        <f aca="false">truthStateParams!A6</f>
        <v>sig_c_ss</v>
      </c>
      <c r="B6" s="52" t="n">
        <f aca="false">truthStateParams!B6</f>
        <v>20</v>
      </c>
      <c r="C6" s="50" t="str">
        <f aca="false">truthStateParams!C6</f>
        <v>arcsec/axis</v>
      </c>
      <c r="D6" s="50" t="str">
        <f aca="false">truthStateParams!D6</f>
        <v>3-sigma steady-state terrain camera misalignment</v>
      </c>
      <c r="E6" s="51" t="n">
        <f aca="false">RADIANS(B6)/3600/3</f>
        <v>3.23209120739691E-005</v>
      </c>
    </row>
    <row r="7" customFormat="false" ht="15" hidden="false" customHeight="false" outlineLevel="0" collapsed="false">
      <c r="A7" s="48" t="str">
        <f aca="false">truthStateParams!A7</f>
        <v>sig_meas_stx</v>
      </c>
      <c r="B7" s="52" t="n">
        <f aca="false">truthStateParams!B7</f>
        <v>1.5</v>
      </c>
      <c r="C7" s="50" t="str">
        <f aca="false">truthStateParams!C7</f>
        <v>arcsec</v>
      </c>
      <c r="D7" s="50" t="str">
        <f aca="false">truthStateParams!D7</f>
        <v>3-sigma star camera measurement uncertainty</v>
      </c>
      <c r="E7" s="51" t="n">
        <f aca="false">RADIANS(B7)/3600/3</f>
        <v>2.42406840554768E-006</v>
      </c>
    </row>
    <row r="8" customFormat="false" ht="15" hidden="false" customHeight="false" outlineLevel="0" collapsed="false">
      <c r="A8" s="48" t="str">
        <f aca="false">truthStateParams!A8</f>
        <v>sig_meas_sty</v>
      </c>
      <c r="B8" s="52" t="n">
        <f aca="false">truthStateParams!B8</f>
        <v>1.5</v>
      </c>
      <c r="C8" s="50" t="str">
        <f aca="false">truthStateParams!C8</f>
        <v>arcsec</v>
      </c>
      <c r="D8" s="50" t="str">
        <f aca="false">truthStateParams!D8</f>
        <v>3-sigma star camera measurement uncertainty</v>
      </c>
      <c r="E8" s="51" t="n">
        <f aca="false">RADIANS(B8)/3600/3</f>
        <v>2.42406840554768E-006</v>
      </c>
    </row>
    <row r="9" customFormat="false" ht="15" hidden="false" customHeight="false" outlineLevel="0" collapsed="false">
      <c r="A9" s="48" t="str">
        <f aca="false">truthStateParams!A9</f>
        <v>sig_meas_stz</v>
      </c>
      <c r="B9" s="52" t="n">
        <f aca="false">truthStateParams!B9</f>
        <v>9</v>
      </c>
      <c r="C9" s="50" t="str">
        <f aca="false">truthStateParams!C9</f>
        <v>arcsec</v>
      </c>
      <c r="D9" s="50" t="str">
        <f aca="false">truthStateParams!D9</f>
        <v>3-sigma star camera measurement uncertainty</v>
      </c>
      <c r="E9" s="51" t="n">
        <f aca="false">RADIANS(B9)/3600/3</f>
        <v>1.45444104332861E-005</v>
      </c>
    </row>
    <row r="10" customFormat="false" ht="15" hidden="false" customHeight="false" outlineLevel="0" collapsed="false">
      <c r="A10" s="58" t="str">
        <f aca="false">truthStateParams!A10</f>
        <v>sig_cu</v>
      </c>
      <c r="B10" s="59" t="n">
        <f aca="false">truthStateParams!B10</f>
        <v>3</v>
      </c>
      <c r="C10" s="60" t="str">
        <f aca="false">truthStateParams!C10</f>
        <v>pixels</v>
      </c>
      <c r="D10" s="60" t="str">
        <f aca="false">truthStateParams!D10</f>
        <v>3-sigma u component of pixel noise</v>
      </c>
      <c r="E10" s="61" t="n">
        <f aca="false">B10/3</f>
        <v>1</v>
      </c>
    </row>
    <row r="11" customFormat="false" ht="15" hidden="false" customHeight="false" outlineLevel="0" collapsed="false">
      <c r="A11" s="54" t="str">
        <f aca="false">truthStateParams!A11</f>
        <v>sig_cv</v>
      </c>
      <c r="B11" s="62" t="n">
        <f aca="false">truthStateParams!B11</f>
        <v>3</v>
      </c>
      <c r="C11" s="56" t="str">
        <f aca="false">truthStateParams!C11</f>
        <v>pixels</v>
      </c>
      <c r="D11" s="56" t="str">
        <f aca="false">truthStateParams!D11</f>
        <v>3-sigma v component of pixel noise</v>
      </c>
      <c r="E11" s="57" t="n">
        <f aca="false">B11/3</f>
        <v>1</v>
      </c>
    </row>
    <row r="12" customFormat="false" ht="15" hidden="false" customHeight="false" outlineLevel="0" collapsed="false">
      <c r="A12" s="54" t="str">
        <f aca="false">truthStateParams!A12</f>
        <v>sig_idpos</v>
      </c>
      <c r="B12" s="62" t="n">
        <f aca="false">truthStateParams!B12</f>
        <v>10</v>
      </c>
      <c r="C12" s="56" t="str">
        <f aca="false">truthStateParams!C12</f>
        <v>m</v>
      </c>
      <c r="D12" s="56" t="str">
        <f aca="false">truthStateParams!D12</f>
        <v>3-sigma change in inertial position measurement uncertainty</v>
      </c>
      <c r="E12" s="57" t="n">
        <f aca="false">B12/3</f>
        <v>3.33333333333333</v>
      </c>
    </row>
    <row r="13" customFormat="false" ht="15" hidden="false" customHeight="false" outlineLevel="0" collapsed="false">
      <c r="A13" s="54" t="str">
        <f aca="false">truthStateParams!A13</f>
        <v>sig_loss</v>
      </c>
      <c r="B13" s="62" t="n">
        <f aca="false">truthStateParams!B13</f>
        <v>100</v>
      </c>
      <c r="C13" s="56" t="str">
        <f aca="false">truthStateParams!C13</f>
        <v>m</v>
      </c>
      <c r="D13" s="56" t="str">
        <f aca="false">truthStateParams!D13</f>
        <v>3-sigma LOSS feature location uncertainty</v>
      </c>
      <c r="E13" s="57" t="n">
        <f aca="false">B13/3</f>
        <v>33.3333333333333</v>
      </c>
    </row>
    <row r="14" customFormat="false" ht="15" hidden="false" customHeight="false" outlineLevel="0" collapsed="false">
      <c r="A14" s="54" t="str">
        <f aca="false">truthStateParams!A14</f>
        <v>sig_mdpos</v>
      </c>
      <c r="B14" s="62" t="n">
        <f aca="false">truthStateParams!B14</f>
        <v>10</v>
      </c>
      <c r="C14" s="56" t="str">
        <f aca="false">truthStateParams!C14</f>
        <v>m</v>
      </c>
      <c r="D14" s="56" t="str">
        <f aca="false">truthStateParams!D14</f>
        <v>3-sigma change in lunar-referenced position measurement uncertainty</v>
      </c>
      <c r="E14" s="5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50" width="9.31983805668016"/>
    <col collapsed="false" hidden="false" max="3" min="2" style="50" width="6.96356275303644"/>
    <col collapsed="false" hidden="false" max="4" min="4" style="50" width="55.2753036437247"/>
    <col collapsed="false" hidden="false" max="5" min="5" style="64" width="13.9271255060729"/>
    <col collapsed="false" hidden="false" max="6" min="6" style="50" width="15.4251012145749"/>
    <col collapsed="false" hidden="false" max="1025" min="7" style="50" width="9.10526315789474"/>
  </cols>
  <sheetData>
    <row r="1" customFormat="false" ht="15" hidden="false" customHeight="false" outlineLevel="0" collapsed="false">
      <c r="A1" s="44" t="s">
        <v>0</v>
      </c>
      <c r="B1" s="71" t="s">
        <v>1</v>
      </c>
      <c r="C1" s="46" t="s">
        <v>2</v>
      </c>
      <c r="D1" s="46" t="s">
        <v>3</v>
      </c>
      <c r="E1" s="68" t="s">
        <v>4</v>
      </c>
      <c r="F1" s="0"/>
    </row>
    <row r="2" customFormat="false" ht="15" hidden="false" customHeight="true" outlineLevel="0" collapsed="false">
      <c r="A2" s="48" t="str">
        <f aca="false">truthStateInitialUncertainty!A2</f>
        <v>sig_rsx</v>
      </c>
      <c r="B2" s="50" t="n">
        <f aca="false">truthStateInitialUncertainty!B2</f>
        <v>4000</v>
      </c>
      <c r="C2" s="50" t="str">
        <f aca="false">truthStateInitialUncertainty!C2</f>
        <v>m</v>
      </c>
      <c r="D2" s="50" t="str">
        <f aca="false">truthStateInitialUncertainty!D2</f>
        <v>3-sigma initial satellite position uncertainty</v>
      </c>
      <c r="E2" s="72" t="n">
        <f aca="false">B2/3</f>
        <v>1333.33333333333</v>
      </c>
      <c r="F2" s="70"/>
    </row>
    <row r="3" customFormat="false" ht="15" hidden="false" customHeight="false" outlineLevel="0" collapsed="false">
      <c r="A3" s="48" t="str">
        <f aca="false">truthStateInitialUncertainty!A3</f>
        <v>sig_rsy</v>
      </c>
      <c r="B3" s="50" t="n">
        <f aca="false">truthStateInitialUncertainty!B3</f>
        <v>4000</v>
      </c>
      <c r="C3" s="50" t="str">
        <f aca="false">truthStateInitialUncertainty!C3</f>
        <v>m</v>
      </c>
      <c r="D3" s="50" t="str">
        <f aca="false">truthStateInitialUncertainty!D3</f>
        <v>3-sigma initial satellite position uncertainty</v>
      </c>
      <c r="E3" s="72" t="n">
        <f aca="false">B3/3</f>
        <v>1333.33333333333</v>
      </c>
      <c r="F3" s="70"/>
    </row>
    <row r="4" customFormat="false" ht="15" hidden="false" customHeight="false" outlineLevel="0" collapsed="false">
      <c r="A4" s="48" t="str">
        <f aca="false">truthStateInitialUncertainty!A4</f>
        <v>sig_rsz</v>
      </c>
      <c r="B4" s="50" t="n">
        <f aca="false">truthStateInitialUncertainty!B4</f>
        <v>4000</v>
      </c>
      <c r="C4" s="50" t="str">
        <f aca="false">truthStateInitialUncertainty!C4</f>
        <v>m</v>
      </c>
      <c r="D4" s="50" t="str">
        <f aca="false">truthStateInitialUncertainty!D4</f>
        <v>3-sigma initial satellite position uncertainty</v>
      </c>
      <c r="E4" s="72" t="n">
        <f aca="false">B4/3</f>
        <v>1333.33333333333</v>
      </c>
      <c r="F4" s="70"/>
    </row>
    <row r="5" customFormat="false" ht="15" hidden="false" customHeight="false" outlineLevel="0" collapsed="false">
      <c r="A5" s="48" t="str">
        <f aca="false">truthStateInitialUncertainty!A5</f>
        <v>sig_vsx</v>
      </c>
      <c r="B5" s="50" t="n">
        <f aca="false">truthStateInitialUncertainty!B5</f>
        <v>3</v>
      </c>
      <c r="C5" s="50" t="str">
        <f aca="false">truthStateInitialUncertainty!C5</f>
        <v>m/sec</v>
      </c>
      <c r="D5" s="50" t="str">
        <f aca="false">truthStateInitialUncertainty!D5</f>
        <v>3-sigma initial satellite velocity uncertainty</v>
      </c>
      <c r="E5" s="72" t="n">
        <f aca="false">B5/3</f>
        <v>1</v>
      </c>
      <c r="F5" s="70"/>
    </row>
    <row r="6" customFormat="false" ht="15" hidden="false" customHeight="false" outlineLevel="0" collapsed="false">
      <c r="A6" s="48" t="str">
        <f aca="false">truthStateInitialUncertainty!A6</f>
        <v>sig_vsy</v>
      </c>
      <c r="B6" s="50" t="n">
        <f aca="false">truthStateInitialUncertainty!B6</f>
        <v>3</v>
      </c>
      <c r="C6" s="50" t="str">
        <f aca="false">truthStateInitialUncertainty!C6</f>
        <v>m/sec</v>
      </c>
      <c r="D6" s="50" t="str">
        <f aca="false">truthStateInitialUncertainty!D6</f>
        <v>3-sigma initial satellite velocity uncertainty</v>
      </c>
      <c r="E6" s="72" t="n">
        <f aca="false">B6/3</f>
        <v>1</v>
      </c>
    </row>
    <row r="7" customFormat="false" ht="15" hidden="false" customHeight="false" outlineLevel="0" collapsed="false">
      <c r="A7" s="48" t="str">
        <f aca="false">truthStateInitialUncertainty!A7</f>
        <v>sig_vsz</v>
      </c>
      <c r="B7" s="50" t="n">
        <f aca="false">truthStateInitialUncertainty!B7</f>
        <v>3</v>
      </c>
      <c r="C7" s="50" t="str">
        <f aca="false">truthStateInitialUncertainty!C7</f>
        <v>m/sec</v>
      </c>
      <c r="D7" s="50" t="str">
        <f aca="false">truthStateInitialUncertainty!D7</f>
        <v>3-sigma initial satellite velocity uncertainty</v>
      </c>
      <c r="E7" s="72" t="n">
        <f aca="false">B7/3</f>
        <v>1</v>
      </c>
    </row>
    <row r="8" customFormat="false" ht="15" hidden="false" customHeight="false" outlineLevel="0" collapsed="false">
      <c r="A8" s="48" t="str">
        <f aca="false">truthStateInitialUncertainty!A8</f>
        <v>sig_ax</v>
      </c>
      <c r="B8" s="50" t="n">
        <f aca="false">truthStateInitialUncertainty!B8</f>
        <v>0.0005</v>
      </c>
      <c r="C8" s="50" t="str">
        <f aca="false">truthStateInitialUncertainty!C8</f>
        <v>rad</v>
      </c>
      <c r="D8" s="50" t="str">
        <f aca="false">truthStateInitialUncertainty!D8</f>
        <v>3-sigma initial satellite orientation uncertainty</v>
      </c>
      <c r="E8" s="72" t="n">
        <f aca="false">B8/3</f>
        <v>0.000166666666666667</v>
      </c>
    </row>
    <row r="9" customFormat="false" ht="15" hidden="false" customHeight="false" outlineLevel="0" collapsed="false">
      <c r="A9" s="48" t="str">
        <f aca="false">truthStateInitialUncertainty!A9</f>
        <v>sig_ay</v>
      </c>
      <c r="B9" s="50" t="n">
        <f aca="false">truthStateInitialUncertainty!B9</f>
        <v>0.0005</v>
      </c>
      <c r="C9" s="50" t="str">
        <f aca="false">truthStateInitialUncertainty!C9</f>
        <v>rad</v>
      </c>
      <c r="D9" s="50" t="str">
        <f aca="false">truthStateInitialUncertainty!D9</f>
        <v>3-sigma initial satellite orientation uncertainty</v>
      </c>
      <c r="E9" s="72" t="n">
        <f aca="false">B9/3</f>
        <v>0.000166666666666667</v>
      </c>
    </row>
    <row r="10" customFormat="false" ht="15" hidden="false" customHeight="false" outlineLevel="0" collapsed="false">
      <c r="A10" s="48" t="str">
        <f aca="false">truthStateInitialUncertainty!A10</f>
        <v>sig_az</v>
      </c>
      <c r="B10" s="50" t="n">
        <f aca="false">truthStateInitialUncertainty!B10</f>
        <v>0.0005</v>
      </c>
      <c r="C10" s="50" t="str">
        <f aca="false">truthStateInitialUncertainty!C10</f>
        <v>rad</v>
      </c>
      <c r="D10" s="50" t="str">
        <f aca="false">truthStateInitialUncertainty!D10</f>
        <v>3-sigma initial satellite orientation uncertainty</v>
      </c>
      <c r="E10" s="72" t="n">
        <f aca="false">B10/3</f>
        <v>0.000166666666666667</v>
      </c>
    </row>
    <row r="11" customFormat="false" ht="15" hidden="false" customHeight="false" outlineLevel="0" collapsed="false">
      <c r="A11" s="48" t="str">
        <f aca="false">truthStateInitialUncertainty!A11</f>
        <v>sig_thstx</v>
      </c>
      <c r="B11" s="50" t="n">
        <f aca="false">truthStateInitialUncertainty!B11</f>
        <v>20</v>
      </c>
      <c r="C11" s="50" t="str">
        <f aca="false">truthStateInitialUncertainty!C11</f>
        <v>arcsec</v>
      </c>
      <c r="D11" s="50" t="str">
        <f aca="false">truthStateInitialUncertainty!D11</f>
        <v>3-sigma initial star camera misalignment uncertainty</v>
      </c>
      <c r="E11" s="72" t="n">
        <f aca="false">RADIANS(B11)/3600/3</f>
        <v>3.23209120739691E-005</v>
      </c>
    </row>
    <row r="12" customFormat="false" ht="15" hidden="false" customHeight="false" outlineLevel="0" collapsed="false">
      <c r="A12" s="48" t="str">
        <f aca="false">truthStateInitialUncertainty!A12</f>
        <v>sig_thsty</v>
      </c>
      <c r="B12" s="50" t="n">
        <f aca="false">truthStateInitialUncertainty!B12</f>
        <v>20</v>
      </c>
      <c r="C12" s="50" t="str">
        <f aca="false">truthStateInitialUncertainty!C12</f>
        <v>arcsec</v>
      </c>
      <c r="D12" s="50" t="str">
        <f aca="false">truthStateInitialUncertainty!D12</f>
        <v>3-sigma initial star camera misalignment uncertainty</v>
      </c>
      <c r="E12" s="72" t="n">
        <f aca="false">RADIANS(B12)/3600/3</f>
        <v>3.23209120739691E-005</v>
      </c>
    </row>
    <row r="13" customFormat="false" ht="15" hidden="false" customHeight="false" outlineLevel="0" collapsed="false">
      <c r="A13" s="48" t="str">
        <f aca="false">truthStateInitialUncertainty!A13</f>
        <v>sig_thstz</v>
      </c>
      <c r="B13" s="50" t="n">
        <f aca="false">truthStateInitialUncertainty!B13</f>
        <v>20</v>
      </c>
      <c r="C13" s="50" t="str">
        <f aca="false">truthStateInitialUncertainty!C13</f>
        <v>arcsec</v>
      </c>
      <c r="D13" s="50" t="str">
        <f aca="false">truthStateInitialUncertainty!D13</f>
        <v>3-sigma initial star camera misalignment uncertainty</v>
      </c>
      <c r="E13" s="72" t="n">
        <f aca="false">RADIANS(B13)/3600/3</f>
        <v>3.23209120739691E-005</v>
      </c>
    </row>
    <row r="14" customFormat="false" ht="15" hidden="false" customHeight="false" outlineLevel="0" collapsed="false">
      <c r="A14" s="48" t="str">
        <f aca="false">truthStateInitialUncertainty!A14</f>
        <v>sig_thcx</v>
      </c>
      <c r="B14" s="50" t="n">
        <f aca="false">truthStateInitialUncertainty!B14</f>
        <v>20</v>
      </c>
      <c r="C14" s="50" t="str">
        <f aca="false">truthStateInitialUncertainty!C14</f>
        <v>arcsec</v>
      </c>
      <c r="D14" s="50" t="str">
        <f aca="false">truthStateInitialUncertainty!D14</f>
        <v>3-sigma initial terrain camera misalignment uncertainty</v>
      </c>
      <c r="E14" s="72" t="n">
        <f aca="false">RADIANS(B14)/3600/3</f>
        <v>3.23209120739691E-005</v>
      </c>
    </row>
    <row r="15" customFormat="false" ht="15" hidden="false" customHeight="false" outlineLevel="0" collapsed="false">
      <c r="A15" s="48" t="str">
        <f aca="false">truthStateInitialUncertainty!A15</f>
        <v>sig_thcy</v>
      </c>
      <c r="B15" s="50" t="n">
        <f aca="false">truthStateInitialUncertainty!B15</f>
        <v>20</v>
      </c>
      <c r="C15" s="50" t="str">
        <f aca="false">truthStateInitialUncertainty!C15</f>
        <v>arcsec</v>
      </c>
      <c r="D15" s="50" t="str">
        <f aca="false">truthStateInitialUncertainty!D15</f>
        <v>3-sigma initial terrain camera misalignment uncertainty</v>
      </c>
      <c r="E15" s="72" t="n">
        <f aca="false">RADIANS(B15)/3600/3</f>
        <v>3.23209120739691E-005</v>
      </c>
    </row>
    <row r="16" customFormat="false" ht="15" hidden="false" customHeight="false" outlineLevel="0" collapsed="false">
      <c r="A16" s="48" t="str">
        <f aca="false">truthStateInitialUncertainty!A16</f>
        <v>sig_thcz</v>
      </c>
      <c r="B16" s="50" t="n">
        <f aca="false">truthStateInitialUncertainty!B16</f>
        <v>20</v>
      </c>
      <c r="C16" s="50" t="str">
        <f aca="false">truthStateInitialUncertainty!C16</f>
        <v>arcsec</v>
      </c>
      <c r="D16" s="50" t="str">
        <f aca="false">truthStateInitialUncertainty!D16</f>
        <v>3-sigma initial terrain camera misalignment uncertainty</v>
      </c>
      <c r="E16" s="72" t="n">
        <f aca="false">RADIANS(B16)/3600/3</f>
        <v>3.23209120739691E-005</v>
      </c>
    </row>
    <row r="17" customFormat="false" ht="15" hidden="false" customHeight="false" outlineLevel="0" collapsed="false">
      <c r="A17" s="48" t="str">
        <f aca="false">truthStateInitialUncertainty!A17</f>
        <v>sig_gyrox</v>
      </c>
      <c r="B17" s="50" t="n">
        <f aca="false">truthStateInitialUncertainty!B17</f>
        <v>5</v>
      </c>
      <c r="C17" s="50" t="str">
        <f aca="false">truthStateInitialUncertainty!C17</f>
        <v>deg/hr</v>
      </c>
      <c r="D17" s="50" t="str">
        <f aca="false">truthStateInitialUncertainty!D17</f>
        <v>3-sigma initial gyro bias uncertainty</v>
      </c>
      <c r="E17" s="72" t="n">
        <f aca="false">RADIANS(B17)/hr2sec/3</f>
        <v>8.08022801849227E-006</v>
      </c>
    </row>
    <row r="18" customFormat="false" ht="15" hidden="false" customHeight="false" outlineLevel="0" collapsed="false">
      <c r="A18" s="48" t="str">
        <f aca="false">truthStateInitialUncertainty!A18</f>
        <v>sig_gyroy</v>
      </c>
      <c r="B18" s="50" t="n">
        <f aca="false">truthStateInitialUncertainty!B18</f>
        <v>5</v>
      </c>
      <c r="C18" s="50" t="str">
        <f aca="false">truthStateInitialUncertainty!C18</f>
        <v>deg/hr</v>
      </c>
      <c r="D18" s="50" t="str">
        <f aca="false">truthStateInitialUncertainty!D18</f>
        <v>3-sigma initial gyro bias uncertainty</v>
      </c>
      <c r="E18" s="72" t="n">
        <f aca="false">RADIANS(B18)/hr2sec/3</f>
        <v>8.08022801849227E-006</v>
      </c>
    </row>
    <row r="19" customFormat="false" ht="15" hidden="false" customHeight="false" outlineLevel="0" collapsed="false">
      <c r="A19" s="54" t="str">
        <f aca="false">truthStateInitialUncertainty!A19</f>
        <v>sig_gyroz</v>
      </c>
      <c r="B19" s="56" t="n">
        <f aca="false">truthStateInitialUncertainty!B19</f>
        <v>5</v>
      </c>
      <c r="C19" s="56" t="str">
        <f aca="false">truthStateInitialUncertainty!C19</f>
        <v>deg/hr</v>
      </c>
      <c r="D19" s="56" t="str">
        <f aca="false">truthStateInitialUncertainty!D19</f>
        <v>3-sigma initial gyro bias uncertainty</v>
      </c>
      <c r="E19" s="73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5.2753036437247"/>
    <col collapsed="false" hidden="false" max="5" min="5" style="0" width="14.9959514170041"/>
    <col collapsed="false" hidden="false" max="1025" min="6" style="0" width="8.57085020242915"/>
  </cols>
  <sheetData>
    <row r="1" customFormat="false" ht="15" hidden="false" customHeight="false" outlineLevel="0" collapsed="false">
      <c r="A1" s="44" t="s">
        <v>0</v>
      </c>
      <c r="B1" s="71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60" t="s">
        <v>77</v>
      </c>
      <c r="B2" s="74" t="n">
        <v>1.1E-009</v>
      </c>
      <c r="C2" s="60" t="s">
        <v>78</v>
      </c>
      <c r="D2" s="60"/>
      <c r="E2" s="75" t="n">
        <f aca="false">B2</f>
        <v>1.1E-009</v>
      </c>
    </row>
    <row r="3" customFormat="false" ht="15" hidden="false" customHeight="false" outlineLevel="0" collapsed="false">
      <c r="A3" s="50" t="s">
        <v>80</v>
      </c>
      <c r="B3" s="76" t="n">
        <v>-2.45E-008</v>
      </c>
      <c r="C3" s="50" t="s">
        <v>78</v>
      </c>
      <c r="D3" s="50"/>
      <c r="E3" s="77" t="n">
        <f aca="false">B3</f>
        <v>-2.45E-008</v>
      </c>
    </row>
    <row r="4" customFormat="false" ht="15" hidden="false" customHeight="false" outlineLevel="0" collapsed="false">
      <c r="A4" s="50" t="s">
        <v>82</v>
      </c>
      <c r="B4" s="76" t="n">
        <v>5.4E-009</v>
      </c>
      <c r="C4" s="50" t="s">
        <v>78</v>
      </c>
      <c r="D4" s="50"/>
      <c r="E4" s="77" t="n">
        <f aca="false">B4</f>
        <v>5.4E-009</v>
      </c>
    </row>
    <row r="5" customFormat="false" ht="15" hidden="false" customHeight="false" outlineLevel="0" collapsed="false">
      <c r="A5" s="50" t="s">
        <v>84</v>
      </c>
      <c r="B5" s="76" t="n">
        <v>0</v>
      </c>
      <c r="C5" s="50" t="s">
        <v>78</v>
      </c>
      <c r="D5" s="50"/>
      <c r="E5" s="77" t="n">
        <f aca="false">B5</f>
        <v>0</v>
      </c>
    </row>
    <row r="6" customFormat="false" ht="15" hidden="false" customHeight="false" outlineLevel="0" collapsed="false">
      <c r="A6" s="50" t="s">
        <v>86</v>
      </c>
      <c r="B6" s="76" t="n">
        <v>0</v>
      </c>
      <c r="C6" s="50" t="s">
        <v>78</v>
      </c>
      <c r="D6" s="50"/>
      <c r="E6" s="77" t="n">
        <f aca="false">B6</f>
        <v>0</v>
      </c>
    </row>
    <row r="7" customFormat="false" ht="15" hidden="false" customHeight="false" outlineLevel="0" collapsed="false">
      <c r="A7" s="50" t="s">
        <v>88</v>
      </c>
      <c r="B7" s="76" t="n">
        <v>0</v>
      </c>
      <c r="C7" s="50" t="s">
        <v>78</v>
      </c>
      <c r="D7" s="50"/>
      <c r="E7" s="77" t="n">
        <f aca="false">B7</f>
        <v>0</v>
      </c>
    </row>
    <row r="8" customFormat="false" ht="15" hidden="false" customHeight="false" outlineLevel="0" collapsed="false">
      <c r="A8" s="50" t="s">
        <v>90</v>
      </c>
      <c r="B8" s="76" t="n">
        <v>0</v>
      </c>
      <c r="C8" s="50" t="s">
        <v>78</v>
      </c>
      <c r="D8" s="50"/>
      <c r="E8" s="77" t="n">
        <f aca="false">B8</f>
        <v>0</v>
      </c>
    </row>
    <row r="9" customFormat="false" ht="15" hidden="false" customHeight="false" outlineLevel="0" collapsed="false">
      <c r="A9" s="50" t="s">
        <v>92</v>
      </c>
      <c r="B9" s="50" t="n">
        <v>25</v>
      </c>
      <c r="C9" s="50" t="s">
        <v>28</v>
      </c>
      <c r="D9" s="50"/>
      <c r="E9" s="72" t="n">
        <f aca="false">B9*1000</f>
        <v>25000</v>
      </c>
      <c r="F9" s="50"/>
    </row>
    <row r="10" customFormat="false" ht="15" hidden="false" customHeight="false" outlineLevel="0" collapsed="false">
      <c r="A10" s="50" t="s">
        <v>94</v>
      </c>
      <c r="B10" s="50" t="n">
        <v>47</v>
      </c>
      <c r="C10" s="50" t="s">
        <v>28</v>
      </c>
      <c r="D10" s="50"/>
      <c r="E10" s="72" t="n">
        <f aca="false">B10*1000</f>
        <v>47000</v>
      </c>
      <c r="F10" s="50"/>
    </row>
    <row r="11" customFormat="false" ht="15" hidden="false" customHeight="false" outlineLevel="0" collapsed="false">
      <c r="A11" s="50" t="s">
        <v>96</v>
      </c>
      <c r="B11" s="50" t="n">
        <v>-32</v>
      </c>
      <c r="C11" s="50" t="s">
        <v>28</v>
      </c>
      <c r="D11" s="50"/>
      <c r="E11" s="72" t="n">
        <f aca="false">B11*1000</f>
        <v>-32000</v>
      </c>
      <c r="F11" s="50"/>
    </row>
    <row r="12" customFormat="false" ht="15" hidden="false" customHeight="false" outlineLevel="0" collapsed="false">
      <c r="A12" s="50" t="s">
        <v>98</v>
      </c>
      <c r="B12" s="50" t="n">
        <v>16</v>
      </c>
      <c r="C12" s="50" t="s">
        <v>35</v>
      </c>
      <c r="D12" s="50"/>
      <c r="E12" s="72" t="n">
        <f aca="false">B12*1000</f>
        <v>16000</v>
      </c>
      <c r="F12" s="50"/>
    </row>
    <row r="13" customFormat="false" ht="15" hidden="false" customHeight="false" outlineLevel="0" collapsed="false">
      <c r="A13" s="50" t="s">
        <v>100</v>
      </c>
      <c r="B13" s="50" t="n">
        <v>-29</v>
      </c>
      <c r="C13" s="50" t="s">
        <v>35</v>
      </c>
      <c r="D13" s="50"/>
      <c r="E13" s="72" t="n">
        <f aca="false">B13*1000</f>
        <v>-29000</v>
      </c>
      <c r="F13" s="50"/>
    </row>
    <row r="14" customFormat="false" ht="15" hidden="false" customHeight="false" outlineLevel="0" collapsed="false">
      <c r="A14" s="50" t="s">
        <v>102</v>
      </c>
      <c r="B14" s="50" t="n">
        <v>13</v>
      </c>
      <c r="C14" s="50" t="s">
        <v>35</v>
      </c>
      <c r="D14" s="50"/>
      <c r="E14" s="72" t="n">
        <f aca="false">B14*1000</f>
        <v>13000</v>
      </c>
      <c r="F14" s="50"/>
    </row>
    <row r="15" customFormat="false" ht="15" hidden="false" customHeight="false" outlineLevel="0" collapsed="false">
      <c r="A15" s="50" t="s">
        <v>104</v>
      </c>
      <c r="B15" s="50" t="n">
        <v>0.01</v>
      </c>
      <c r="C15" s="50" t="s">
        <v>105</v>
      </c>
      <c r="D15" s="50"/>
      <c r="E15" s="72" t="n">
        <f aca="false">B15</f>
        <v>0.01</v>
      </c>
      <c r="F15" s="50"/>
    </row>
    <row r="16" customFormat="false" ht="15" hidden="false" customHeight="false" outlineLevel="0" collapsed="false">
      <c r="A16" s="50" t="s">
        <v>107</v>
      </c>
      <c r="B16" s="50" t="n">
        <v>-0.01</v>
      </c>
      <c r="C16" s="50" t="s">
        <v>105</v>
      </c>
      <c r="D16" s="50"/>
      <c r="E16" s="72" t="n">
        <f aca="false">B16</f>
        <v>-0.01</v>
      </c>
      <c r="F16" s="50"/>
    </row>
    <row r="17" customFormat="false" ht="15" hidden="false" customHeight="false" outlineLevel="0" collapsed="false">
      <c r="A17" s="56" t="s">
        <v>109</v>
      </c>
      <c r="B17" s="56" t="n">
        <v>-0.01</v>
      </c>
      <c r="C17" s="56" t="s">
        <v>105</v>
      </c>
      <c r="D17" s="56"/>
      <c r="E17" s="73" t="n">
        <f aca="false">B17</f>
        <v>-0.01</v>
      </c>
      <c r="F17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2020-11-05T18:24:08Z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