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ac" vbProcedure="false">Constants!$B$15</definedName>
    <definedName function="false" hidden="false" name="bc" vbProcedure="false">Constants!$B$14</definedName>
    <definedName function="false" hidden="false" name="days2hrs" vbProcedure="false">Constants!$B$6</definedName>
    <definedName function="false" hidden="false" name="g2mps2" vbProcedure="false">Constants!$B$5</definedName>
    <definedName function="false" hidden="false" name="hr2min" vbProcedure="false">Constants!$B$2</definedName>
    <definedName function="false" hidden="false" name="hr2sec" vbProcedure="false">Constants!$B$4</definedName>
    <definedName function="false" hidden="false" name="km2m" vbProcedure="false">Constants!$B$11</definedName>
    <definedName function="false" hidden="false" name="min2sec" vbProcedure="false">Constants!$B$3</definedName>
    <definedName function="false" hidden="false" name="Na" vbProcedure="false">general!$B$9</definedName>
    <definedName function="false" hidden="false" name="pc" vbProcedure="false">Constants!$B$12</definedName>
    <definedName function="false" hidden="false" name="SpeedOfLight" vbProcedure="false">Constants!$B$8</definedName>
    <definedName function="false" hidden="false" name="vc" vbProcedure="false">Constants!$B$13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<sst xmlns="http://schemas.openxmlformats.org/spreadsheetml/2006/main" count="459" uniqueCount="228">
  <si>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</si>
  <si>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</si>
  <si>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</si>
  <si>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</si>
  <si>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</si>
  <si>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</si>
  <si>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</si>
  <si>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</si>
  <si>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</si>
  <si>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</si>
  <si>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</si>
  <si>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</si>
  <si>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checkErrDefConstEnable</t>
  </si>
  <si>
    <t xml:space="preserve">unitless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</si>
  <si>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</si>
  <si>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</si>
  <si>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</si>
  <si>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</si>
  <si>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</si>
  <si>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correlated_kalman_update_enable</t>
  </si>
  <si>
    <t xml:space="preserve">flag to enable correlated Kalman update</t>
  </si>
  <si>
    <t xml:space="preserve">n_assets</t>
  </si>
  <si>
    <t xml:space="preserve">number of chaser assets</t>
  </si>
  <si>
    <t xml:space="preserve">n_chaser</t>
  </si>
  <si>
    <t xml:space="preserve">number of components in the chaser state</t>
  </si>
  <si>
    <t xml:space="preserve">n_design</t>
  </si>
  <si>
    <t xml:space="preserve">number of components in the design</t>
  </si>
  <si>
    <t xml:space="preserve">n_MonteCarloRuns</t>
  </si>
  <si>
    <t xml:space="preserve">number of Monte Carlo runs</t>
  </si>
  <si>
    <t xml:space="preserve">TDOA_Kalman_update_enable</t>
  </si>
  <si>
    <t xml:space="preserve">process_noise_enable</t>
  </si>
  <si>
    <t xml:space="preserve">tdoa_meas_noise_enable</t>
  </si>
  <si>
    <t xml:space="preserve">Randys_R_def_enable</t>
  </si>
  <si>
    <t xml:space="preserve">all_tdoa_enable</t>
  </si>
  <si>
    <t xml:space="preserve">p1x</t>
  </si>
  <si>
    <t xml:space="preserve">km</t>
  </si>
  <si>
    <t xml:space="preserve">x component of initial position of asset 1 (inertial)</t>
  </si>
  <si>
    <t xml:space="preserve">p1y</t>
  </si>
  <si>
    <t xml:space="preserve">y component of initial position of asset 1 (inertial)</t>
  </si>
  <si>
    <t xml:space="preserve">p1z</t>
  </si>
  <si>
    <t xml:space="preserve">z component of initial position of asset 1 (inertial)</t>
  </si>
  <si>
    <t xml:space="preserve">v1x</t>
  </si>
  <si>
    <t xml:space="preserve">km/s</t>
  </si>
  <si>
    <t xml:space="preserve">x component of initial velocity of asset 1 (inertial)</t>
  </si>
  <si>
    <t xml:space="preserve">v1y</t>
  </si>
  <si>
    <t xml:space="preserve">y component of initial velocity of asset 1 (inertial)</t>
  </si>
  <si>
    <t xml:space="preserve">v1z</t>
  </si>
  <si>
    <t xml:space="preserve">z component of initial velocity of asset 1 (inertial)</t>
  </si>
  <si>
    <t xml:space="preserve">p2x</t>
  </si>
  <si>
    <t xml:space="preserve">p2y</t>
  </si>
  <si>
    <t xml:space="preserve">p2z</t>
  </si>
  <si>
    <t xml:space="preserve">v2x</t>
  </si>
  <si>
    <t xml:space="preserve">v2y</t>
  </si>
  <si>
    <t xml:space="preserve">v2z</t>
  </si>
  <si>
    <t xml:space="preserve">p3x</t>
  </si>
  <si>
    <t xml:space="preserve">p3y</t>
  </si>
  <si>
    <t xml:space="preserve">p3z</t>
  </si>
  <si>
    <t xml:space="preserve">v3x</t>
  </si>
  <si>
    <t xml:space="preserve">v3y</t>
  </si>
  <si>
    <t xml:space="preserve">v3z</t>
  </si>
  <si>
    <t xml:space="preserve">p4x</t>
  </si>
  <si>
    <t xml:space="preserve">p4y</t>
  </si>
  <si>
    <t xml:space="preserve">p4z</t>
  </si>
  <si>
    <t xml:space="preserve">v4x</t>
  </si>
  <si>
    <t xml:space="preserve">v4y</t>
  </si>
  <si>
    <t xml:space="preserve">v4z</t>
  </si>
  <si>
    <t xml:space="preserve">p5x</t>
  </si>
  <si>
    <t xml:space="preserve">p5y</t>
  </si>
  <si>
    <t xml:space="preserve">p5z</t>
  </si>
  <si>
    <t xml:space="preserve">v5x</t>
  </si>
  <si>
    <t xml:space="preserve">v5y</t>
  </si>
  <si>
    <t xml:space="preserve">v5z</t>
  </si>
  <si>
    <t xml:space="preserve">p6x</t>
  </si>
  <si>
    <t xml:space="preserve">p6y</t>
  </si>
  <si>
    <t xml:space="preserve">p6z</t>
  </si>
  <si>
    <t xml:space="preserve">v6x</t>
  </si>
  <si>
    <t xml:space="preserve">v6y</t>
  </si>
  <si>
    <t xml:space="preserve">v6z</t>
  </si>
  <si>
    <t xml:space="preserve">p7x</t>
  </si>
  <si>
    <t xml:space="preserve">p7y</t>
  </si>
  <si>
    <t xml:space="preserve">p7z</t>
  </si>
  <si>
    <t xml:space="preserve">v7x</t>
  </si>
  <si>
    <t xml:space="preserve">v7y</t>
  </si>
  <si>
    <t xml:space="preserve">v7z</t>
  </si>
  <si>
    <t xml:space="preserve">b1</t>
  </si>
  <si>
    <t xml:space="preserve">ns</t>
  </si>
  <si>
    <t xml:space="preserve">clock bias for asset 1</t>
  </si>
  <si>
    <t xml:space="preserve">b2</t>
  </si>
  <si>
    <t xml:space="preserve">clock bias for asset 2</t>
  </si>
  <si>
    <t xml:space="preserve">b3</t>
  </si>
  <si>
    <t xml:space="preserve">clock bias for asset 3</t>
  </si>
  <si>
    <t xml:space="preserve">b4</t>
  </si>
  <si>
    <t xml:space="preserve">clock bias for asset 4</t>
  </si>
  <si>
    <t xml:space="preserve">b5</t>
  </si>
  <si>
    <t xml:space="preserve">clock bias for asset 5</t>
  </si>
  <si>
    <t xml:space="preserve">b6</t>
  </si>
  <si>
    <t xml:space="preserve">clock bias for asset 6</t>
  </si>
  <si>
    <t xml:space="preserve">b7</t>
  </si>
  <si>
    <t xml:space="preserve">clock bias for asset 7</t>
  </si>
  <si>
    <t xml:space="preserve">ptx</t>
  </si>
  <si>
    <t xml:space="preserve">x component of initial position of target (inertial)</t>
  </si>
  <si>
    <t xml:space="preserve">pty</t>
  </si>
  <si>
    <t xml:space="preserve">y component of initial position of target (inertial)</t>
  </si>
  <si>
    <t xml:space="preserve">ptz</t>
  </si>
  <si>
    <t xml:space="preserve">z component of initial position of target (inertial)</t>
  </si>
  <si>
    <t xml:space="preserve">vtx</t>
  </si>
  <si>
    <t xml:space="preserve">x component of initial velocity of target (inertial)</t>
  </si>
  <si>
    <t xml:space="preserve">vty</t>
  </si>
  <si>
    <t xml:space="preserve">y component of initial velocity of target (inertial)</t>
  </si>
  <si>
    <t xml:space="preserve">vtz</t>
  </si>
  <si>
    <t xml:space="preserve">z component of initial velocity of target (inertial)</t>
  </si>
  <si>
    <t xml:space="preserve">ax</t>
  </si>
  <si>
    <t xml:space="preserve">nm/s^2</t>
  </si>
  <si>
    <t xml:space="preserve">x component of atmospheric acceleration</t>
  </si>
  <si>
    <t xml:space="preserve">ay</t>
  </si>
  <si>
    <t xml:space="preserve">y component of atmospheric acceleration</t>
  </si>
  <si>
    <t xml:space="preserve">az</t>
  </si>
  <si>
    <t xml:space="preserve">z component of atmospheric acceleration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</si>
  <si>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</si>
  <si>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</si>
  <si>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</si>
  <si>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</si>
  <si>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</si>
  <si>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posA1</t>
  </si>
  <si>
    <t xml:space="preserve">velA1</t>
  </si>
  <si>
    <t xml:space="preserve">posA2</t>
  </si>
  <si>
    <t xml:space="preserve">velA2</t>
  </si>
  <si>
    <t xml:space="preserve">posA3</t>
  </si>
  <si>
    <t xml:space="preserve">velA3</t>
  </si>
  <si>
    <t xml:space="preserve">posA4</t>
  </si>
  <si>
    <t xml:space="preserve">velA4</t>
  </si>
  <si>
    <t xml:space="preserve">posA5</t>
  </si>
  <si>
    <t xml:space="preserve">velA5</t>
  </si>
  <si>
    <t xml:space="preserve">posA6</t>
  </si>
  <si>
    <t xml:space="preserve">velA6</t>
  </si>
  <si>
    <t xml:space="preserve">posA7</t>
  </si>
  <si>
    <t xml:space="preserve">velA7</t>
  </si>
  <si>
    <t xml:space="preserve">bias</t>
  </si>
  <si>
    <t xml:space="preserve">posT</t>
  </si>
  <si>
    <t xml:space="preserve">velT</t>
  </si>
  <si>
    <t xml:space="preserve">accD</t>
  </si>
  <si>
    <t xml:space="preserve">pt</t>
  </si>
  <si>
    <t xml:space="preserve">vt</t>
  </si>
  <si>
    <t xml:space="preserve">units</t>
  </si>
  <si>
    <t xml:space="preserve">sig_b1_ss</t>
  </si>
  <si>
    <t xml:space="preserve">3-sigma bias propagation noise of asset 1</t>
  </si>
  <si>
    <t xml:space="preserve">sig_b2_ss</t>
  </si>
  <si>
    <t xml:space="preserve">3-sigma bias propagation noise of asset 2</t>
  </si>
  <si>
    <t xml:space="preserve">sig_b3_ss</t>
  </si>
  <si>
    <t xml:space="preserve">3-sigma bias propagation noise of asset 3</t>
  </si>
  <si>
    <t xml:space="preserve">sig_b4_ss</t>
  </si>
  <si>
    <t xml:space="preserve">3-sigma bias propagation noise of asset 4</t>
  </si>
  <si>
    <t xml:space="preserve">sig_b5_ss</t>
  </si>
  <si>
    <t xml:space="preserve">3-sigma bias propagation noise of asset 5</t>
  </si>
  <si>
    <t xml:space="preserve">sig_b6_ss</t>
  </si>
  <si>
    <t xml:space="preserve">3-sigma bias propagation noise of asset 6</t>
  </si>
  <si>
    <t xml:space="preserve">sig_b7_ss</t>
  </si>
  <si>
    <t xml:space="preserve">3-sigma bias propagation noise of asset 7</t>
  </si>
  <si>
    <t xml:space="preserve">Q_grav_x</t>
  </si>
  <si>
    <t xml:space="preserve">m^2/sec^3</t>
  </si>
  <si>
    <t xml:space="preserve">3-sigma of RSO x accelerations</t>
  </si>
  <si>
    <t xml:space="preserve">cm^2/sec^3</t>
  </si>
  <si>
    <t xml:space="preserve">Q_grav_y</t>
  </si>
  <si>
    <t xml:space="preserve">3-sigma of RSO y accelerations</t>
  </si>
  <si>
    <t xml:space="preserve">Q_grav_z</t>
  </si>
  <si>
    <t xml:space="preserve">3-sigma of RSO z accelerations</t>
  </si>
  <si>
    <t xml:space="preserve">sig_ax_ss</t>
  </si>
  <si>
    <t xml:space="preserve">3-sigma of RSO x atmo acceleration</t>
  </si>
  <si>
    <t xml:space="preserve">deci nm/s^2</t>
  </si>
  <si>
    <t xml:space="preserve">sig_ay_ss</t>
  </si>
  <si>
    <t xml:space="preserve">3-sigma of RSO y atmo acceleration</t>
  </si>
  <si>
    <t xml:space="preserve">sig_az_ss</t>
  </si>
  <si>
    <t xml:space="preserve">3-sigma of RSO z atmo acceleration</t>
  </si>
  <si>
    <t xml:space="preserve">sig_nu1_ss</t>
  </si>
  <si>
    <t xml:space="preserve">sig_nu2_ss</t>
  </si>
  <si>
    <t xml:space="preserve">sig_nu3_ss</t>
  </si>
  <si>
    <t xml:space="preserve">sig_nu4_ss</t>
  </si>
  <si>
    <t xml:space="preserve">sig_nu5_ss</t>
  </si>
  <si>
    <t xml:space="preserve">sig_nu6_ss</t>
  </si>
  <si>
    <t xml:space="preserve">sig_nu7_ss</t>
  </si>
  <si>
    <t xml:space="preserve">units2</t>
  </si>
  <si>
    <t xml:space="preserve">sig_b1</t>
  </si>
  <si>
    <t xml:space="preserve">3-sigma clocking bias of asset 1</t>
  </si>
  <si>
    <t xml:space="preserve">sig_b2</t>
  </si>
  <si>
    <t xml:space="preserve">3-sigma clocking bias of asset 2</t>
  </si>
  <si>
    <t xml:space="preserve">sig_b3</t>
  </si>
  <si>
    <t xml:space="preserve">3-sigma clocking bias of asset 3</t>
  </si>
  <si>
    <t xml:space="preserve">sig_b4</t>
  </si>
  <si>
    <t xml:space="preserve">3-sigma clocking bias of asset 4</t>
  </si>
  <si>
    <t xml:space="preserve">sig_b5</t>
  </si>
  <si>
    <t xml:space="preserve">3-sigma clocking bias of asset 5</t>
  </si>
  <si>
    <t xml:space="preserve">sig_b6</t>
  </si>
  <si>
    <t xml:space="preserve">3-sigma clocking bias of asset 6</t>
  </si>
  <si>
    <t xml:space="preserve">sig_b7</t>
  </si>
  <si>
    <t xml:space="preserve">3-sigma clocking bias of asset 7</t>
  </si>
  <si>
    <t xml:space="preserve">sig_px</t>
  </si>
  <si>
    <t xml:space="preserve">3-sigma of RSO x position</t>
  </si>
  <si>
    <t xml:space="preserve">m</t>
  </si>
  <si>
    <t xml:space="preserve">sig_py</t>
  </si>
  <si>
    <t xml:space="preserve">3-sigma of RSO y position</t>
  </si>
  <si>
    <t xml:space="preserve">sig_pz</t>
  </si>
  <si>
    <t xml:space="preserve">3-sigma of RSO z position</t>
  </si>
  <si>
    <t xml:space="preserve">sig_vx</t>
  </si>
  <si>
    <t xml:space="preserve">3-sigma of RSO x velocity</t>
  </si>
  <si>
    <t xml:space="preserve">cm/s</t>
  </si>
  <si>
    <t xml:space="preserve">sig_vy</t>
  </si>
  <si>
    <t xml:space="preserve">3-sigma of RSO y velocity</t>
  </si>
  <si>
    <t xml:space="preserve">sig_vz</t>
  </si>
  <si>
    <t xml:space="preserve">3-sigma of RSO z velocity</t>
  </si>
  <si>
    <t xml:space="preserve">sig_ax</t>
  </si>
  <si>
    <t xml:space="preserve">sig_ay</t>
  </si>
  <si>
    <t xml:space="preserve">sig_az</t>
  </si>
  <si>
    <t xml:space="preserve">m/s</t>
  </si>
  <si>
    <t xml:space="preserve">dnm/s^2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</si>
  <si>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</si>
  <si>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</si>
  <si>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</si>
  <si>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</si>
  <si>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</si>
  <si>
    <t xml:space="preserve">muEarth</t>
  </si>
  <si>
    <t xml:space="preserve">c</t>
  </si>
  <si>
    <t xml:space="preserve">tauBias</t>
  </si>
  <si>
    <t xml:space="preserve">tauAtmo</t>
  </si>
  <si>
    <t xml:space="preserve">km2m</t>
  </si>
  <si>
    <t xml:space="preserve">posCover</t>
  </si>
  <si>
    <t xml:space="preserve">velCover</t>
  </si>
  <si>
    <t xml:space="preserve">biaCover</t>
  </si>
  <si>
    <t xml:space="preserve">atmCover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</si>
</sst>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00"/>
    <numFmt numFmtId="166" formatCode="0.00000000E+00"/>
    <numFmt numFmtId="167" formatCode="0.00"/>
    <numFmt numFmtId="168" formatCode="0"/>
    <numFmt numFmtId="169" formatCode="0.00E+00"/>
    <numFmt numFmtId="170" formatCode="#,##0.00"/>
    <numFmt numFmtId="171" formatCode="0.000E+00"/>
    <numFmt numFmtId="172" formatCode="0.000"/>
    <numFmt numFmtId="173" formatCode="#,##0.000000"/>
    <numFmt numFmtId="174" formatCode="0.0000000"/>
    <numFmt numFmtId="175" formatCode="#,##0.0000"/>
    <numFmt numFmtId="176" formatCode="#,##0.000"/>
    <numFmt numFmtId="177" formatCode="0.0000000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4.25"/>
  <cols>
    <col collapsed="false" hidden="false" max="1" min="1" style="1" width="29.8866396761134"/>
    <col collapsed="false" hidden="false" max="2" min="2" style="1" width="7.92712550607287"/>
    <col collapsed="false" hidden="false" max="3" min="3" style="1" width="7.49797570850202"/>
    <col collapsed="false" hidden="false" max="4" min="4" style="1" width="46.5951417004049"/>
    <col collapsed="false" hidden="false" max="5" min="5" style="1" width="13.3886639676113"/>
    <col collapsed="false" hidden="false" max="6" min="6" style="1" width="29.1376518218623"/>
    <col collapsed="false" hidden="false" max="1025" min="7" style="1" width="8.57085020242915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customFormat="false" ht="14.25" hidden="false" customHeight="false" outlineLevel="0" collapsed="false">
      <c r="A2" s="6" t="s">
        <v>5</v>
      </c>
      <c r="B2" s="7" t="n">
        <v>300</v>
      </c>
      <c r="C2" s="8" t="s">
        <v>6</v>
      </c>
      <c r="D2" s="8" t="s">
        <v>7</v>
      </c>
      <c r="E2" s="9" t="n">
        <f aca="false">B2</f>
        <v>300</v>
      </c>
    </row>
    <row r="3" customFormat="false" ht="14.25" hidden="false" customHeight="false" outlineLevel="0" collapsed="false">
      <c r="A3" s="10" t="s">
        <v>8</v>
      </c>
      <c r="B3" s="11" t="n">
        <v>5</v>
      </c>
      <c r="C3" s="12" t="s">
        <v>6</v>
      </c>
      <c r="D3" s="12" t="s">
        <v>9</v>
      </c>
      <c r="E3" s="13" t="n">
        <f aca="false">B3</f>
        <v>5</v>
      </c>
    </row>
    <row r="4" customFormat="false" ht="14.25" hidden="false" customHeight="false" outlineLevel="0" collapsed="false">
      <c r="A4" s="10" t="s">
        <v>10</v>
      </c>
      <c r="B4" s="14" t="n">
        <v>15360</v>
      </c>
      <c r="C4" s="12" t="s">
        <v>6</v>
      </c>
      <c r="D4" s="12" t="s">
        <v>11</v>
      </c>
      <c r="E4" s="13" t="n">
        <f aca="false">B4</f>
        <v>15360</v>
      </c>
    </row>
    <row r="5" customFormat="false" ht="14.25" hidden="false" customHeight="false" outlineLevel="0" collapsed="false">
      <c r="A5" s="10" t="s">
        <v>12</v>
      </c>
      <c r="B5" s="14" t="n">
        <v>0</v>
      </c>
      <c r="C5" s="12" t="s">
        <v>13</v>
      </c>
      <c r="D5" s="12" t="s">
        <v>14</v>
      </c>
      <c r="E5" s="13" t="n">
        <f aca="false">B5</f>
        <v>0</v>
      </c>
    </row>
    <row r="6" customFormat="false" ht="14.25" hidden="false" customHeight="false" outlineLevel="0" collapsed="false">
      <c r="A6" s="10" t="s">
        <v>15</v>
      </c>
      <c r="B6" s="14" t="n">
        <v>0</v>
      </c>
      <c r="C6" s="12" t="s">
        <v>13</v>
      </c>
      <c r="D6" s="12" t="s">
        <v>16</v>
      </c>
      <c r="E6" s="13" t="n">
        <f aca="false">B6</f>
        <v>0</v>
      </c>
    </row>
    <row r="7" customFormat="false" ht="14.25" hidden="false" customHeight="false" outlineLevel="0" collapsed="false">
      <c r="A7" s="10" t="s">
        <v>17</v>
      </c>
      <c r="B7" s="14" t="n">
        <v>0</v>
      </c>
      <c r="C7" s="12" t="s">
        <v>13</v>
      </c>
      <c r="D7" s="12" t="s">
        <v>18</v>
      </c>
      <c r="E7" s="13" t="n">
        <f aca="false">B7</f>
        <v>0</v>
      </c>
    </row>
    <row r="8" customFormat="false" ht="14.25" hidden="false" customHeight="false" outlineLevel="0" collapsed="false">
      <c r="A8" s="15" t="s">
        <v>19</v>
      </c>
      <c r="B8" s="16" t="n">
        <v>0</v>
      </c>
      <c r="C8" s="17" t="s">
        <v>13</v>
      </c>
      <c r="D8" s="17" t="s">
        <v>20</v>
      </c>
      <c r="E8" s="18" t="n">
        <f aca="false">B8</f>
        <v>0</v>
      </c>
    </row>
    <row r="9" customFormat="false" ht="14.25" hidden="false" customHeight="false" outlineLevel="0" collapsed="false">
      <c r="A9" s="8" t="s">
        <v>21</v>
      </c>
      <c r="B9" s="8" t="n">
        <v>2</v>
      </c>
      <c r="C9" s="8" t="s">
        <v>13</v>
      </c>
      <c r="D9" s="8" t="s">
        <v>22</v>
      </c>
      <c r="E9" s="9" t="n">
        <f aca="false">B9</f>
        <v>2</v>
      </c>
    </row>
    <row r="10" customFormat="false" ht="14.25" hidden="false" customHeight="false" outlineLevel="0" collapsed="false">
      <c r="A10" s="12" t="s">
        <v>23</v>
      </c>
      <c r="B10" s="14" t="n">
        <v>6</v>
      </c>
      <c r="C10" s="12" t="s">
        <v>13</v>
      </c>
      <c r="D10" s="12" t="s">
        <v>24</v>
      </c>
      <c r="E10" s="13" t="n">
        <f aca="false">B10</f>
        <v>6</v>
      </c>
    </row>
    <row r="11" customFormat="false" ht="14.25" hidden="false" customHeight="false" outlineLevel="0" collapsed="false">
      <c r="A11" s="17" t="s">
        <v>25</v>
      </c>
      <c r="B11" s="17" t="n">
        <f aca="false">9+Na</f>
        <v>11</v>
      </c>
      <c r="C11" s="17" t="s">
        <v>13</v>
      </c>
      <c r="D11" s="17" t="s">
        <v>26</v>
      </c>
      <c r="E11" s="18" t="n">
        <f aca="false">B11</f>
        <v>11</v>
      </c>
    </row>
    <row r="12" customFormat="false" ht="14.25" hidden="false" customHeight="false" outlineLevel="0" collapsed="false">
      <c r="A12" s="19" t="s">
        <v>27</v>
      </c>
      <c r="B12" s="20" t="n">
        <v>200</v>
      </c>
      <c r="C12" s="21" t="s">
        <v>13</v>
      </c>
      <c r="D12" s="21" t="s">
        <v>28</v>
      </c>
      <c r="E12" s="22" t="n">
        <f aca="false">B12</f>
        <v>200</v>
      </c>
    </row>
    <row r="13" customFormat="false" ht="14.25" hidden="false" customHeight="false" outlineLevel="0" collapsed="false">
      <c r="A13" s="23" t="s">
        <v>29</v>
      </c>
      <c r="B13" s="23" t="n">
        <v>1</v>
      </c>
      <c r="E13" s="23" t="n">
        <f aca="false">B13</f>
        <v>1</v>
      </c>
    </row>
    <row r="14" customFormat="false" ht="13.8" hidden="false" customHeight="false" outlineLevel="0" collapsed="false">
      <c r="A14" s="23" t="s">
        <v>30</v>
      </c>
      <c r="B14" s="23" t="n">
        <v>1</v>
      </c>
      <c r="E14" s="23" t="n">
        <f aca="false">B14</f>
        <v>1</v>
      </c>
    </row>
    <row r="15" customFormat="false" ht="13.8" hidden="false" customHeight="false" outlineLevel="0" collapsed="false">
      <c r="A15" s="23" t="s">
        <v>31</v>
      </c>
      <c r="B15" s="23" t="n">
        <v>1</v>
      </c>
      <c r="E15" s="23" t="n">
        <f aca="false">B15</f>
        <v>1</v>
      </c>
    </row>
    <row r="16" customFormat="false" ht="14.25" hidden="false" customHeight="false" outlineLevel="0" collapsed="false">
      <c r="A16" s="23" t="s">
        <v>32</v>
      </c>
      <c r="B16" s="23" t="n">
        <v>0</v>
      </c>
      <c r="E16" s="23" t="n">
        <f aca="false">B16</f>
        <v>0</v>
      </c>
    </row>
    <row r="17" customFormat="false" ht="14.25" hidden="false" customHeight="false" outlineLevel="0" collapsed="false">
      <c r="A17" s="23" t="s">
        <v>33</v>
      </c>
      <c r="B17" s="23" t="n">
        <v>0</v>
      </c>
      <c r="E17" s="23" t="n">
        <f aca="false">B17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4.25"/>
  <cols>
    <col collapsed="false" hidden="false" max="1" min="1" style="0" width="10.6032388663968"/>
    <col collapsed="false" hidden="false" max="2" min="2" style="0" width="26.5668016194332"/>
    <col collapsed="false" hidden="false" max="1025" min="3" style="0" width="8.57085020242915"/>
  </cols>
  <sheetData>
    <row r="1" customFormat="false" ht="14.25" hidden="false" customHeight="false" outlineLevel="0" collapsed="false">
      <c r="A1" s="71" t="s">
        <v>0</v>
      </c>
      <c r="B1" s="71" t="s">
        <v>1</v>
      </c>
    </row>
    <row r="2" customFormat="false" ht="14.25" hidden="false" customHeight="false" outlineLevel="0" collapsed="false">
      <c r="A2" s="0" t="s">
        <v>214</v>
      </c>
      <c r="B2" s="0" t="n">
        <v>60</v>
      </c>
    </row>
    <row r="3" customFormat="false" ht="14.25" hidden="false" customHeight="false" outlineLevel="0" collapsed="false">
      <c r="A3" s="0" t="s">
        <v>215</v>
      </c>
      <c r="B3" s="0" t="n">
        <v>60</v>
      </c>
    </row>
    <row r="4" customFormat="false" ht="14.25" hidden="false" customHeight="false" outlineLevel="0" collapsed="false">
      <c r="A4" s="0" t="s">
        <v>216</v>
      </c>
      <c r="B4" s="0" t="n">
        <f aca="false">hr2min*min2sec</f>
        <v>3600</v>
      </c>
    </row>
    <row r="5" customFormat="false" ht="14.25" hidden="false" customHeight="false" outlineLevel="0" collapsed="false">
      <c r="A5" s="0" t="s">
        <v>217</v>
      </c>
      <c r="B5" s="0" t="n">
        <v>9.81</v>
      </c>
    </row>
    <row r="6" customFormat="false" ht="14.25" hidden="false" customHeight="false" outlineLevel="0" collapsed="false">
      <c r="A6" s="0" t="s">
        <v>218</v>
      </c>
      <c r="B6" s="0" t="n">
        <v>24</v>
      </c>
    </row>
    <row r="7" customFormat="false" ht="14.25" hidden="false" customHeight="false" outlineLevel="0" collapsed="false">
      <c r="A7" s="0" t="s">
        <v>219</v>
      </c>
      <c r="B7" s="72" t="n">
        <f aca="false">398600.4418*(km2m^3)</f>
        <v>398600441800000</v>
      </c>
    </row>
    <row r="8" customFormat="false" ht="14.25" hidden="false" customHeight="false" outlineLevel="0" collapsed="false">
      <c r="A8" s="0" t="s">
        <v>220</v>
      </c>
      <c r="B8" s="0" t="n">
        <f aca="false">299792.458*km2m</f>
        <v>299792458</v>
      </c>
    </row>
    <row r="9" customFormat="false" ht="14.25" hidden="false" customHeight="false" outlineLevel="0" collapsed="false">
      <c r="A9" s="0" t="s">
        <v>221</v>
      </c>
      <c r="B9" s="0" t="n">
        <v>3500</v>
      </c>
    </row>
    <row r="10" customFormat="false" ht="14.25" hidden="false" customHeight="false" outlineLevel="0" collapsed="false">
      <c r="A10" s="0" t="s">
        <v>222</v>
      </c>
      <c r="B10" s="0" t="n">
        <v>300</v>
      </c>
    </row>
    <row r="11" customFormat="false" ht="14.25" hidden="false" customHeight="false" outlineLevel="0" collapsed="false">
      <c r="A11" s="0" t="s">
        <v>223</v>
      </c>
      <c r="B11" s="0" t="n">
        <v>1000</v>
      </c>
    </row>
    <row r="12" customFormat="false" ht="14.25" hidden="false" customHeight="false" outlineLevel="0" collapsed="false">
      <c r="A12" s="0" t="s">
        <v>224</v>
      </c>
      <c r="B12" s="73" t="n">
        <v>1</v>
      </c>
    </row>
    <row r="13" customFormat="false" ht="14.25" hidden="false" customHeight="false" outlineLevel="0" collapsed="false">
      <c r="A13" s="0" t="s">
        <v>225</v>
      </c>
      <c r="B13" s="73" t="n">
        <v>100</v>
      </c>
    </row>
    <row r="14" customFormat="false" ht="14.25" hidden="false" customHeight="false" outlineLevel="0" collapsed="false">
      <c r="A14" s="0" t="s">
        <v>226</v>
      </c>
      <c r="B14" s="73" t="n">
        <v>1000000000</v>
      </c>
    </row>
    <row r="15" customFormat="false" ht="14.25" hidden="false" customHeight="false" outlineLevel="0" collapsed="false">
      <c r="A15" s="0" t="s">
        <v>227</v>
      </c>
      <c r="B15" s="73" t="n">
        <v>10000000000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5" activeCellId="0" sqref="D65"/>
    </sheetView>
  </sheetViews>
  <sheetFormatPr defaultRowHeight="14.25"/>
  <cols>
    <col collapsed="false" hidden="false" max="1" min="1" style="1" width="6.21457489878543"/>
    <col collapsed="false" hidden="false" max="2" min="2" style="1" width="8.89068825910931"/>
    <col collapsed="false" hidden="false" max="3" min="3" style="1" width="8.57085020242915"/>
    <col collapsed="false" hidden="false" max="4" min="4" style="1" width="43.919028340081"/>
    <col collapsed="false" hidden="false" max="5" min="5" style="1" width="24.3157894736842"/>
    <col collapsed="false" hidden="false" max="1025" min="6" style="1" width="8.57085020242915"/>
  </cols>
  <sheetData>
    <row r="1" customFormat="false" ht="14.25" hidden="false" customHeight="false" outlineLevel="0" collapsed="false">
      <c r="A1" s="24" t="s">
        <v>0</v>
      </c>
      <c r="B1" s="25" t="s">
        <v>1</v>
      </c>
      <c r="C1" s="24" t="s">
        <v>2</v>
      </c>
      <c r="D1" s="24" t="s">
        <v>3</v>
      </c>
      <c r="E1" s="26" t="s">
        <v>4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false" outlineLevel="0" collapsed="false">
      <c r="A2" s="12" t="s">
        <v>34</v>
      </c>
      <c r="B2" s="27" t="n">
        <v>7912.33967</v>
      </c>
      <c r="C2" s="12" t="s">
        <v>35</v>
      </c>
      <c r="D2" s="12" t="s">
        <v>36</v>
      </c>
      <c r="E2" s="28" t="n">
        <f aca="false">B2*km2m*pc</f>
        <v>7912339.67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false" outlineLevel="0" collapsed="false">
      <c r="A3" s="12" t="s">
        <v>37</v>
      </c>
      <c r="B3" s="27" t="n">
        <v>2836.1046</v>
      </c>
      <c r="C3" s="12" t="s">
        <v>35</v>
      </c>
      <c r="D3" s="12" t="s">
        <v>38</v>
      </c>
      <c r="E3" s="28" t="n">
        <f aca="false">B3*km2m*pc</f>
        <v>2836104.6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5" hidden="false" customHeight="false" outlineLevel="0" collapsed="false">
      <c r="A4" s="12" t="s">
        <v>39</v>
      </c>
      <c r="B4" s="27" t="n">
        <v>500.0817</v>
      </c>
      <c r="C4" s="12" t="s">
        <v>35</v>
      </c>
      <c r="D4" s="12" t="s">
        <v>40</v>
      </c>
      <c r="E4" s="28" t="n">
        <f aca="false">B4*km2m*pc</f>
        <v>500081.7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5" hidden="false" customHeight="false" outlineLevel="0" collapsed="false">
      <c r="A5" s="12" t="s">
        <v>41</v>
      </c>
      <c r="B5" s="27" t="n">
        <v>-2.3535</v>
      </c>
      <c r="C5" s="12" t="s">
        <v>42</v>
      </c>
      <c r="D5" s="12" t="s">
        <v>43</v>
      </c>
      <c r="E5" s="28" t="n">
        <f aca="false">B5*km2m*vc</f>
        <v>-235350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25" hidden="false" customHeight="false" outlineLevel="0" collapsed="false">
      <c r="A6" s="12" t="s">
        <v>44</v>
      </c>
      <c r="B6" s="27" t="n">
        <v>6.368</v>
      </c>
      <c r="C6" s="12" t="s">
        <v>42</v>
      </c>
      <c r="D6" s="12" t="s">
        <v>45</v>
      </c>
      <c r="E6" s="28" t="n">
        <f aca="false">B6*km2m*vc</f>
        <v>636800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4.25" hidden="false" customHeight="false" outlineLevel="0" collapsed="false">
      <c r="A7" s="12" t="s">
        <v>46</v>
      </c>
      <c r="B7" s="27" t="n">
        <v>-1.1228565</v>
      </c>
      <c r="C7" s="12" t="s">
        <v>42</v>
      </c>
      <c r="D7" s="12" t="s">
        <v>47</v>
      </c>
      <c r="E7" s="28" t="n">
        <f aca="false">B7*km2m*vc</f>
        <v>-112285.65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4.25" hidden="false" customHeight="false" outlineLevel="0" collapsed="false">
      <c r="A8" s="12" t="s">
        <v>48</v>
      </c>
      <c r="B8" s="27" t="n">
        <v>7600</v>
      </c>
      <c r="C8" s="12" t="s">
        <v>35</v>
      </c>
      <c r="D8" s="12" t="s">
        <v>36</v>
      </c>
      <c r="E8" s="28" t="n">
        <f aca="false">B8*km2m*pc</f>
        <v>7600000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5" hidden="false" customHeight="false" outlineLevel="0" collapsed="false">
      <c r="A9" s="12" t="s">
        <v>49</v>
      </c>
      <c r="B9" s="27" t="n">
        <v>3589</v>
      </c>
      <c r="C9" s="12" t="s">
        <v>35</v>
      </c>
      <c r="D9" s="12" t="s">
        <v>38</v>
      </c>
      <c r="E9" s="28" t="n">
        <f aca="false">B9*km2m*pc</f>
        <v>3589000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25" hidden="false" customHeight="false" outlineLevel="0" collapsed="false">
      <c r="A10" s="12" t="s">
        <v>50</v>
      </c>
      <c r="B10" s="27" t="n">
        <v>-500</v>
      </c>
      <c r="C10" s="12" t="s">
        <v>35</v>
      </c>
      <c r="D10" s="12" t="s">
        <v>40</v>
      </c>
      <c r="E10" s="28" t="n">
        <f aca="false">B10*km2m*pc</f>
        <v>-500000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2" customFormat="true" ht="14.25" hidden="false" customHeight="false" outlineLevel="0" collapsed="false">
      <c r="A11" s="12" t="s">
        <v>51</v>
      </c>
      <c r="B11" s="27" t="n">
        <v>-2.839</v>
      </c>
      <c r="C11" s="12" t="s">
        <v>42</v>
      </c>
      <c r="D11" s="12" t="s">
        <v>43</v>
      </c>
      <c r="E11" s="28" t="n">
        <f aca="false">B11*km2m*vc</f>
        <v>-283900</v>
      </c>
    </row>
    <row r="12" customFormat="false" ht="14.25" hidden="false" customHeight="false" outlineLevel="0" collapsed="false">
      <c r="A12" s="12" t="s">
        <v>52</v>
      </c>
      <c r="B12" s="27" t="n">
        <v>6.17</v>
      </c>
      <c r="C12" s="12" t="s">
        <v>42</v>
      </c>
      <c r="D12" s="12" t="s">
        <v>45</v>
      </c>
      <c r="E12" s="28" t="n">
        <f aca="false">B12*km2m*vc</f>
        <v>617000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false" outlineLevel="0" collapsed="false">
      <c r="A13" s="12" t="s">
        <v>53</v>
      </c>
      <c r="B13" s="27" t="n">
        <v>-1.12</v>
      </c>
      <c r="C13" s="12" t="s">
        <v>42</v>
      </c>
      <c r="D13" s="12" t="s">
        <v>47</v>
      </c>
      <c r="E13" s="28" t="n">
        <f aca="false">B13*km2m*vc</f>
        <v>-112000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25" hidden="false" customHeight="false" outlineLevel="0" collapsed="false">
      <c r="A14" s="12" t="s">
        <v>54</v>
      </c>
      <c r="B14" s="27" t="n">
        <v>7993.22895176268</v>
      </c>
      <c r="C14" s="12" t="s">
        <v>35</v>
      </c>
      <c r="D14" s="12" t="s">
        <v>36</v>
      </c>
      <c r="E14" s="28" t="n">
        <f aca="false">B14*km2m*pc</f>
        <v>7993228.95176268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25" hidden="false" customHeight="false" outlineLevel="0" collapsed="false">
      <c r="A15" s="12" t="s">
        <v>55</v>
      </c>
      <c r="B15" s="27" t="n">
        <v>2319.63567604595</v>
      </c>
      <c r="C15" s="12" t="s">
        <v>35</v>
      </c>
      <c r="D15" s="12" t="s">
        <v>38</v>
      </c>
      <c r="E15" s="28" t="n">
        <f aca="false">B15*km2m*pc</f>
        <v>2319635.67604595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25" hidden="false" customHeight="false" outlineLevel="0" collapsed="false">
      <c r="A16" s="12" t="s">
        <v>56</v>
      </c>
      <c r="B16" s="27" t="n">
        <v>1275.25350954771</v>
      </c>
      <c r="C16" s="12" t="s">
        <v>35</v>
      </c>
      <c r="D16" s="12" t="s">
        <v>40</v>
      </c>
      <c r="E16" s="28" t="n">
        <f aca="false">B16*km2m*pc</f>
        <v>1275253.50954771</v>
      </c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4.25" hidden="false" customHeight="false" outlineLevel="0" collapsed="false">
      <c r="A17" s="12" t="s">
        <v>57</v>
      </c>
      <c r="B17" s="27" t="n">
        <v>-2.15792847166078</v>
      </c>
      <c r="C17" s="12" t="s">
        <v>42</v>
      </c>
      <c r="D17" s="12" t="s">
        <v>43</v>
      </c>
      <c r="E17" s="28" t="n">
        <f aca="false">B17*km2m*vc</f>
        <v>-215792.847166078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4.25" hidden="false" customHeight="false" outlineLevel="0" collapsed="false">
      <c r="A18" s="12" t="s">
        <v>58</v>
      </c>
      <c r="B18" s="27" t="n">
        <v>5.94339709534114</v>
      </c>
      <c r="C18" s="12" t="s">
        <v>42</v>
      </c>
      <c r="D18" s="12" t="s">
        <v>45</v>
      </c>
      <c r="E18" s="28" t="n">
        <f aca="false">B18*km2m*vc</f>
        <v>594339.709534114</v>
      </c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25" hidden="false" customHeight="false" outlineLevel="0" collapsed="false">
      <c r="A19" s="12" t="s">
        <v>59</v>
      </c>
      <c r="B19" s="27" t="n">
        <v>-2.7149898983448</v>
      </c>
      <c r="C19" s="12" t="s">
        <v>42</v>
      </c>
      <c r="D19" s="12" t="s">
        <v>47</v>
      </c>
      <c r="E19" s="28" t="n">
        <f aca="false">B19*km2m*vc</f>
        <v>-271498.98983448</v>
      </c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25" hidden="false" customHeight="false" outlineLevel="0" collapsed="false">
      <c r="A20" s="12" t="s">
        <v>60</v>
      </c>
      <c r="B20" s="27" t="n">
        <v>8292.2152142172</v>
      </c>
      <c r="C20" s="12" t="s">
        <v>35</v>
      </c>
      <c r="D20" s="12" t="s">
        <v>36</v>
      </c>
      <c r="E20" s="28" t="n">
        <f aca="false">B20*km2m*pc</f>
        <v>8292215.2142172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4.25" hidden="false" customHeight="false" outlineLevel="0" collapsed="false">
      <c r="A21" s="12" t="s">
        <v>61</v>
      </c>
      <c r="B21" s="27" t="n">
        <v>8.95303314393977E-014</v>
      </c>
      <c r="C21" s="12" t="s">
        <v>35</v>
      </c>
      <c r="D21" s="12" t="s">
        <v>38</v>
      </c>
      <c r="E21" s="28" t="n">
        <f aca="false">B21*km2m*pc</f>
        <v>8.95303314393977E-011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25" hidden="false" customHeight="false" outlineLevel="0" collapsed="false">
      <c r="A22" s="12" t="s">
        <v>62</v>
      </c>
      <c r="B22" s="27" t="n">
        <v>1462.14127210772</v>
      </c>
      <c r="C22" s="12" t="s">
        <v>35</v>
      </c>
      <c r="D22" s="12" t="s">
        <v>40</v>
      </c>
      <c r="E22" s="28" t="n">
        <f aca="false">B22*km2m*pc</f>
        <v>1462141.27210772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25" hidden="false" customHeight="false" outlineLevel="0" collapsed="false">
      <c r="A23" s="12" t="s">
        <v>63</v>
      </c>
      <c r="B23" s="27" t="n">
        <v>-1.19491895657397</v>
      </c>
      <c r="C23" s="12" t="s">
        <v>42</v>
      </c>
      <c r="D23" s="12" t="s">
        <v>43</v>
      </c>
      <c r="E23" s="28" t="n">
        <f aca="false">B23*km2m*vc</f>
        <v>-119491.895657397</v>
      </c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25" hidden="false" customHeight="false" outlineLevel="0" collapsed="false">
      <c r="A24" s="12" t="s">
        <v>64</v>
      </c>
      <c r="B24" s="27" t="n">
        <v>4.14954554750836E-016</v>
      </c>
      <c r="C24" s="12" t="s">
        <v>42</v>
      </c>
      <c r="D24" s="12" t="s">
        <v>45</v>
      </c>
      <c r="E24" s="28" t="n">
        <f aca="false">B24*km2m*vc</f>
        <v>4.14954554750836E-011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25" hidden="false" customHeight="false" outlineLevel="0" collapsed="false">
      <c r="A25" s="12" t="s">
        <v>65</v>
      </c>
      <c r="B25" s="27" t="n">
        <v>-6.77672215433451</v>
      </c>
      <c r="C25" s="12" t="s">
        <v>42</v>
      </c>
      <c r="D25" s="12" t="s">
        <v>47</v>
      </c>
      <c r="E25" s="28" t="n">
        <f aca="false">B25*km2m*vc</f>
        <v>-677672.215433451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25" hidden="false" customHeight="false" outlineLevel="0" collapsed="false">
      <c r="A26" s="12" t="s">
        <v>66</v>
      </c>
      <c r="B26" s="27" t="n">
        <v>8292.2152142172</v>
      </c>
      <c r="C26" s="12" t="s">
        <v>35</v>
      </c>
      <c r="D26" s="12" t="s">
        <v>36</v>
      </c>
      <c r="E26" s="28" t="n">
        <f aca="false">B26*km2m*pc</f>
        <v>8292215.2142172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25" hidden="false" customHeight="false" outlineLevel="0" collapsed="false">
      <c r="A27" s="12" t="s">
        <v>67</v>
      </c>
      <c r="B27" s="27" t="n">
        <v>617.927602837498</v>
      </c>
      <c r="C27" s="12" t="s">
        <v>35</v>
      </c>
      <c r="D27" s="12" t="s">
        <v>38</v>
      </c>
      <c r="E27" s="28" t="n">
        <f aca="false">B27*km2m*pc</f>
        <v>617927.602837498</v>
      </c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25" hidden="false" customHeight="false" outlineLevel="0" collapsed="false">
      <c r="A28" s="12" t="s">
        <v>68</v>
      </c>
      <c r="B28" s="27" t="n">
        <v>1325.1500206589</v>
      </c>
      <c r="C28" s="12" t="s">
        <v>35</v>
      </c>
      <c r="D28" s="12" t="s">
        <v>40</v>
      </c>
      <c r="E28" s="28" t="n">
        <f aca="false">B28*km2m*pc</f>
        <v>1325150.0206589</v>
      </c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25" hidden="false" customHeight="false" outlineLevel="0" collapsed="false">
      <c r="A29" s="12" t="s">
        <v>69</v>
      </c>
      <c r="B29" s="27" t="n">
        <v>-1.19491895657397</v>
      </c>
      <c r="C29" s="12" t="s">
        <v>42</v>
      </c>
      <c r="D29" s="12" t="s">
        <v>43</v>
      </c>
      <c r="E29" s="28" t="n">
        <f aca="false">B29*km2m*vc</f>
        <v>-119491.895657397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25" hidden="false" customHeight="false" outlineLevel="0" collapsed="false">
      <c r="A30" s="12" t="s">
        <v>70</v>
      </c>
      <c r="B30" s="27" t="n">
        <v>2.86396653716454</v>
      </c>
      <c r="C30" s="12" t="s">
        <v>42</v>
      </c>
      <c r="D30" s="12" t="s">
        <v>45</v>
      </c>
      <c r="E30" s="28" t="n">
        <f aca="false">B30*km2m*vc</f>
        <v>286396.653716454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25" hidden="false" customHeight="false" outlineLevel="0" collapsed="false">
      <c r="A31" s="12" t="s">
        <v>71</v>
      </c>
      <c r="B31" s="27" t="n">
        <v>-6.14179605905715</v>
      </c>
      <c r="C31" s="12" t="s">
        <v>42</v>
      </c>
      <c r="D31" s="12" t="s">
        <v>47</v>
      </c>
      <c r="E31" s="28" t="n">
        <f aca="false">B31*km2m*vc</f>
        <v>-614179.605905715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4.25" hidden="false" customHeight="false" outlineLevel="0" collapsed="false">
      <c r="A32" s="12" t="s">
        <v>72</v>
      </c>
      <c r="B32" s="27" t="n">
        <v>8059.7117971281</v>
      </c>
      <c r="C32" s="12" t="s">
        <v>35</v>
      </c>
      <c r="D32" s="12" t="s">
        <v>36</v>
      </c>
      <c r="E32" s="28" t="n">
        <f aca="false">B32*km2m*pc</f>
        <v>8059711.7971281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25" hidden="false" customHeight="false" outlineLevel="0" collapsed="false">
      <c r="A33" s="12" t="s">
        <v>73</v>
      </c>
      <c r="B33" s="27" t="n">
        <v>-1339.01096535455</v>
      </c>
      <c r="C33" s="12" t="s">
        <v>35</v>
      </c>
      <c r="D33" s="12" t="s">
        <v>38</v>
      </c>
      <c r="E33" s="28" t="n">
        <f aca="false">B33*km2m*pc</f>
        <v>-1339010.96535455</v>
      </c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25" hidden="false" customHeight="false" outlineLevel="0" collapsed="false">
      <c r="A34" s="12" t="s">
        <v>74</v>
      </c>
      <c r="B34" s="27" t="n">
        <v>-2036.36579238367</v>
      </c>
      <c r="C34" s="12" t="s">
        <v>35</v>
      </c>
      <c r="D34" s="12" t="s">
        <v>40</v>
      </c>
      <c r="E34" s="28" t="n">
        <f aca="false">B34*km2m*pc</f>
        <v>-2036365.79238367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.25" hidden="false" customHeight="false" outlineLevel="0" collapsed="false">
      <c r="A35" s="12" t="s">
        <v>75</v>
      </c>
      <c r="B35" s="27" t="n">
        <v>1.94606884149104</v>
      </c>
      <c r="C35" s="12" t="s">
        <v>42</v>
      </c>
      <c r="D35" s="12" t="s">
        <v>43</v>
      </c>
      <c r="E35" s="28" t="n">
        <f aca="false">B35*km2m*vc</f>
        <v>194606.884149104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25" hidden="false" customHeight="false" outlineLevel="0" collapsed="false">
      <c r="A36" s="12" t="s">
        <v>76</v>
      </c>
      <c r="B36" s="27" t="n">
        <v>4.76007007933894</v>
      </c>
      <c r="C36" s="12" t="s">
        <v>42</v>
      </c>
      <c r="D36" s="12" t="s">
        <v>45</v>
      </c>
      <c r="E36" s="28" t="n">
        <f aca="false">B36*km2m*vc</f>
        <v>476007.007933894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25" hidden="false" customHeight="false" outlineLevel="0" collapsed="false">
      <c r="A37" s="12" t="s">
        <v>77</v>
      </c>
      <c r="B37" s="27" t="n">
        <v>-4.57234550026438</v>
      </c>
      <c r="C37" s="12" t="s">
        <v>42</v>
      </c>
      <c r="D37" s="12" t="s">
        <v>47</v>
      </c>
      <c r="E37" s="28" t="n">
        <f aca="false">B37*km2m*vc</f>
        <v>-457234.550026438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25" hidden="false" customHeight="false" outlineLevel="0" collapsed="false">
      <c r="A38" s="12" t="s">
        <v>78</v>
      </c>
      <c r="B38" s="27" t="n">
        <v>-5836.97295524894</v>
      </c>
      <c r="C38" s="12" t="s">
        <v>35</v>
      </c>
      <c r="D38" s="12" t="s">
        <v>36</v>
      </c>
      <c r="E38" s="28" t="n">
        <f aca="false">B38*km2m*pc</f>
        <v>-5836972.95524894</v>
      </c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25" hidden="false" customHeight="false" outlineLevel="0" collapsed="false">
      <c r="A39" s="12" t="s">
        <v>79</v>
      </c>
      <c r="B39" s="27" t="n">
        <v>3769.19293812876</v>
      </c>
      <c r="C39" s="12" t="s">
        <v>35</v>
      </c>
      <c r="D39" s="12" t="s">
        <v>38</v>
      </c>
      <c r="E39" s="28" t="n">
        <f aca="false">B39*km2m*pc</f>
        <v>3769192.93812876</v>
      </c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25" hidden="false" customHeight="false" outlineLevel="0" collapsed="false">
      <c r="A40" s="12" t="s">
        <v>80</v>
      </c>
      <c r="B40" s="27" t="n">
        <v>4756.21925202663</v>
      </c>
      <c r="C40" s="12" t="s">
        <v>35</v>
      </c>
      <c r="D40" s="12" t="s">
        <v>40</v>
      </c>
      <c r="E40" s="28" t="n">
        <f aca="false">B40*km2m*pc</f>
        <v>4756219.25202663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4.25" hidden="false" customHeight="false" outlineLevel="0" collapsed="false">
      <c r="A41" s="12" t="s">
        <v>81</v>
      </c>
      <c r="B41" s="27" t="n">
        <v>-4.09973571358502</v>
      </c>
      <c r="C41" s="12" t="s">
        <v>42</v>
      </c>
      <c r="D41" s="12" t="s">
        <v>43</v>
      </c>
      <c r="E41" s="28" t="n">
        <f aca="false">B41*km2m*vc</f>
        <v>-409973.571358502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4.25" hidden="false" customHeight="false" outlineLevel="0" collapsed="false">
      <c r="A42" s="12" t="s">
        <v>82</v>
      </c>
      <c r="B42" s="27" t="n">
        <v>-5.48399666550907</v>
      </c>
      <c r="C42" s="12" t="s">
        <v>42</v>
      </c>
      <c r="D42" s="12" t="s">
        <v>45</v>
      </c>
      <c r="E42" s="28" t="n">
        <f aca="false">B42*km2m*vc</f>
        <v>-548399.666550907</v>
      </c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4.25" hidden="false" customHeight="false" outlineLevel="0" collapsed="false">
      <c r="A43" s="12" t="s">
        <v>83</v>
      </c>
      <c r="B43" s="27" t="n">
        <v>0.685377356840007</v>
      </c>
      <c r="C43" s="12" t="s">
        <v>42</v>
      </c>
      <c r="D43" s="12" t="s">
        <v>47</v>
      </c>
      <c r="E43" s="28" t="n">
        <f aca="false">B43*km2m*vc</f>
        <v>68537.7356840007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4.25" hidden="false" customHeight="false" outlineLevel="0" collapsed="false">
      <c r="A44" s="12" t="s">
        <v>84</v>
      </c>
      <c r="B44" s="29" t="n">
        <v>25</v>
      </c>
      <c r="C44" s="12" t="s">
        <v>85</v>
      </c>
      <c r="D44" s="12" t="s">
        <v>86</v>
      </c>
      <c r="E44" s="29" t="n">
        <f aca="false">B44/1000000000*bc</f>
        <v>25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4.25" hidden="false" customHeight="false" outlineLevel="0" collapsed="false">
      <c r="A45" s="12" t="s">
        <v>87</v>
      </c>
      <c r="B45" s="29" t="n">
        <v>3.23</v>
      </c>
      <c r="C45" s="12" t="s">
        <v>85</v>
      </c>
      <c r="D45" s="12" t="s">
        <v>88</v>
      </c>
      <c r="E45" s="29" t="n">
        <f aca="false">B45/1000000000*bc</f>
        <v>3.23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4.25" hidden="false" customHeight="false" outlineLevel="0" collapsed="false">
      <c r="A46" s="12" t="s">
        <v>89</v>
      </c>
      <c r="B46" s="29" t="n">
        <v>-2</v>
      </c>
      <c r="C46" s="12" t="s">
        <v>85</v>
      </c>
      <c r="D46" s="12" t="s">
        <v>90</v>
      </c>
      <c r="E46" s="29" t="n">
        <f aca="false">B46/1000000000*bc</f>
        <v>-2</v>
      </c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4.25" hidden="false" customHeight="false" outlineLevel="0" collapsed="false">
      <c r="A47" s="12" t="s">
        <v>91</v>
      </c>
      <c r="B47" s="29" t="n">
        <v>-12</v>
      </c>
      <c r="C47" s="12" t="s">
        <v>85</v>
      </c>
      <c r="D47" s="12" t="s">
        <v>92</v>
      </c>
      <c r="E47" s="29" t="n">
        <f aca="false">B47/1000000000*bc</f>
        <v>-12</v>
      </c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4.25" hidden="false" customHeight="false" outlineLevel="0" collapsed="false">
      <c r="A48" s="12" t="s">
        <v>93</v>
      </c>
      <c r="B48" s="29" t="n">
        <v>24</v>
      </c>
      <c r="C48" s="12" t="s">
        <v>85</v>
      </c>
      <c r="D48" s="12" t="s">
        <v>94</v>
      </c>
      <c r="E48" s="29" t="n">
        <f aca="false">B48/1000000000*bc</f>
        <v>24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4.25" hidden="false" customHeight="false" outlineLevel="0" collapsed="false">
      <c r="A49" s="12" t="s">
        <v>95</v>
      </c>
      <c r="B49" s="29" t="n">
        <v>-20</v>
      </c>
      <c r="C49" s="12" t="s">
        <v>85</v>
      </c>
      <c r="D49" s="12" t="s">
        <v>96</v>
      </c>
      <c r="E49" s="29" t="n">
        <f aca="false">B49/1000000000*bc</f>
        <v>-20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4.25" hidden="false" customHeight="false" outlineLevel="0" collapsed="false">
      <c r="A50" s="12" t="s">
        <v>97</v>
      </c>
      <c r="B50" s="29" t="n">
        <v>6</v>
      </c>
      <c r="C50" s="12" t="s">
        <v>85</v>
      </c>
      <c r="D50" s="12" t="s">
        <v>98</v>
      </c>
      <c r="E50" s="29" t="n">
        <f aca="false">B50/1000000000*bc</f>
        <v>6</v>
      </c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31" customFormat="true" ht="14.25" hidden="false" customHeight="false" outlineLevel="0" collapsed="false">
      <c r="A51" s="30" t="s">
        <v>99</v>
      </c>
      <c r="B51" s="30" t="n">
        <v>7142.8</v>
      </c>
      <c r="C51" s="30" t="s">
        <v>35</v>
      </c>
      <c r="D51" s="30" t="s">
        <v>100</v>
      </c>
      <c r="E51" s="28" t="n">
        <f aca="false">B51*km2m*pc</f>
        <v>7142800</v>
      </c>
    </row>
    <row r="52" s="32" customFormat="true" ht="14.25" hidden="false" customHeight="false" outlineLevel="0" collapsed="false">
      <c r="A52" s="31" t="s">
        <v>101</v>
      </c>
      <c r="B52" s="31" t="n">
        <v>4456.8</v>
      </c>
      <c r="C52" s="31" t="s">
        <v>35</v>
      </c>
      <c r="D52" s="30" t="s">
        <v>102</v>
      </c>
      <c r="E52" s="28" t="n">
        <f aca="false">B52*km2m*pc</f>
        <v>4456800</v>
      </c>
    </row>
    <row r="53" customFormat="false" ht="14.25" hidden="false" customHeight="false" outlineLevel="0" collapsed="false">
      <c r="A53" s="30" t="s">
        <v>103</v>
      </c>
      <c r="B53" s="30" t="n">
        <v>127.434</v>
      </c>
      <c r="C53" s="30" t="s">
        <v>35</v>
      </c>
      <c r="D53" s="30" t="s">
        <v>104</v>
      </c>
      <c r="E53" s="28" t="n">
        <f aca="false">B53*km2m*pc</f>
        <v>127434</v>
      </c>
      <c r="F53" s="0"/>
      <c r="G53" s="0"/>
    </row>
    <row r="54" customFormat="false" ht="14.25" hidden="false" customHeight="false" outlineLevel="0" collapsed="false">
      <c r="A54" s="30" t="s">
        <v>105</v>
      </c>
      <c r="B54" s="30" t="n">
        <v>-3.637</v>
      </c>
      <c r="C54" s="30" t="s">
        <v>42</v>
      </c>
      <c r="D54" s="30" t="s">
        <v>106</v>
      </c>
      <c r="E54" s="28" t="n">
        <f aca="false">B54*km2m*vc</f>
        <v>-363700</v>
      </c>
      <c r="F54" s="0"/>
      <c r="G54" s="0"/>
    </row>
    <row r="55" customFormat="false" ht="14.25" hidden="false" customHeight="false" outlineLevel="0" collapsed="false">
      <c r="A55" s="31" t="s">
        <v>107</v>
      </c>
      <c r="B55" s="31" t="n">
        <v>5.812</v>
      </c>
      <c r="C55" s="31" t="s">
        <v>42</v>
      </c>
      <c r="D55" s="30" t="s">
        <v>108</v>
      </c>
      <c r="E55" s="28" t="n">
        <f aca="false">B55*km2m*vc</f>
        <v>581200</v>
      </c>
      <c r="F55" s="0"/>
      <c r="G55" s="0"/>
    </row>
    <row r="56" customFormat="false" ht="14.25" hidden="false" customHeight="false" outlineLevel="0" collapsed="false">
      <c r="A56" s="30" t="s">
        <v>109</v>
      </c>
      <c r="B56" s="30" t="n">
        <v>-0.5906</v>
      </c>
      <c r="C56" s="30" t="s">
        <v>42</v>
      </c>
      <c r="D56" s="30" t="s">
        <v>110</v>
      </c>
      <c r="E56" s="28" t="n">
        <f aca="false">B56*km2m*vc</f>
        <v>-59060</v>
      </c>
      <c r="F56" s="30"/>
      <c r="G56" s="33"/>
    </row>
    <row r="57" customFormat="false" ht="14.25" hidden="false" customHeight="false" outlineLevel="0" collapsed="false">
      <c r="A57" s="12" t="s">
        <v>111</v>
      </c>
      <c r="B57" s="12" t="n">
        <v>0.1</v>
      </c>
      <c r="C57" s="12" t="s">
        <v>112</v>
      </c>
      <c r="D57" s="12" t="s">
        <v>113</v>
      </c>
      <c r="E57" s="29" t="n">
        <f aca="false">B57/1000000000*ac</f>
        <v>1</v>
      </c>
      <c r="F57" s="12"/>
      <c r="G57" s="12"/>
    </row>
    <row r="58" customFormat="false" ht="14.25" hidden="false" customHeight="false" outlineLevel="0" collapsed="false">
      <c r="A58" s="12" t="s">
        <v>114</v>
      </c>
      <c r="B58" s="12" t="n">
        <v>0.2</v>
      </c>
      <c r="C58" s="12" t="s">
        <v>112</v>
      </c>
      <c r="D58" s="12" t="s">
        <v>115</v>
      </c>
      <c r="E58" s="29" t="n">
        <f aca="false">B58/1000000000*ac</f>
        <v>2</v>
      </c>
      <c r="F58" s="12"/>
      <c r="G58" s="12"/>
    </row>
    <row r="59" customFormat="false" ht="14.25" hidden="false" customHeight="false" outlineLevel="0" collapsed="false">
      <c r="A59" s="12" t="s">
        <v>116</v>
      </c>
      <c r="B59" s="12" t="n">
        <v>0.3</v>
      </c>
      <c r="C59" s="12" t="s">
        <v>112</v>
      </c>
      <c r="D59" s="12" t="s">
        <v>117</v>
      </c>
      <c r="E59" s="29" t="n">
        <f aca="false">B59/1000000000*ac</f>
        <v>3</v>
      </c>
      <c r="F59" s="12"/>
      <c r="G5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2" activeCellId="0" sqref="C72"/>
    </sheetView>
  </sheetViews>
  <sheetFormatPr defaultRowHeight="14.25"/>
  <cols>
    <col collapsed="false" hidden="false" max="1" min="1" style="1" width="10.8178137651822"/>
    <col collapsed="false" hidden="false" max="5" min="2" style="1" width="23.1376518218623"/>
    <col collapsed="false" hidden="false" max="1025" min="6" style="1" width="8.57085020242915"/>
  </cols>
  <sheetData>
    <row r="1" customFormat="false" ht="14.25" hidden="false" customHeight="false" outlineLevel="0" collapsed="false">
      <c r="A1" s="32" t="s">
        <v>118</v>
      </c>
      <c r="B1" s="32" t="s">
        <v>119</v>
      </c>
      <c r="C1" s="32" t="s">
        <v>120</v>
      </c>
      <c r="D1" s="32" t="s">
        <v>121</v>
      </c>
      <c r="E1" s="32" t="s">
        <v>122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4" customFormat="true" ht="14.25" hidden="false" customHeight="false" outlineLevel="0" collapsed="false">
      <c r="A2" s="34" t="s">
        <v>123</v>
      </c>
      <c r="B2" s="34" t="n">
        <f aca="false">IF(Na&gt;=1,1,0)</f>
        <v>1</v>
      </c>
      <c r="C2" s="34" t="n">
        <f aca="false">B2+2</f>
        <v>3</v>
      </c>
      <c r="D2" s="34" t="n">
        <f aca="false">B2</f>
        <v>1</v>
      </c>
      <c r="E2" s="34" t="n">
        <f aca="false">C2</f>
        <v>3</v>
      </c>
    </row>
    <row r="3" s="34" customFormat="true" ht="14.25" hidden="false" customHeight="false" outlineLevel="0" collapsed="false">
      <c r="A3" s="34" t="s">
        <v>124</v>
      </c>
      <c r="B3" s="34" t="n">
        <f aca="false">C2+1</f>
        <v>4</v>
      </c>
      <c r="C3" s="34" t="n">
        <f aca="false">B3+2</f>
        <v>6</v>
      </c>
      <c r="D3" s="34" t="n">
        <f aca="false">B3</f>
        <v>4</v>
      </c>
      <c r="E3" s="34" t="n">
        <f aca="false">C3</f>
        <v>6</v>
      </c>
    </row>
    <row r="4" customFormat="false" ht="14.25" hidden="false" customHeight="false" outlineLevel="0" collapsed="false">
      <c r="A4" s="32" t="s">
        <v>125</v>
      </c>
      <c r="B4" s="34" t="n">
        <f aca="false">IF(Na&gt;=2,C3+1,0)</f>
        <v>7</v>
      </c>
      <c r="C4" s="34" t="n">
        <f aca="false">B4+2</f>
        <v>9</v>
      </c>
      <c r="D4" s="34" t="n">
        <f aca="false">B4</f>
        <v>7</v>
      </c>
      <c r="E4" s="34" t="n">
        <f aca="false">C4</f>
        <v>9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5" hidden="false" customHeight="false" outlineLevel="0" collapsed="false">
      <c r="A5" s="32" t="s">
        <v>126</v>
      </c>
      <c r="B5" s="34" t="n">
        <f aca="false">C4+1</f>
        <v>10</v>
      </c>
      <c r="C5" s="34" t="n">
        <f aca="false">B5+2</f>
        <v>12</v>
      </c>
      <c r="D5" s="34" t="n">
        <f aca="false">B5</f>
        <v>10</v>
      </c>
      <c r="E5" s="34" t="n">
        <f aca="false">C5</f>
        <v>12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34" customFormat="true" ht="14.25" hidden="false" customHeight="false" outlineLevel="0" collapsed="false">
      <c r="A6" s="34" t="s">
        <v>127</v>
      </c>
      <c r="B6" s="34" t="n">
        <f aca="false">IF(Na&gt;=3,C5+1,0)</f>
        <v>0</v>
      </c>
      <c r="C6" s="34" t="n">
        <f aca="false">B6+2</f>
        <v>2</v>
      </c>
      <c r="D6" s="34" t="n">
        <f aca="false">B6</f>
        <v>0</v>
      </c>
      <c r="E6" s="34" t="n">
        <f aca="false">C6</f>
        <v>2</v>
      </c>
    </row>
    <row r="7" s="34" customFormat="true" ht="14.25" hidden="false" customHeight="false" outlineLevel="0" collapsed="false">
      <c r="A7" s="34" t="s">
        <v>128</v>
      </c>
      <c r="B7" s="34" t="n">
        <f aca="false">C6+1</f>
        <v>3</v>
      </c>
      <c r="C7" s="34" t="n">
        <f aca="false">B7+2</f>
        <v>5</v>
      </c>
      <c r="D7" s="34" t="n">
        <f aca="false">B7</f>
        <v>3</v>
      </c>
      <c r="E7" s="34" t="n">
        <f aca="false">C7</f>
        <v>5</v>
      </c>
    </row>
    <row r="8" customFormat="false" ht="14.25" hidden="false" customHeight="false" outlineLevel="0" collapsed="false">
      <c r="A8" s="32" t="s">
        <v>129</v>
      </c>
      <c r="B8" s="34" t="n">
        <f aca="false">IF(Na&gt;=4,C7+1,0)</f>
        <v>0</v>
      </c>
      <c r="C8" s="34" t="n">
        <f aca="false">B8+2</f>
        <v>2</v>
      </c>
      <c r="D8" s="34" t="n">
        <f aca="false">B8</f>
        <v>0</v>
      </c>
      <c r="E8" s="34" t="n">
        <f aca="false">C8</f>
        <v>2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4.25" hidden="false" customHeight="false" outlineLevel="0" collapsed="false">
      <c r="A9" s="32" t="s">
        <v>130</v>
      </c>
      <c r="B9" s="34" t="n">
        <f aca="false">C8+1</f>
        <v>3</v>
      </c>
      <c r="C9" s="34" t="n">
        <f aca="false">B9+2</f>
        <v>5</v>
      </c>
      <c r="D9" s="34" t="n">
        <f aca="false">B9</f>
        <v>3</v>
      </c>
      <c r="E9" s="34" t="n">
        <f aca="false">C9</f>
        <v>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4" customFormat="true" ht="14.25" hidden="false" customHeight="false" outlineLevel="0" collapsed="false">
      <c r="A10" s="34" t="s">
        <v>131</v>
      </c>
      <c r="B10" s="34" t="n">
        <f aca="false">IF(Na&gt;=5,C9+1,0)</f>
        <v>0</v>
      </c>
      <c r="C10" s="34" t="n">
        <f aca="false">B10+2</f>
        <v>2</v>
      </c>
      <c r="D10" s="34" t="n">
        <f aca="false">B10</f>
        <v>0</v>
      </c>
      <c r="E10" s="34" t="n">
        <f aca="false">C10</f>
        <v>2</v>
      </c>
    </row>
    <row r="11" s="34" customFormat="true" ht="14.25" hidden="false" customHeight="false" outlineLevel="0" collapsed="false">
      <c r="A11" s="34" t="s">
        <v>132</v>
      </c>
      <c r="B11" s="34" t="n">
        <f aca="false">C10+1</f>
        <v>3</v>
      </c>
      <c r="C11" s="34" t="n">
        <f aca="false">B11+2</f>
        <v>5</v>
      </c>
      <c r="D11" s="34" t="n">
        <f aca="false">B11</f>
        <v>3</v>
      </c>
      <c r="E11" s="34" t="n">
        <f aca="false">C11</f>
        <v>5</v>
      </c>
    </row>
    <row r="12" customFormat="false" ht="14.25" hidden="false" customHeight="false" outlineLevel="0" collapsed="false">
      <c r="A12" s="32" t="s">
        <v>133</v>
      </c>
      <c r="B12" s="34" t="n">
        <f aca="false">IF(Na&gt;=6,C11+1,0)</f>
        <v>0</v>
      </c>
      <c r="C12" s="34" t="n">
        <f aca="false">B12+2</f>
        <v>2</v>
      </c>
      <c r="D12" s="34" t="n">
        <f aca="false">B12</f>
        <v>0</v>
      </c>
      <c r="E12" s="34" t="n">
        <f aca="false">C12</f>
        <v>2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4.25" hidden="false" customHeight="false" outlineLevel="0" collapsed="false">
      <c r="A13" s="32" t="s">
        <v>134</v>
      </c>
      <c r="B13" s="34" t="n">
        <f aca="false">C12+1</f>
        <v>3</v>
      </c>
      <c r="C13" s="34" t="n">
        <f aca="false">B13+2</f>
        <v>5</v>
      </c>
      <c r="D13" s="34" t="n">
        <f aca="false">B13</f>
        <v>3</v>
      </c>
      <c r="E13" s="34" t="n">
        <f aca="false">C13</f>
        <v>5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34" customFormat="true" ht="14.25" hidden="false" customHeight="false" outlineLevel="0" collapsed="false">
      <c r="A14" s="34" t="s">
        <v>135</v>
      </c>
      <c r="B14" s="34" t="n">
        <f aca="false">IF(Na&gt;=7,C13+1,0)</f>
        <v>0</v>
      </c>
      <c r="C14" s="34" t="n">
        <f aca="false">B14+2</f>
        <v>2</v>
      </c>
      <c r="D14" s="34" t="n">
        <f aca="false">B14</f>
        <v>0</v>
      </c>
      <c r="E14" s="34" t="n">
        <f aca="false">C14</f>
        <v>2</v>
      </c>
    </row>
    <row r="15" s="34" customFormat="true" ht="14.25" hidden="false" customHeight="false" outlineLevel="0" collapsed="false">
      <c r="A15" s="34" t="s">
        <v>136</v>
      </c>
      <c r="B15" s="34" t="n">
        <f aca="false">C14+1</f>
        <v>3</v>
      </c>
      <c r="C15" s="34" t="n">
        <f aca="false">B15+2</f>
        <v>5</v>
      </c>
      <c r="D15" s="34" t="n">
        <f aca="false">B15</f>
        <v>3</v>
      </c>
      <c r="E15" s="34" t="n">
        <f aca="false">C15</f>
        <v>5</v>
      </c>
    </row>
    <row r="16" s="34" customFormat="true" ht="14.25" hidden="false" customHeight="false" outlineLevel="0" collapsed="false">
      <c r="A16" s="34" t="s">
        <v>137</v>
      </c>
      <c r="B16" s="34" t="n">
        <f aca="false">1+6*Na</f>
        <v>13</v>
      </c>
      <c r="C16" s="34" t="n">
        <f aca="false">7*Na</f>
        <v>14</v>
      </c>
      <c r="D16" s="34" t="n">
        <f aca="false">B16</f>
        <v>13</v>
      </c>
      <c r="E16" s="34" t="n">
        <f aca="false">C16</f>
        <v>14</v>
      </c>
    </row>
    <row r="17" customFormat="false" ht="14.25" hidden="false" customHeight="false" outlineLevel="0" collapsed="false">
      <c r="A17" s="32" t="s">
        <v>138</v>
      </c>
      <c r="B17" s="32" t="n">
        <f aca="false">C16+1</f>
        <v>15</v>
      </c>
      <c r="C17" s="32" t="n">
        <f aca="false">B17+2</f>
        <v>17</v>
      </c>
      <c r="D17" s="34" t="n">
        <f aca="false">B17</f>
        <v>15</v>
      </c>
      <c r="E17" s="34" t="n">
        <f aca="false">C17</f>
        <v>17</v>
      </c>
    </row>
    <row r="18" customFormat="false" ht="14.25" hidden="false" customHeight="false" outlineLevel="0" collapsed="false">
      <c r="A18" s="32" t="s">
        <v>139</v>
      </c>
      <c r="B18" s="32" t="n">
        <f aca="false">C17+1</f>
        <v>18</v>
      </c>
      <c r="C18" s="32" t="n">
        <f aca="false">B18+2</f>
        <v>20</v>
      </c>
      <c r="D18" s="34" t="n">
        <f aca="false">B18</f>
        <v>18</v>
      </c>
      <c r="E18" s="34" t="n">
        <f aca="false">C18</f>
        <v>20</v>
      </c>
    </row>
    <row r="19" customFormat="false" ht="14.25" hidden="false" customHeight="false" outlineLevel="0" collapsed="false">
      <c r="A19" s="32" t="s">
        <v>140</v>
      </c>
      <c r="B19" s="32" t="n">
        <f aca="false">C18+1</f>
        <v>21</v>
      </c>
      <c r="C19" s="32" t="n">
        <f aca="false">B19+2</f>
        <v>23</v>
      </c>
      <c r="D19" s="34" t="n">
        <f aca="false">B19</f>
        <v>21</v>
      </c>
      <c r="E19" s="34" t="n">
        <f aca="false">C19</f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25"/>
  <cols>
    <col collapsed="false" hidden="false" max="1" min="1" style="0" width="10.8178137651822"/>
    <col collapsed="false" hidden="false" max="3" min="2" style="0" width="8.57085020242915"/>
    <col collapsed="false" hidden="false" max="5" min="4" style="0" width="16.497975708502"/>
    <col collapsed="false" hidden="false" max="1025" min="6" style="0" width="8.57085020242915"/>
  </cols>
  <sheetData>
    <row r="1" customFormat="false" ht="14.25" hidden="false" customHeight="false" outlineLevel="0" collapsed="false">
      <c r="A1" s="0" t="s">
        <v>118</v>
      </c>
      <c r="B1" s="0" t="s">
        <v>119</v>
      </c>
      <c r="C1" s="0" t="s">
        <v>120</v>
      </c>
      <c r="D1" s="0" t="s">
        <v>121</v>
      </c>
      <c r="E1" s="0" t="s">
        <v>122</v>
      </c>
    </row>
    <row r="2" customFormat="false" ht="14.25" hidden="false" customHeight="false" outlineLevel="0" collapsed="false">
      <c r="A2" s="0" t="s">
        <v>137</v>
      </c>
      <c r="B2" s="0" t="n">
        <v>1</v>
      </c>
      <c r="C2" s="0" t="n">
        <f aca="false">Na</f>
        <v>2</v>
      </c>
      <c r="D2" s="0" t="n">
        <f aca="false">B2</f>
        <v>1</v>
      </c>
      <c r="E2" s="0" t="n">
        <f aca="false">C2</f>
        <v>2</v>
      </c>
    </row>
    <row r="3" customFormat="false" ht="14.25" hidden="false" customHeight="false" outlineLevel="0" collapsed="false">
      <c r="A3" s="0" t="s">
        <v>141</v>
      </c>
      <c r="B3" s="0" t="n">
        <f aca="false">C2+1</f>
        <v>3</v>
      </c>
      <c r="C3" s="0" t="n">
        <f aca="false">B3+2</f>
        <v>5</v>
      </c>
      <c r="D3" s="0" t="n">
        <f aca="false">B3</f>
        <v>3</v>
      </c>
      <c r="E3" s="0" t="n">
        <f aca="false">C3</f>
        <v>5</v>
      </c>
    </row>
    <row r="4" customFormat="false" ht="14.25" hidden="false" customHeight="false" outlineLevel="0" collapsed="false">
      <c r="A4" s="0" t="s">
        <v>142</v>
      </c>
      <c r="B4" s="0" t="n">
        <f aca="false">C3+1</f>
        <v>6</v>
      </c>
      <c r="C4" s="0" t="n">
        <f aca="false">B4+2</f>
        <v>8</v>
      </c>
      <c r="D4" s="0" t="n">
        <f aca="false">B4</f>
        <v>6</v>
      </c>
      <c r="E4" s="0" t="n">
        <f aca="false">C4</f>
        <v>8</v>
      </c>
    </row>
    <row r="5" customFormat="false" ht="14.25" hidden="false" customHeight="false" outlineLevel="0" collapsed="false">
      <c r="A5" s="0" t="s">
        <v>140</v>
      </c>
      <c r="B5" s="0" t="n">
        <f aca="false">C4+1</f>
        <v>9</v>
      </c>
      <c r="C5" s="0" t="n">
        <f aca="false">B5+2</f>
        <v>11</v>
      </c>
      <c r="D5" s="0" t="n">
        <f aca="false">B5</f>
        <v>9</v>
      </c>
      <c r="E5" s="0" t="n">
        <f aca="false">C5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3.8"/>
  <cols>
    <col collapsed="false" hidden="false" max="1" min="1" style="1" width="10.6032388663968"/>
    <col collapsed="false" hidden="false" max="2" min="2" style="1" width="8.35627530364373"/>
    <col collapsed="false" hidden="false" max="3" min="3" style="1" width="10.8178137651822"/>
    <col collapsed="false" hidden="false" max="4" min="4" style="1" width="37.4898785425101"/>
    <col collapsed="false" hidden="false" max="5" min="5" style="1" width="16.497975708502"/>
    <col collapsed="false" hidden="false" max="6" min="6" style="1" width="12.4251012145749"/>
    <col collapsed="false" hidden="false" max="1025" min="7" style="1" width="8.57085020242915"/>
  </cols>
  <sheetData>
    <row r="1" customFormat="false" ht="14.45" hidden="false" customHeight="true" outlineLevel="0" collapsed="false">
      <c r="A1" s="35" t="s">
        <v>0</v>
      </c>
      <c r="B1" s="36" t="s">
        <v>1</v>
      </c>
      <c r="C1" s="37" t="s">
        <v>2</v>
      </c>
      <c r="D1" s="37" t="s">
        <v>3</v>
      </c>
      <c r="E1" s="38" t="s">
        <v>4</v>
      </c>
      <c r="F1" s="23" t="s">
        <v>143</v>
      </c>
    </row>
    <row r="2" customFormat="false" ht="14.45" hidden="false" customHeight="true" outlineLevel="0" collapsed="false">
      <c r="A2" s="21" t="s">
        <v>144</v>
      </c>
      <c r="B2" s="39" t="n">
        <v>30</v>
      </c>
      <c r="C2" s="21" t="s">
        <v>85</v>
      </c>
      <c r="D2" s="21" t="s">
        <v>145</v>
      </c>
      <c r="E2" s="40" t="n">
        <f aca="false">B2/3/1000000000*bc</f>
        <v>10</v>
      </c>
      <c r="F2" s="23" t="s">
        <v>85</v>
      </c>
    </row>
    <row r="3" customFormat="false" ht="14.45" hidden="false" customHeight="true" outlineLevel="0" collapsed="false">
      <c r="A3" s="21" t="s">
        <v>146</v>
      </c>
      <c r="B3" s="39" t="n">
        <v>30</v>
      </c>
      <c r="C3" s="21" t="s">
        <v>85</v>
      </c>
      <c r="D3" s="21" t="s">
        <v>147</v>
      </c>
      <c r="E3" s="40" t="n">
        <f aca="false">B3/3/1000000000*bc</f>
        <v>10</v>
      </c>
      <c r="F3" s="41" t="s">
        <v>85</v>
      </c>
    </row>
    <row r="4" customFormat="false" ht="14.45" hidden="false" customHeight="true" outlineLevel="0" collapsed="false">
      <c r="A4" s="21" t="s">
        <v>148</v>
      </c>
      <c r="B4" s="39" t="n">
        <v>30</v>
      </c>
      <c r="C4" s="21" t="s">
        <v>85</v>
      </c>
      <c r="D4" s="21" t="s">
        <v>149</v>
      </c>
      <c r="E4" s="40" t="n">
        <f aca="false">B4/3/1000000000*bc</f>
        <v>10</v>
      </c>
      <c r="F4" s="23" t="s">
        <v>85</v>
      </c>
    </row>
    <row r="5" customFormat="false" ht="14.45" hidden="false" customHeight="true" outlineLevel="0" collapsed="false">
      <c r="A5" s="21" t="s">
        <v>150</v>
      </c>
      <c r="B5" s="39" t="n">
        <v>30</v>
      </c>
      <c r="C5" s="21" t="s">
        <v>85</v>
      </c>
      <c r="D5" s="21" t="s">
        <v>151</v>
      </c>
      <c r="E5" s="40" t="n">
        <f aca="false">B5/3/1000000000*bc</f>
        <v>10</v>
      </c>
      <c r="F5" s="23" t="s">
        <v>85</v>
      </c>
    </row>
    <row r="6" customFormat="false" ht="14.45" hidden="false" customHeight="true" outlineLevel="0" collapsed="false">
      <c r="A6" s="21" t="s">
        <v>152</v>
      </c>
      <c r="B6" s="39" t="n">
        <v>30</v>
      </c>
      <c r="C6" s="21" t="s">
        <v>85</v>
      </c>
      <c r="D6" s="21" t="s">
        <v>153</v>
      </c>
      <c r="E6" s="40" t="n">
        <f aca="false">B6/3/1000000000*bc</f>
        <v>10</v>
      </c>
      <c r="F6" s="23" t="s">
        <v>85</v>
      </c>
    </row>
    <row r="7" customFormat="false" ht="14.45" hidden="false" customHeight="true" outlineLevel="0" collapsed="false">
      <c r="A7" s="21" t="s">
        <v>154</v>
      </c>
      <c r="B7" s="39" t="n">
        <v>30</v>
      </c>
      <c r="C7" s="21" t="s">
        <v>85</v>
      </c>
      <c r="D7" s="21" t="s">
        <v>155</v>
      </c>
      <c r="E7" s="40" t="n">
        <f aca="false">B7/3/1000000000*bc</f>
        <v>10</v>
      </c>
      <c r="F7" s="23" t="s">
        <v>85</v>
      </c>
    </row>
    <row r="8" customFormat="false" ht="14.45" hidden="false" customHeight="true" outlineLevel="0" collapsed="false">
      <c r="A8" s="21" t="s">
        <v>156</v>
      </c>
      <c r="B8" s="39" t="n">
        <v>30</v>
      </c>
      <c r="C8" s="21" t="s">
        <v>85</v>
      </c>
      <c r="D8" s="21" t="s">
        <v>157</v>
      </c>
      <c r="E8" s="40" t="n">
        <f aca="false">B8/3/1000000000*bc</f>
        <v>10</v>
      </c>
      <c r="F8" s="23" t="s">
        <v>85</v>
      </c>
    </row>
    <row r="9" customFormat="false" ht="14.45" hidden="false" customHeight="true" outlineLevel="0" collapsed="false">
      <c r="A9" s="21" t="s">
        <v>158</v>
      </c>
      <c r="B9" s="42" t="n">
        <v>4.8E-007</v>
      </c>
      <c r="C9" s="21" t="s">
        <v>159</v>
      </c>
      <c r="D9" s="21" t="s">
        <v>160</v>
      </c>
      <c r="E9" s="43" t="n">
        <f aca="false">B9/3*vc^2</f>
        <v>0.0016</v>
      </c>
      <c r="F9" s="23" t="s">
        <v>161</v>
      </c>
    </row>
    <row r="10" customFormat="false" ht="14.45" hidden="false" customHeight="true" outlineLevel="0" collapsed="false">
      <c r="A10" s="21" t="s">
        <v>162</v>
      </c>
      <c r="B10" s="42" t="n">
        <v>4.8E-007</v>
      </c>
      <c r="C10" s="21" t="s">
        <v>159</v>
      </c>
      <c r="D10" s="21" t="s">
        <v>163</v>
      </c>
      <c r="E10" s="43" t="n">
        <f aca="false">B10/3*vc^2</f>
        <v>0.0016</v>
      </c>
      <c r="F10" s="23" t="s">
        <v>161</v>
      </c>
    </row>
    <row r="11" customFormat="false" ht="14.45" hidden="false" customHeight="true" outlineLevel="0" collapsed="false">
      <c r="A11" s="21" t="s">
        <v>164</v>
      </c>
      <c r="B11" s="42" t="n">
        <v>4.8E-007</v>
      </c>
      <c r="C11" s="21" t="s">
        <v>159</v>
      </c>
      <c r="D11" s="21" t="s">
        <v>165</v>
      </c>
      <c r="E11" s="43" t="n">
        <f aca="false">B11/3*vc^2</f>
        <v>0.0016</v>
      </c>
      <c r="F11" s="23" t="s">
        <v>161</v>
      </c>
    </row>
    <row r="12" customFormat="false" ht="14.45" hidden="false" customHeight="true" outlineLevel="0" collapsed="false">
      <c r="A12" s="21" t="s">
        <v>166</v>
      </c>
      <c r="B12" s="39" t="n">
        <v>1</v>
      </c>
      <c r="C12" s="21" t="s">
        <v>112</v>
      </c>
      <c r="D12" s="21" t="s">
        <v>167</v>
      </c>
      <c r="E12" s="44" t="n">
        <f aca="false">B12/3/1000000000*ac</f>
        <v>3.33333333333333</v>
      </c>
      <c r="F12" s="23" t="s">
        <v>168</v>
      </c>
    </row>
    <row r="13" customFormat="false" ht="14.45" hidden="false" customHeight="true" outlineLevel="0" collapsed="false">
      <c r="A13" s="21" t="s">
        <v>169</v>
      </c>
      <c r="B13" s="39" t="n">
        <v>1</v>
      </c>
      <c r="C13" s="21" t="s">
        <v>112</v>
      </c>
      <c r="D13" s="21" t="s">
        <v>170</v>
      </c>
      <c r="E13" s="44" t="n">
        <f aca="false">B13/3/1000000000*ac</f>
        <v>3.33333333333333</v>
      </c>
      <c r="F13" s="23" t="s">
        <v>168</v>
      </c>
    </row>
    <row r="14" customFormat="false" ht="14.45" hidden="false" customHeight="true" outlineLevel="0" collapsed="false">
      <c r="A14" s="21" t="s">
        <v>171</v>
      </c>
      <c r="B14" s="39" t="n">
        <v>1</v>
      </c>
      <c r="C14" s="21" t="s">
        <v>112</v>
      </c>
      <c r="D14" s="21" t="s">
        <v>172</v>
      </c>
      <c r="E14" s="44" t="n">
        <f aca="false">B14/3/1000000000*ac</f>
        <v>3.33333333333333</v>
      </c>
      <c r="F14" s="23" t="s">
        <v>168</v>
      </c>
    </row>
    <row r="15" customFormat="false" ht="13.8" hidden="false" customHeight="false" outlineLevel="0" collapsed="false">
      <c r="A15" s="23" t="s">
        <v>173</v>
      </c>
      <c r="B15" s="45" t="n">
        <f aca="false">60-B2</f>
        <v>30</v>
      </c>
      <c r="C15" s="23" t="s">
        <v>85</v>
      </c>
      <c r="E15" s="23" t="n">
        <f aca="false">B15/3/1000000000*bc</f>
        <v>10</v>
      </c>
    </row>
    <row r="16" customFormat="false" ht="13.8" hidden="false" customHeight="false" outlineLevel="0" collapsed="false">
      <c r="A16" s="23" t="s">
        <v>174</v>
      </c>
      <c r="B16" s="45" t="n">
        <f aca="false">60-B3</f>
        <v>30</v>
      </c>
      <c r="C16" s="23" t="s">
        <v>85</v>
      </c>
      <c r="E16" s="23" t="n">
        <f aca="false">B16/3/1000000000*bc</f>
        <v>10</v>
      </c>
    </row>
    <row r="17" customFormat="false" ht="13.8" hidden="false" customHeight="false" outlineLevel="0" collapsed="false">
      <c r="A17" s="23" t="s">
        <v>175</v>
      </c>
      <c r="B17" s="45" t="n">
        <f aca="false">60-B4</f>
        <v>30</v>
      </c>
      <c r="C17" s="23" t="s">
        <v>85</v>
      </c>
      <c r="E17" s="23" t="n">
        <f aca="false">B17/3/1000000000*bc</f>
        <v>10</v>
      </c>
    </row>
    <row r="18" customFormat="false" ht="13.8" hidden="false" customHeight="false" outlineLevel="0" collapsed="false">
      <c r="A18" s="23" t="s">
        <v>176</v>
      </c>
      <c r="B18" s="45" t="n">
        <f aca="false">60-B5</f>
        <v>30</v>
      </c>
      <c r="C18" s="23" t="s">
        <v>85</v>
      </c>
      <c r="E18" s="23" t="n">
        <f aca="false">B18/3/1000000000*bc</f>
        <v>10</v>
      </c>
    </row>
    <row r="19" customFormat="false" ht="13.8" hidden="false" customHeight="false" outlineLevel="0" collapsed="false">
      <c r="A19" s="23" t="s">
        <v>177</v>
      </c>
      <c r="B19" s="45" t="n">
        <f aca="false">60-B6</f>
        <v>30</v>
      </c>
      <c r="C19" s="23" t="s">
        <v>85</v>
      </c>
      <c r="E19" s="23" t="n">
        <f aca="false">B19/3/1000000000*bc</f>
        <v>10</v>
      </c>
    </row>
    <row r="20" customFormat="false" ht="13.8" hidden="false" customHeight="false" outlineLevel="0" collapsed="false">
      <c r="A20" s="23" t="s">
        <v>178</v>
      </c>
      <c r="B20" s="45" t="n">
        <f aca="false">60-B7</f>
        <v>30</v>
      </c>
      <c r="C20" s="23" t="s">
        <v>85</v>
      </c>
      <c r="E20" s="23" t="n">
        <f aca="false">B20/3/1000000000*bc</f>
        <v>10</v>
      </c>
    </row>
    <row r="21" customFormat="false" ht="13.8" hidden="false" customHeight="false" outlineLevel="0" collapsed="false">
      <c r="A21" s="23" t="s">
        <v>179</v>
      </c>
      <c r="B21" s="45" t="n">
        <f aca="false">60-B8</f>
        <v>30</v>
      </c>
      <c r="C21" s="23" t="s">
        <v>85</v>
      </c>
      <c r="E21" s="23" t="n">
        <f aca="false">B21/3/1000000000*bc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4.25"/>
  <cols>
    <col collapsed="false" hidden="false" max="1" min="1" style="21" width="9.31983805668016"/>
    <col collapsed="false" hidden="false" max="2" min="2" style="21" width="9.85425101214575"/>
    <col collapsed="false" hidden="false" max="3" min="3" style="21" width="8.03238866396761"/>
    <col collapsed="false" hidden="false" max="4" min="4" style="21" width="31.8137651821862"/>
    <col collapsed="false" hidden="false" max="5" min="5" style="46" width="16.497975708502"/>
    <col collapsed="false" hidden="false" max="6" min="6" style="21" width="20.1376518218623"/>
    <col collapsed="false" hidden="false" max="1025" min="7" style="21" width="9.10526315789474"/>
  </cols>
  <sheetData>
    <row r="1" customFormat="false" ht="14.25" hidden="false" customHeight="false" outlineLevel="0" collapsed="false">
      <c r="A1" s="35" t="s">
        <v>0</v>
      </c>
      <c r="B1" s="36" t="s">
        <v>1</v>
      </c>
      <c r="C1" s="37" t="s">
        <v>2</v>
      </c>
      <c r="D1" s="37" t="s">
        <v>3</v>
      </c>
      <c r="E1" s="38" t="s">
        <v>4</v>
      </c>
      <c r="F1" s="21" t="s">
        <v>180</v>
      </c>
    </row>
    <row r="2" customFormat="false" ht="14.45" hidden="false" customHeight="true" outlineLevel="0" collapsed="false">
      <c r="A2" s="21" t="s">
        <v>181</v>
      </c>
      <c r="B2" s="39" t="n">
        <f aca="false">truthStateParams!B2</f>
        <v>30</v>
      </c>
      <c r="C2" s="21" t="s">
        <v>85</v>
      </c>
      <c r="D2" s="21" t="s">
        <v>182</v>
      </c>
      <c r="E2" s="46" t="n">
        <f aca="false">B2/3/1000000000*bc</f>
        <v>10</v>
      </c>
      <c r="F2" s="21" t="s">
        <v>85</v>
      </c>
    </row>
    <row r="3" customFormat="false" ht="14.45" hidden="false" customHeight="true" outlineLevel="0" collapsed="false">
      <c r="A3" s="21" t="s">
        <v>183</v>
      </c>
      <c r="B3" s="39" t="n">
        <f aca="false">truthStateParams!B3</f>
        <v>30</v>
      </c>
      <c r="C3" s="21" t="s">
        <v>85</v>
      </c>
      <c r="D3" s="21" t="s">
        <v>184</v>
      </c>
      <c r="E3" s="46" t="n">
        <f aca="false">B3/3/1000000000*bc</f>
        <v>10</v>
      </c>
      <c r="F3" s="21" t="s">
        <v>85</v>
      </c>
    </row>
    <row r="4" customFormat="false" ht="14.45" hidden="false" customHeight="true" outlineLevel="0" collapsed="false">
      <c r="A4" s="21" t="s">
        <v>185</v>
      </c>
      <c r="B4" s="39" t="n">
        <f aca="false">truthStateParams!B4</f>
        <v>30</v>
      </c>
      <c r="C4" s="21" t="s">
        <v>85</v>
      </c>
      <c r="D4" s="21" t="s">
        <v>186</v>
      </c>
      <c r="E4" s="46" t="n">
        <f aca="false">B4/3/1000000000*bc</f>
        <v>10</v>
      </c>
      <c r="F4" s="21" t="s">
        <v>85</v>
      </c>
    </row>
    <row r="5" customFormat="false" ht="14.45" hidden="false" customHeight="true" outlineLevel="0" collapsed="false">
      <c r="A5" s="21" t="s">
        <v>187</v>
      </c>
      <c r="B5" s="39" t="n">
        <f aca="false">truthStateParams!B5</f>
        <v>30</v>
      </c>
      <c r="C5" s="21" t="s">
        <v>85</v>
      </c>
      <c r="D5" s="21" t="s">
        <v>188</v>
      </c>
      <c r="E5" s="46" t="n">
        <f aca="false">B5/3/1000000000*bc</f>
        <v>10</v>
      </c>
      <c r="F5" s="21" t="s">
        <v>85</v>
      </c>
    </row>
    <row r="6" customFormat="false" ht="14.45" hidden="false" customHeight="true" outlineLevel="0" collapsed="false">
      <c r="A6" s="21" t="s">
        <v>189</v>
      </c>
      <c r="B6" s="39" t="n">
        <f aca="false">truthStateParams!B6</f>
        <v>30</v>
      </c>
      <c r="C6" s="21" t="s">
        <v>85</v>
      </c>
      <c r="D6" s="21" t="s">
        <v>190</v>
      </c>
      <c r="E6" s="46" t="n">
        <f aca="false">B6/3/1000000000*bc</f>
        <v>10</v>
      </c>
      <c r="F6" s="21" t="s">
        <v>85</v>
      </c>
    </row>
    <row r="7" customFormat="false" ht="14.45" hidden="false" customHeight="true" outlineLevel="0" collapsed="false">
      <c r="A7" s="21" t="s">
        <v>191</v>
      </c>
      <c r="B7" s="39" t="n">
        <f aca="false">truthStateParams!B7</f>
        <v>30</v>
      </c>
      <c r="C7" s="21" t="s">
        <v>85</v>
      </c>
      <c r="D7" s="21" t="s">
        <v>192</v>
      </c>
      <c r="E7" s="46" t="n">
        <f aca="false">B7/3/1000000000*bc</f>
        <v>10</v>
      </c>
      <c r="F7" s="21" t="s">
        <v>85</v>
      </c>
    </row>
    <row r="8" customFormat="false" ht="14.45" hidden="false" customHeight="true" outlineLevel="0" collapsed="false">
      <c r="A8" s="21" t="s">
        <v>193</v>
      </c>
      <c r="B8" s="39" t="n">
        <f aca="false">truthStateParams!B8</f>
        <v>30</v>
      </c>
      <c r="C8" s="21" t="s">
        <v>85</v>
      </c>
      <c r="D8" s="21" t="s">
        <v>194</v>
      </c>
      <c r="E8" s="46" t="n">
        <f aca="false">B8/3/1000000000*bc</f>
        <v>10</v>
      </c>
      <c r="F8" s="21" t="s">
        <v>85</v>
      </c>
    </row>
    <row r="9" customFormat="false" ht="14.25" hidden="false" customHeight="false" outlineLevel="0" collapsed="false">
      <c r="A9" s="21" t="s">
        <v>195</v>
      </c>
      <c r="B9" s="47" t="n">
        <f aca="false">0.00000006*SpeedOfLight/km2m</f>
        <v>0.01798754748</v>
      </c>
      <c r="C9" s="21" t="s">
        <v>35</v>
      </c>
      <c r="D9" s="21" t="s">
        <v>196</v>
      </c>
      <c r="E9" s="46" t="n">
        <f aca="false">B9/3*km2m*pc</f>
        <v>5.99584916</v>
      </c>
      <c r="F9" s="21" t="s">
        <v>197</v>
      </c>
    </row>
    <row r="10" customFormat="false" ht="14.25" hidden="false" customHeight="false" outlineLevel="0" collapsed="false">
      <c r="A10" s="21" t="s">
        <v>198</v>
      </c>
      <c r="B10" s="47" t="n">
        <f aca="false">0.00000006*SpeedOfLight/km2m</f>
        <v>0.01798754748</v>
      </c>
      <c r="C10" s="21" t="s">
        <v>35</v>
      </c>
      <c r="D10" s="21" t="s">
        <v>199</v>
      </c>
      <c r="E10" s="46" t="n">
        <f aca="false">B10/3*km2m*pc</f>
        <v>5.99584916</v>
      </c>
      <c r="F10" s="21" t="s">
        <v>197</v>
      </c>
    </row>
    <row r="11" customFormat="false" ht="14.25" hidden="false" customHeight="false" outlineLevel="0" collapsed="false">
      <c r="A11" s="21" t="s">
        <v>200</v>
      </c>
      <c r="B11" s="47" t="n">
        <f aca="false">0.00000006*SpeedOfLight/km2m</f>
        <v>0.01798754748</v>
      </c>
      <c r="C11" s="21" t="s">
        <v>35</v>
      </c>
      <c r="D11" s="21" t="s">
        <v>201</v>
      </c>
      <c r="E11" s="46" t="n">
        <f aca="false">B11/3*km2m*pc</f>
        <v>5.99584916</v>
      </c>
      <c r="F11" s="21" t="s">
        <v>197</v>
      </c>
    </row>
    <row r="12" customFormat="false" ht="14.25" hidden="false" customHeight="false" outlineLevel="0" collapsed="false">
      <c r="A12" s="21" t="s">
        <v>202</v>
      </c>
      <c r="B12" s="47" t="n">
        <v>0.000153</v>
      </c>
      <c r="C12" s="21" t="s">
        <v>42</v>
      </c>
      <c r="D12" s="21" t="s">
        <v>203</v>
      </c>
      <c r="E12" s="44" t="n">
        <f aca="false">B12/3*km2m*vc</f>
        <v>5.1</v>
      </c>
      <c r="F12" s="21" t="s">
        <v>204</v>
      </c>
    </row>
    <row r="13" customFormat="false" ht="14.25" hidden="false" customHeight="false" outlineLevel="0" collapsed="false">
      <c r="A13" s="21" t="s">
        <v>205</v>
      </c>
      <c r="B13" s="47" t="n">
        <v>0.000153</v>
      </c>
      <c r="C13" s="21" t="s">
        <v>42</v>
      </c>
      <c r="D13" s="21" t="s">
        <v>206</v>
      </c>
      <c r="E13" s="44" t="n">
        <f aca="false">B13/3*km2m*vc</f>
        <v>5.1</v>
      </c>
      <c r="F13" s="21" t="s">
        <v>204</v>
      </c>
    </row>
    <row r="14" customFormat="false" ht="14.25" hidden="false" customHeight="false" outlineLevel="0" collapsed="false">
      <c r="A14" s="21" t="s">
        <v>207</v>
      </c>
      <c r="B14" s="47" t="n">
        <v>0.000153</v>
      </c>
      <c r="C14" s="21" t="s">
        <v>42</v>
      </c>
      <c r="D14" s="21" t="s">
        <v>208</v>
      </c>
      <c r="E14" s="44" t="n">
        <f aca="false">B14/3*km2m*vc</f>
        <v>5.1</v>
      </c>
      <c r="F14" s="21" t="s">
        <v>204</v>
      </c>
    </row>
    <row r="15" customFormat="false" ht="14.25" hidden="false" customHeight="false" outlineLevel="0" collapsed="false">
      <c r="A15" s="21" t="s">
        <v>209</v>
      </c>
      <c r="B15" s="39" t="n">
        <f aca="false">truthStateParams!B12</f>
        <v>1</v>
      </c>
      <c r="C15" s="21" t="s">
        <v>112</v>
      </c>
      <c r="D15" s="21" t="s">
        <v>167</v>
      </c>
      <c r="E15" s="46" t="n">
        <f aca="false">B15/3/1000000000*ac</f>
        <v>3.33333333333333</v>
      </c>
      <c r="F15" s="21" t="s">
        <v>168</v>
      </c>
    </row>
    <row r="16" customFormat="false" ht="14.25" hidden="false" customHeight="false" outlineLevel="0" collapsed="false">
      <c r="A16" s="21" t="s">
        <v>210</v>
      </c>
      <c r="B16" s="39" t="n">
        <f aca="false">truthStateParams!B13</f>
        <v>1</v>
      </c>
      <c r="C16" s="21" t="s">
        <v>112</v>
      </c>
      <c r="D16" s="21" t="s">
        <v>170</v>
      </c>
      <c r="E16" s="46" t="n">
        <f aca="false">B16/3/1000000000*ac</f>
        <v>3.33333333333333</v>
      </c>
      <c r="F16" s="21" t="s">
        <v>168</v>
      </c>
    </row>
    <row r="17" customFormat="false" ht="14.25" hidden="false" customHeight="false" outlineLevel="0" collapsed="false">
      <c r="A17" s="21" t="s">
        <v>211</v>
      </c>
      <c r="B17" s="39" t="n">
        <f aca="false">truthStateParams!B14</f>
        <v>1</v>
      </c>
      <c r="C17" s="21" t="s">
        <v>112</v>
      </c>
      <c r="D17" s="21" t="s">
        <v>172</v>
      </c>
      <c r="E17" s="46" t="n">
        <f aca="false">B17/3/1000000000*ac</f>
        <v>3.33333333333333</v>
      </c>
      <c r="F17" s="21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4.25"/>
  <cols>
    <col collapsed="false" hidden="false" max="1" min="1" style="21" width="10.6032388663968"/>
    <col collapsed="false" hidden="false" max="2" min="2" style="46" width="10.0688259109312"/>
    <col collapsed="false" hidden="false" max="3" min="3" style="21" width="10.8178137651822"/>
    <col collapsed="false" hidden="false" max="4" min="4" style="21" width="37.17004048583"/>
    <col collapsed="false" hidden="false" max="5" min="5" style="46" width="16.497975708502"/>
    <col collapsed="false" hidden="false" max="6" min="6" style="21" width="29.1376518218623"/>
    <col collapsed="false" hidden="false" max="1025" min="7" style="21" width="9.10526315789474"/>
  </cols>
  <sheetData>
    <row r="1" customFormat="false" ht="14.45" hidden="false" customHeight="true" outlineLevel="0" collapsed="false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32"/>
    </row>
    <row r="2" customFormat="false" ht="14.45" hidden="false" customHeight="true" outlineLevel="0" collapsed="false">
      <c r="A2" s="10" t="str">
        <f aca="false">truthStateParams!A2</f>
        <v>sig_b1_ss</v>
      </c>
      <c r="B2" s="52" t="n">
        <f aca="false">truthStateParams!B2</f>
        <v>30</v>
      </c>
      <c r="C2" s="12" t="str">
        <f aca="false">truthStateParams!C2</f>
        <v>ns</v>
      </c>
      <c r="D2" s="12" t="str">
        <f aca="false">truthStateParams!D2</f>
        <v>3-sigma bias propagation noise of asset 1</v>
      </c>
      <c r="E2" s="29" t="n">
        <f aca="false">truthStateParams!E2</f>
        <v>10</v>
      </c>
      <c r="F2" s="53"/>
    </row>
    <row r="3" customFormat="false" ht="14.45" hidden="false" customHeight="true" outlineLevel="0" collapsed="false">
      <c r="A3" s="10" t="str">
        <f aca="false">truthStateParams!A3</f>
        <v>sig_b2_ss</v>
      </c>
      <c r="B3" s="52" t="n">
        <f aca="false">truthStateParams!B3</f>
        <v>30</v>
      </c>
      <c r="C3" s="12" t="str">
        <f aca="false">truthStateParams!C3</f>
        <v>ns</v>
      </c>
      <c r="D3" s="12" t="str">
        <f aca="false">truthStateParams!D3</f>
        <v>3-sigma bias propagation noise of asset 2</v>
      </c>
      <c r="E3" s="29" t="n">
        <f aca="false">truthStateParams!E3</f>
        <v>10</v>
      </c>
      <c r="F3" s="53"/>
    </row>
    <row r="4" customFormat="false" ht="14.45" hidden="false" customHeight="true" outlineLevel="0" collapsed="false">
      <c r="A4" s="10" t="str">
        <f aca="false">truthStateParams!A4</f>
        <v>sig_b3_ss</v>
      </c>
      <c r="B4" s="52" t="n">
        <f aca="false">truthStateParams!B4</f>
        <v>30</v>
      </c>
      <c r="C4" s="12" t="str">
        <f aca="false">truthStateParams!C4</f>
        <v>ns</v>
      </c>
      <c r="D4" s="12" t="str">
        <f aca="false">truthStateParams!D4</f>
        <v>3-sigma bias propagation noise of asset 3</v>
      </c>
      <c r="E4" s="29" t="n">
        <f aca="false">truthStateParams!E4</f>
        <v>10</v>
      </c>
      <c r="F4" s="53"/>
    </row>
    <row r="5" customFormat="false" ht="14.45" hidden="false" customHeight="true" outlineLevel="0" collapsed="false">
      <c r="A5" s="10" t="str">
        <f aca="false">truthStateParams!A5</f>
        <v>sig_b4_ss</v>
      </c>
      <c r="B5" s="52" t="n">
        <f aca="false">truthStateParams!B5</f>
        <v>30</v>
      </c>
      <c r="C5" s="12" t="str">
        <f aca="false">truthStateParams!C5</f>
        <v>ns</v>
      </c>
      <c r="D5" s="12" t="str">
        <f aca="false">truthStateParams!D5</f>
        <v>3-sigma bias propagation noise of asset 4</v>
      </c>
      <c r="E5" s="29" t="n">
        <f aca="false">truthStateParams!E5</f>
        <v>10</v>
      </c>
      <c r="F5" s="53"/>
    </row>
    <row r="6" customFormat="false" ht="14.45" hidden="false" customHeight="true" outlineLevel="0" collapsed="false">
      <c r="A6" s="10" t="str">
        <f aca="false">truthStateParams!A6</f>
        <v>sig_b5_ss</v>
      </c>
      <c r="B6" s="52" t="n">
        <f aca="false">truthStateParams!B6</f>
        <v>30</v>
      </c>
      <c r="C6" s="12" t="str">
        <f aca="false">truthStateParams!C6</f>
        <v>ns</v>
      </c>
      <c r="D6" s="12" t="str">
        <f aca="false">truthStateParams!D6</f>
        <v>3-sigma bias propagation noise of asset 5</v>
      </c>
      <c r="E6" s="29" t="n">
        <f aca="false">truthStateParams!E6</f>
        <v>10</v>
      </c>
    </row>
    <row r="7" customFormat="false" ht="14.45" hidden="false" customHeight="true" outlineLevel="0" collapsed="false">
      <c r="A7" s="10" t="str">
        <f aca="false">truthStateParams!A7</f>
        <v>sig_b6_ss</v>
      </c>
      <c r="B7" s="52" t="n">
        <f aca="false">truthStateParams!B7</f>
        <v>30</v>
      </c>
      <c r="C7" s="12" t="str">
        <f aca="false">truthStateParams!C7</f>
        <v>ns</v>
      </c>
      <c r="D7" s="12" t="str">
        <f aca="false">truthStateParams!D7</f>
        <v>3-sigma bias propagation noise of asset 6</v>
      </c>
      <c r="E7" s="29" t="n">
        <f aca="false">truthStateParams!E7</f>
        <v>10</v>
      </c>
    </row>
    <row r="8" customFormat="false" ht="14.45" hidden="false" customHeight="true" outlineLevel="0" collapsed="false">
      <c r="A8" s="10" t="str">
        <f aca="false">truthStateParams!A8</f>
        <v>sig_b7_ss</v>
      </c>
      <c r="B8" s="52" t="n">
        <f aca="false">truthStateParams!B8</f>
        <v>30</v>
      </c>
      <c r="C8" s="12" t="str">
        <f aca="false">truthStateParams!C8</f>
        <v>ns</v>
      </c>
      <c r="D8" s="12" t="str">
        <f aca="false">truthStateParams!D8</f>
        <v>3-sigma bias propagation noise of asset 7</v>
      </c>
      <c r="E8" s="29" t="n">
        <f aca="false">truthStateParams!E8</f>
        <v>10</v>
      </c>
    </row>
    <row r="9" customFormat="false" ht="14.45" hidden="false" customHeight="true" outlineLevel="0" collapsed="false">
      <c r="A9" s="10" t="str">
        <f aca="false">truthStateParams!A9</f>
        <v>Q_grav_x</v>
      </c>
      <c r="B9" s="54" t="n">
        <f aca="false">truthStateParams!B9</f>
        <v>4.8E-007</v>
      </c>
      <c r="C9" s="12" t="str">
        <f aca="false">truthStateParams!C9</f>
        <v>m^2/sec^3</v>
      </c>
      <c r="D9" s="12" t="str">
        <f aca="false">truthStateParams!D9</f>
        <v>3-sigma of RSO x accelerations</v>
      </c>
      <c r="E9" s="28" t="n">
        <f aca="false">truthStateParams!E9</f>
        <v>0.0016</v>
      </c>
    </row>
    <row r="10" customFormat="false" ht="14.45" hidden="false" customHeight="true" outlineLevel="0" collapsed="false">
      <c r="A10" s="10" t="str">
        <f aca="false">truthStateParams!A10</f>
        <v>Q_grav_y</v>
      </c>
      <c r="B10" s="54" t="n">
        <f aca="false">truthStateParams!B10</f>
        <v>4.8E-007</v>
      </c>
      <c r="C10" s="12" t="str">
        <f aca="false">truthStateParams!C10</f>
        <v>m^2/sec^3</v>
      </c>
      <c r="D10" s="12" t="str">
        <f aca="false">truthStateParams!D10</f>
        <v>3-sigma of RSO y accelerations</v>
      </c>
      <c r="E10" s="28" t="n">
        <f aca="false">truthStateParams!E10</f>
        <v>0.0016</v>
      </c>
    </row>
    <row r="11" customFormat="false" ht="14.45" hidden="false" customHeight="true" outlineLevel="0" collapsed="false">
      <c r="A11" s="10" t="str">
        <f aca="false">truthStateParams!A11</f>
        <v>Q_grav_z</v>
      </c>
      <c r="B11" s="54" t="n">
        <f aca="false">truthStateParams!B11</f>
        <v>4.8E-007</v>
      </c>
      <c r="C11" s="12" t="str">
        <f aca="false">truthStateParams!C11</f>
        <v>m^2/sec^3</v>
      </c>
      <c r="D11" s="12" t="str">
        <f aca="false">truthStateParams!D11</f>
        <v>3-sigma of RSO z accelerations</v>
      </c>
      <c r="E11" s="28" t="n">
        <f aca="false">truthStateParams!E11</f>
        <v>0.0016</v>
      </c>
    </row>
    <row r="12" customFormat="false" ht="14.45" hidden="false" customHeight="true" outlineLevel="0" collapsed="false">
      <c r="A12" s="10" t="str">
        <f aca="false">truthStateParams!A12</f>
        <v>sig_ax_ss</v>
      </c>
      <c r="B12" s="52" t="n">
        <f aca="false">truthStateParams!B12</f>
        <v>1</v>
      </c>
      <c r="C12" s="12" t="str">
        <f aca="false">truthStateParams!C12</f>
        <v>nm/s^2</v>
      </c>
      <c r="D12" s="12" t="str">
        <f aca="false">truthStateParams!D12</f>
        <v>3-sigma of RSO x atmo acceleration</v>
      </c>
      <c r="E12" s="29" t="n">
        <f aca="false">truthStateParams!E12</f>
        <v>3.33333333333333</v>
      </c>
    </row>
    <row r="13" customFormat="false" ht="14.45" hidden="false" customHeight="true" outlineLevel="0" collapsed="false">
      <c r="A13" s="10" t="str">
        <f aca="false">truthStateParams!A13</f>
        <v>sig_ay_ss</v>
      </c>
      <c r="B13" s="52" t="n">
        <f aca="false">truthStateParams!B13</f>
        <v>1</v>
      </c>
      <c r="C13" s="12" t="str">
        <f aca="false">truthStateParams!C13</f>
        <v>nm/s^2</v>
      </c>
      <c r="D13" s="12" t="str">
        <f aca="false">truthStateParams!D13</f>
        <v>3-sigma of RSO y atmo acceleration</v>
      </c>
      <c r="E13" s="29" t="n">
        <f aca="false">truthStateParams!E13</f>
        <v>3.33333333333333</v>
      </c>
    </row>
    <row r="14" customFormat="false" ht="14.45" hidden="false" customHeight="true" outlineLevel="0" collapsed="false">
      <c r="A14" s="10" t="str">
        <f aca="false">truthStateParams!A14</f>
        <v>sig_az_ss</v>
      </c>
      <c r="B14" s="55" t="n">
        <f aca="false">truthStateParams!B14</f>
        <v>1</v>
      </c>
      <c r="C14" s="10" t="str">
        <f aca="false">truthStateParams!C14</f>
        <v>nm/s^2</v>
      </c>
      <c r="D14" s="10" t="str">
        <f aca="false">truthStateParams!D14</f>
        <v>3-sigma of RSO z atmo acceleration</v>
      </c>
      <c r="E14" s="56" t="n">
        <f aca="false">truthStateParams!E14</f>
        <v>3.33333333333333</v>
      </c>
    </row>
    <row r="15" customFormat="false" ht="14.45" hidden="false" customHeight="true" outlineLevel="0" collapsed="false">
      <c r="A15" s="10" t="str">
        <f aca="false">truthStateParams!A15</f>
        <v>sig_nu1_ss</v>
      </c>
      <c r="B15" s="57" t="n">
        <f aca="false">truthStateParams!B15</f>
        <v>30</v>
      </c>
      <c r="C15" s="10" t="str">
        <f aca="false">truthStateParams!C15</f>
        <v>ns</v>
      </c>
      <c r="D15" s="10" t="n">
        <f aca="false">truthStateParams!D15</f>
        <v>0</v>
      </c>
      <c r="E15" s="10" t="n">
        <f aca="false">truthStateParams!E15</f>
        <v>10</v>
      </c>
    </row>
    <row r="16" customFormat="false" ht="14.45" hidden="false" customHeight="true" outlineLevel="0" collapsed="false">
      <c r="A16" s="10" t="str">
        <f aca="false">truthStateParams!A16</f>
        <v>sig_nu2_ss</v>
      </c>
      <c r="B16" s="57" t="n">
        <f aca="false">truthStateParams!B16</f>
        <v>30</v>
      </c>
      <c r="C16" s="10" t="str">
        <f aca="false">truthStateParams!C16</f>
        <v>ns</v>
      </c>
      <c r="D16" s="10" t="n">
        <f aca="false">truthStateParams!D16</f>
        <v>0</v>
      </c>
      <c r="E16" s="10" t="n">
        <f aca="false">truthStateParams!E16</f>
        <v>10</v>
      </c>
    </row>
    <row r="17" customFormat="false" ht="14.45" hidden="false" customHeight="true" outlineLevel="0" collapsed="false">
      <c r="A17" s="10" t="str">
        <f aca="false">truthStateParams!A17</f>
        <v>sig_nu3_ss</v>
      </c>
      <c r="B17" s="57" t="n">
        <f aca="false">truthStateParams!B17</f>
        <v>30</v>
      </c>
      <c r="C17" s="10" t="str">
        <f aca="false">truthStateParams!C17</f>
        <v>ns</v>
      </c>
      <c r="D17" s="10" t="n">
        <f aca="false">truthStateParams!D17</f>
        <v>0</v>
      </c>
      <c r="E17" s="10" t="n">
        <f aca="false">truthStateParams!E17</f>
        <v>10</v>
      </c>
    </row>
    <row r="18" customFormat="false" ht="13.8" hidden="false" customHeight="false" outlineLevel="0" collapsed="false">
      <c r="A18" s="10" t="str">
        <f aca="false">truthStateParams!A18</f>
        <v>sig_nu4_ss</v>
      </c>
      <c r="B18" s="57" t="n">
        <f aca="false">truthStateParams!B18</f>
        <v>30</v>
      </c>
      <c r="C18" s="10" t="str">
        <f aca="false">truthStateParams!C18</f>
        <v>ns</v>
      </c>
      <c r="D18" s="10" t="n">
        <f aca="false">truthStateParams!D18</f>
        <v>0</v>
      </c>
      <c r="E18" s="10" t="n">
        <f aca="false">truthStateParams!E18</f>
        <v>10</v>
      </c>
    </row>
    <row r="19" customFormat="false" ht="13.8" hidden="false" customHeight="false" outlineLevel="0" collapsed="false">
      <c r="A19" s="10" t="str">
        <f aca="false">truthStateParams!A19</f>
        <v>sig_nu5_ss</v>
      </c>
      <c r="B19" s="57" t="n">
        <f aca="false">truthStateParams!B19</f>
        <v>30</v>
      </c>
      <c r="C19" s="10" t="str">
        <f aca="false">truthStateParams!C19</f>
        <v>ns</v>
      </c>
      <c r="D19" s="10" t="n">
        <f aca="false">truthStateParams!D19</f>
        <v>0</v>
      </c>
      <c r="E19" s="10" t="n">
        <f aca="false">truthStateParams!E19</f>
        <v>10</v>
      </c>
    </row>
    <row r="20" customFormat="false" ht="13.8" hidden="false" customHeight="false" outlineLevel="0" collapsed="false">
      <c r="A20" s="10" t="str">
        <f aca="false">truthStateParams!A20</f>
        <v>sig_nu6_ss</v>
      </c>
      <c r="B20" s="57" t="n">
        <f aca="false">truthStateParams!B20</f>
        <v>30</v>
      </c>
      <c r="C20" s="10" t="str">
        <f aca="false">truthStateParams!C20</f>
        <v>ns</v>
      </c>
      <c r="D20" s="10" t="n">
        <f aca="false">truthStateParams!D20</f>
        <v>0</v>
      </c>
      <c r="E20" s="10" t="n">
        <f aca="false">truthStateParams!E20</f>
        <v>10</v>
      </c>
    </row>
    <row r="21" customFormat="false" ht="13.8" hidden="false" customHeight="false" outlineLevel="0" collapsed="false">
      <c r="A21" s="10" t="str">
        <f aca="false">truthStateParams!A21</f>
        <v>sig_nu7_ss</v>
      </c>
      <c r="B21" s="57" t="n">
        <f aca="false">truthStateParams!B21</f>
        <v>30</v>
      </c>
      <c r="C21" s="10" t="str">
        <f aca="false">truthStateParams!C21</f>
        <v>ns</v>
      </c>
      <c r="D21" s="10" t="n">
        <f aca="false">truthStateParams!D21</f>
        <v>0</v>
      </c>
      <c r="E21" s="10" t="n">
        <f aca="false">truthStateParams!E21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21" width="9.31983805668016"/>
    <col collapsed="false" hidden="false" max="2" min="2" style="21" width="10.0688259109312"/>
    <col collapsed="false" hidden="false" max="3" min="3" style="21" width="8.03238866396761"/>
    <col collapsed="false" hidden="false" max="4" min="4" style="21" width="32.1376518218623"/>
    <col collapsed="false" hidden="false" max="5" min="5" style="46" width="13.9271255060729"/>
    <col collapsed="false" hidden="false" max="6" min="6" style="21" width="16.497975708502"/>
    <col collapsed="false" hidden="false" max="1025" min="7" style="21" width="9.10526315789474"/>
  </cols>
  <sheetData>
    <row r="1" customFormat="false" ht="14.25" hidden="false" customHeight="false" outlineLevel="0" collapsed="false">
      <c r="A1" s="48" t="s">
        <v>0</v>
      </c>
      <c r="B1" s="58" t="s">
        <v>1</v>
      </c>
      <c r="C1" s="50" t="s">
        <v>2</v>
      </c>
      <c r="D1" s="50" t="s">
        <v>3</v>
      </c>
      <c r="E1" s="5" t="s">
        <v>4</v>
      </c>
      <c r="F1" s="32"/>
    </row>
    <row r="2" customFormat="false" ht="14.45" hidden="false" customHeight="true" outlineLevel="0" collapsed="false">
      <c r="A2" s="10" t="str">
        <f aca="false">truthStateInitialUncertainty!A2</f>
        <v>sig_b1</v>
      </c>
      <c r="B2" s="29" t="n">
        <f aca="false">truthStateInitialUncertainty!B2</f>
        <v>30</v>
      </c>
      <c r="C2" s="12" t="str">
        <f aca="false">truthStateInitialUncertainty!C2</f>
        <v>ns</v>
      </c>
      <c r="D2" s="12" t="str">
        <f aca="false">truthStateInitialUncertainty!D2</f>
        <v>3-sigma clocking bias of asset 1</v>
      </c>
      <c r="E2" s="29" t="n">
        <f aca="false">truthStateInitialUncertainty!E2</f>
        <v>10</v>
      </c>
      <c r="F2" s="53"/>
    </row>
    <row r="3" customFormat="false" ht="14.45" hidden="false" customHeight="true" outlineLevel="0" collapsed="false">
      <c r="A3" s="10" t="str">
        <f aca="false">truthStateInitialUncertainty!A3</f>
        <v>sig_b2</v>
      </c>
      <c r="B3" s="29" t="n">
        <f aca="false">truthStateInitialUncertainty!B3</f>
        <v>30</v>
      </c>
      <c r="C3" s="12" t="str">
        <f aca="false">truthStateInitialUncertainty!C3</f>
        <v>ns</v>
      </c>
      <c r="D3" s="12" t="str">
        <f aca="false">truthStateInitialUncertainty!D3</f>
        <v>3-sigma clocking bias of asset 2</v>
      </c>
      <c r="E3" s="29" t="n">
        <f aca="false">truthStateInitialUncertainty!E3</f>
        <v>10</v>
      </c>
      <c r="F3" s="53"/>
    </row>
    <row r="4" customFormat="false" ht="14.45" hidden="false" customHeight="true" outlineLevel="0" collapsed="false">
      <c r="A4" s="10" t="str">
        <f aca="false">truthStateInitialUncertainty!A4</f>
        <v>sig_b3</v>
      </c>
      <c r="B4" s="29" t="n">
        <f aca="false">truthStateInitialUncertainty!B4</f>
        <v>30</v>
      </c>
      <c r="C4" s="12" t="str">
        <f aca="false">truthStateInitialUncertainty!C4</f>
        <v>ns</v>
      </c>
      <c r="D4" s="12" t="str">
        <f aca="false">truthStateInitialUncertainty!D4</f>
        <v>3-sigma clocking bias of asset 3</v>
      </c>
      <c r="E4" s="29" t="n">
        <f aca="false">truthStateInitialUncertainty!E4</f>
        <v>10</v>
      </c>
      <c r="F4" s="53"/>
    </row>
    <row r="5" customFormat="false" ht="14.45" hidden="false" customHeight="true" outlineLevel="0" collapsed="false">
      <c r="A5" s="10" t="str">
        <f aca="false">truthStateInitialUncertainty!A5</f>
        <v>sig_b4</v>
      </c>
      <c r="B5" s="29" t="n">
        <f aca="false">truthStateInitialUncertainty!B5</f>
        <v>30</v>
      </c>
      <c r="C5" s="12" t="str">
        <f aca="false">truthStateInitialUncertainty!C5</f>
        <v>ns</v>
      </c>
      <c r="D5" s="12" t="str">
        <f aca="false">truthStateInitialUncertainty!D5</f>
        <v>3-sigma clocking bias of asset 4</v>
      </c>
      <c r="E5" s="29" t="n">
        <f aca="false">truthStateInitialUncertainty!E5</f>
        <v>10</v>
      </c>
      <c r="F5" s="53"/>
    </row>
    <row r="6" customFormat="false" ht="14.45" hidden="false" customHeight="true" outlineLevel="0" collapsed="false">
      <c r="A6" s="10" t="str">
        <f aca="false">truthStateInitialUncertainty!A6</f>
        <v>sig_b5</v>
      </c>
      <c r="B6" s="29" t="n">
        <f aca="false">truthStateInitialUncertainty!B6</f>
        <v>30</v>
      </c>
      <c r="C6" s="12" t="str">
        <f aca="false">truthStateInitialUncertainty!C6</f>
        <v>ns</v>
      </c>
      <c r="D6" s="12" t="str">
        <f aca="false">truthStateInitialUncertainty!D6</f>
        <v>3-sigma clocking bias of asset 5</v>
      </c>
      <c r="E6" s="29" t="n">
        <f aca="false">truthStateInitialUncertainty!E6</f>
        <v>10</v>
      </c>
    </row>
    <row r="7" customFormat="false" ht="14.45" hidden="false" customHeight="true" outlineLevel="0" collapsed="false">
      <c r="A7" s="10" t="str">
        <f aca="false">truthStateInitialUncertainty!A7</f>
        <v>sig_b6</v>
      </c>
      <c r="B7" s="29" t="n">
        <f aca="false">truthStateInitialUncertainty!B7</f>
        <v>30</v>
      </c>
      <c r="C7" s="12" t="str">
        <f aca="false">truthStateInitialUncertainty!C7</f>
        <v>ns</v>
      </c>
      <c r="D7" s="12" t="str">
        <f aca="false">truthStateInitialUncertainty!D7</f>
        <v>3-sigma clocking bias of asset 6</v>
      </c>
      <c r="E7" s="29" t="n">
        <f aca="false">truthStateInitialUncertainty!E7</f>
        <v>10</v>
      </c>
    </row>
    <row r="8" customFormat="false" ht="14.45" hidden="false" customHeight="true" outlineLevel="0" collapsed="false">
      <c r="A8" s="10" t="str">
        <f aca="false">truthStateInitialUncertainty!A8</f>
        <v>sig_b7</v>
      </c>
      <c r="B8" s="29" t="n">
        <f aca="false">truthStateInitialUncertainty!B8</f>
        <v>30</v>
      </c>
      <c r="C8" s="12" t="str">
        <f aca="false">truthStateInitialUncertainty!C8</f>
        <v>ns</v>
      </c>
      <c r="D8" s="12" t="str">
        <f aca="false">truthStateInitialUncertainty!D8</f>
        <v>3-sigma clocking bias of asset 7</v>
      </c>
      <c r="E8" s="29" t="n">
        <f aca="false">truthStateInitialUncertainty!E8</f>
        <v>10</v>
      </c>
    </row>
    <row r="9" customFormat="false" ht="14.45" hidden="false" customHeight="true" outlineLevel="0" collapsed="false">
      <c r="A9" s="10" t="str">
        <f aca="false">truthStateInitialUncertainty!A9</f>
        <v>sig_px</v>
      </c>
      <c r="B9" s="28" t="n">
        <f aca="false">truthStateInitialUncertainty!B9</f>
        <v>0.01798754748</v>
      </c>
      <c r="C9" s="12" t="str">
        <f aca="false">truthStateInitialUncertainty!C9</f>
        <v>km</v>
      </c>
      <c r="D9" s="12" t="str">
        <f aca="false">truthStateInitialUncertainty!D9</f>
        <v>3-sigma of RSO x position</v>
      </c>
      <c r="E9" s="59" t="n">
        <f aca="false">truthStateInitialUncertainty!E9</f>
        <v>5.99584916</v>
      </c>
    </row>
    <row r="10" customFormat="false" ht="14.45" hidden="false" customHeight="true" outlineLevel="0" collapsed="false">
      <c r="A10" s="10" t="str">
        <f aca="false">truthStateInitialUncertainty!A10</f>
        <v>sig_py</v>
      </c>
      <c r="B10" s="28" t="n">
        <f aca="false">truthStateInitialUncertainty!B10</f>
        <v>0.01798754748</v>
      </c>
      <c r="C10" s="12" t="str">
        <f aca="false">truthStateInitialUncertainty!C10</f>
        <v>km</v>
      </c>
      <c r="D10" s="12" t="str">
        <f aca="false">truthStateInitialUncertainty!D10</f>
        <v>3-sigma of RSO y position</v>
      </c>
      <c r="E10" s="59" t="n">
        <f aca="false">truthStateInitialUncertainty!E10</f>
        <v>5.99584916</v>
      </c>
    </row>
    <row r="11" customFormat="false" ht="14.45" hidden="false" customHeight="true" outlineLevel="0" collapsed="false">
      <c r="A11" s="10" t="str">
        <f aca="false">truthStateInitialUncertainty!A11</f>
        <v>sig_pz</v>
      </c>
      <c r="B11" s="28" t="n">
        <f aca="false">truthStateInitialUncertainty!B11</f>
        <v>0.01798754748</v>
      </c>
      <c r="C11" s="12" t="str">
        <f aca="false">truthStateInitialUncertainty!C11</f>
        <v>km</v>
      </c>
      <c r="D11" s="12" t="str">
        <f aca="false">truthStateInitialUncertainty!D11</f>
        <v>3-sigma of RSO z position</v>
      </c>
      <c r="E11" s="59" t="n">
        <f aca="false">truthStateInitialUncertainty!E11</f>
        <v>5.99584916</v>
      </c>
    </row>
    <row r="12" customFormat="false" ht="14.45" hidden="false" customHeight="true" outlineLevel="0" collapsed="false">
      <c r="A12" s="10" t="str">
        <f aca="false">truthStateInitialUncertainty!A12</f>
        <v>sig_vx</v>
      </c>
      <c r="B12" s="28" t="n">
        <f aca="false">truthStateInitialUncertainty!B12</f>
        <v>0.000153</v>
      </c>
      <c r="C12" s="12" t="str">
        <f aca="false">truthStateInitialUncertainty!C12</f>
        <v>km/s</v>
      </c>
      <c r="D12" s="12" t="str">
        <f aca="false">truthStateInitialUncertainty!D12</f>
        <v>3-sigma of RSO x velocity</v>
      </c>
      <c r="E12" s="59" t="n">
        <f aca="false">truthStateInitialUncertainty!E12</f>
        <v>5.1</v>
      </c>
    </row>
    <row r="13" customFormat="false" ht="14.45" hidden="false" customHeight="true" outlineLevel="0" collapsed="false">
      <c r="A13" s="10" t="str">
        <f aca="false">truthStateInitialUncertainty!A13</f>
        <v>sig_vy</v>
      </c>
      <c r="B13" s="28" t="n">
        <f aca="false">truthStateInitialUncertainty!B13</f>
        <v>0.000153</v>
      </c>
      <c r="C13" s="12" t="str">
        <f aca="false">truthStateInitialUncertainty!C13</f>
        <v>km/s</v>
      </c>
      <c r="D13" s="12" t="str">
        <f aca="false">truthStateInitialUncertainty!D13</f>
        <v>3-sigma of RSO y velocity</v>
      </c>
      <c r="E13" s="59" t="n">
        <f aca="false">truthStateInitialUncertainty!E13</f>
        <v>5.1</v>
      </c>
    </row>
    <row r="14" customFormat="false" ht="14.45" hidden="false" customHeight="true" outlineLevel="0" collapsed="false">
      <c r="A14" s="10" t="str">
        <f aca="false">truthStateInitialUncertainty!A14</f>
        <v>sig_vz</v>
      </c>
      <c r="B14" s="28" t="n">
        <f aca="false">truthStateInitialUncertainty!B14</f>
        <v>0.000153</v>
      </c>
      <c r="C14" s="12" t="str">
        <f aca="false">truthStateInitialUncertainty!C14</f>
        <v>km/s</v>
      </c>
      <c r="D14" s="12" t="str">
        <f aca="false">truthStateInitialUncertainty!D14</f>
        <v>3-sigma of RSO z velocity</v>
      </c>
      <c r="E14" s="59" t="n">
        <f aca="false">truthStateInitialUncertainty!E14</f>
        <v>5.1</v>
      </c>
    </row>
    <row r="15" customFormat="false" ht="14.45" hidden="false" customHeight="true" outlineLevel="0" collapsed="false">
      <c r="A15" s="10" t="str">
        <f aca="false">truthStateInitialUncertainty!A15</f>
        <v>sig_ax</v>
      </c>
      <c r="B15" s="29" t="n">
        <f aca="false">truthStateInitialUncertainty!B15</f>
        <v>1</v>
      </c>
      <c r="C15" s="12" t="str">
        <f aca="false">truthStateInitialUncertainty!C15</f>
        <v>nm/s^2</v>
      </c>
      <c r="D15" s="12" t="str">
        <f aca="false">truthStateInitialUncertainty!D15</f>
        <v>3-sigma of RSO x atmo acceleration</v>
      </c>
      <c r="E15" s="59" t="n">
        <f aca="false">truthStateInitialUncertainty!E15</f>
        <v>3.33333333333333</v>
      </c>
    </row>
    <row r="16" customFormat="false" ht="14.45" hidden="false" customHeight="true" outlineLevel="0" collapsed="false">
      <c r="A16" s="10" t="str">
        <f aca="false">truthStateInitialUncertainty!A16</f>
        <v>sig_ay</v>
      </c>
      <c r="B16" s="29" t="n">
        <f aca="false">truthStateInitialUncertainty!B16</f>
        <v>1</v>
      </c>
      <c r="C16" s="12" t="str">
        <f aca="false">truthStateInitialUncertainty!C16</f>
        <v>nm/s^2</v>
      </c>
      <c r="D16" s="12" t="str">
        <f aca="false">truthStateInitialUncertainty!D16</f>
        <v>3-sigma of RSO y atmo acceleration</v>
      </c>
      <c r="E16" s="59" t="n">
        <f aca="false">truthStateInitialUncertainty!E16</f>
        <v>3.33333333333333</v>
      </c>
    </row>
    <row r="17" customFormat="false" ht="14.45" hidden="false" customHeight="true" outlineLevel="0" collapsed="false">
      <c r="A17" s="10" t="str">
        <f aca="false">truthStateInitialUncertainty!A17</f>
        <v>sig_az</v>
      </c>
      <c r="B17" s="29" t="n">
        <f aca="false">truthStateInitialUncertainty!B17</f>
        <v>1</v>
      </c>
      <c r="C17" s="12" t="str">
        <f aca="false">truthStateInitialUncertainty!C17</f>
        <v>nm/s^2</v>
      </c>
      <c r="D17" s="12" t="str">
        <f aca="false">truthStateInitialUncertainty!D17</f>
        <v>3-sigma of RSO z atmo acceleration</v>
      </c>
      <c r="E17" s="59" t="n">
        <f aca="false">truthStateInitialUncertainty!E17</f>
        <v>3.33333333333333</v>
      </c>
    </row>
    <row r="18" customFormat="false" ht="14.45" hidden="false" customHeight="true" outlineLevel="0" collapsed="false">
      <c r="A18" s="10"/>
      <c r="B18" s="32"/>
      <c r="C18" s="32"/>
      <c r="D18" s="32"/>
      <c r="E18" s="13"/>
    </row>
    <row r="19" customFormat="false" ht="14.45" hidden="false" customHeight="true" outlineLevel="0" collapsed="false">
      <c r="A19" s="15"/>
      <c r="B19" s="17"/>
      <c r="C19" s="17"/>
      <c r="D19" s="17"/>
      <c r="E1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3.8"/>
  <cols>
    <col collapsed="false" hidden="false" max="1" min="1" style="1" width="11.1417004048583"/>
    <col collapsed="false" hidden="false" max="2" min="2" style="1" width="13.497975708502"/>
    <col collapsed="false" hidden="false" max="3" min="3" style="1" width="9.10526315789474"/>
    <col collapsed="false" hidden="false" max="4" min="4" style="1" width="17.1376518218624"/>
    <col collapsed="false" hidden="false" max="5" min="5" style="1" width="16.3886639676113"/>
    <col collapsed="false" hidden="false" max="1025" min="6" style="1" width="8.57085020242915"/>
  </cols>
  <sheetData>
    <row r="1" customFormat="false" ht="13.8" hidden="false" customHeight="false" outlineLevel="0" collapsed="false">
      <c r="A1" s="60" t="s">
        <v>0</v>
      </c>
      <c r="B1" s="61" t="s">
        <v>1</v>
      </c>
      <c r="C1" s="62" t="s">
        <v>2</v>
      </c>
      <c r="D1" s="62" t="s">
        <v>3</v>
      </c>
      <c r="E1" s="63" t="s">
        <v>4</v>
      </c>
      <c r="F1" s="0"/>
    </row>
    <row r="2" customFormat="false" ht="13.8" hidden="false" customHeight="false" outlineLevel="0" collapsed="false">
      <c r="A2" s="64" t="s">
        <v>84</v>
      </c>
      <c r="B2" s="65" t="n">
        <v>10</v>
      </c>
      <c r="C2" s="64" t="s">
        <v>85</v>
      </c>
      <c r="D2" s="64"/>
      <c r="E2" s="66" t="n">
        <f aca="false">B2/1000000000*bc</f>
        <v>10</v>
      </c>
      <c r="F2" s="0"/>
    </row>
    <row r="3" customFormat="false" ht="13.8" hidden="false" customHeight="false" outlineLevel="0" collapsed="false">
      <c r="A3" s="21" t="s">
        <v>87</v>
      </c>
      <c r="B3" s="67" t="n">
        <v>20</v>
      </c>
      <c r="C3" s="21" t="s">
        <v>85</v>
      </c>
      <c r="D3" s="21"/>
      <c r="E3" s="66" t="n">
        <f aca="false">B3/1000000000*bc</f>
        <v>20</v>
      </c>
      <c r="F3" s="0"/>
    </row>
    <row r="4" customFormat="false" ht="13.8" hidden="false" customHeight="false" outlineLevel="0" collapsed="false">
      <c r="A4" s="21" t="s">
        <v>89</v>
      </c>
      <c r="B4" s="67" t="n">
        <v>30</v>
      </c>
      <c r="C4" s="21" t="s">
        <v>85</v>
      </c>
      <c r="D4" s="21"/>
      <c r="E4" s="66" t="n">
        <f aca="false">B4/1000000000*bc</f>
        <v>30</v>
      </c>
      <c r="F4" s="0"/>
    </row>
    <row r="5" customFormat="false" ht="13.8" hidden="false" customHeight="false" outlineLevel="0" collapsed="false">
      <c r="A5" s="21" t="s">
        <v>91</v>
      </c>
      <c r="B5" s="67" t="n">
        <v>-15</v>
      </c>
      <c r="C5" s="21" t="s">
        <v>85</v>
      </c>
      <c r="D5" s="21"/>
      <c r="E5" s="66" t="n">
        <f aca="false">B5/1000000000*bc</f>
        <v>-15</v>
      </c>
      <c r="F5" s="0"/>
    </row>
    <row r="6" customFormat="false" ht="13.8" hidden="false" customHeight="false" outlineLevel="0" collapsed="false">
      <c r="A6" s="21" t="s">
        <v>93</v>
      </c>
      <c r="B6" s="67" t="n">
        <v>-10</v>
      </c>
      <c r="C6" s="21" t="s">
        <v>85</v>
      </c>
      <c r="D6" s="21"/>
      <c r="E6" s="66" t="n">
        <f aca="false">B6/1000000000*bc</f>
        <v>-10</v>
      </c>
      <c r="F6" s="0"/>
    </row>
    <row r="7" customFormat="false" ht="13.8" hidden="false" customHeight="false" outlineLevel="0" collapsed="false">
      <c r="A7" s="21" t="s">
        <v>95</v>
      </c>
      <c r="B7" s="67" t="n">
        <v>-20</v>
      </c>
      <c r="C7" s="21" t="s">
        <v>85</v>
      </c>
      <c r="D7" s="21"/>
      <c r="E7" s="66" t="n">
        <f aca="false">B7/1000000000*bc</f>
        <v>-20</v>
      </c>
      <c r="F7" s="0"/>
    </row>
    <row r="8" customFormat="false" ht="13.8" hidden="false" customHeight="false" outlineLevel="0" collapsed="false">
      <c r="A8" s="21" t="s">
        <v>97</v>
      </c>
      <c r="B8" s="67" t="n">
        <v>-30</v>
      </c>
      <c r="C8" s="21" t="s">
        <v>85</v>
      </c>
      <c r="D8" s="21"/>
      <c r="E8" s="66" t="n">
        <f aca="false">B8/1000000000*bc</f>
        <v>-30</v>
      </c>
      <c r="F8" s="0"/>
    </row>
    <row r="9" customFormat="false" ht="13.8" hidden="false" customHeight="false" outlineLevel="0" collapsed="false">
      <c r="A9" s="21" t="s">
        <v>99</v>
      </c>
      <c r="B9" s="67" t="n">
        <v>1</v>
      </c>
      <c r="C9" s="21" t="s">
        <v>35</v>
      </c>
      <c r="D9" s="21"/>
      <c r="E9" s="68" t="n">
        <f aca="false">B9*km2m*pc</f>
        <v>1000</v>
      </c>
      <c r="F9" s="21"/>
    </row>
    <row r="10" customFormat="false" ht="13.8" hidden="false" customHeight="false" outlineLevel="0" collapsed="false">
      <c r="A10" s="21" t="s">
        <v>101</v>
      </c>
      <c r="B10" s="67" t="n">
        <v>2</v>
      </c>
      <c r="C10" s="21" t="s">
        <v>35</v>
      </c>
      <c r="D10" s="21"/>
      <c r="E10" s="68" t="n">
        <f aca="false">B10*km2m*pc</f>
        <v>2000</v>
      </c>
      <c r="F10" s="21"/>
    </row>
    <row r="11" customFormat="false" ht="13.8" hidden="false" customHeight="false" outlineLevel="0" collapsed="false">
      <c r="A11" s="21" t="s">
        <v>103</v>
      </c>
      <c r="B11" s="67" t="n">
        <v>3</v>
      </c>
      <c r="C11" s="21" t="s">
        <v>35</v>
      </c>
      <c r="D11" s="21"/>
      <c r="E11" s="68" t="n">
        <f aca="false">B11*km2m*pc</f>
        <v>3000</v>
      </c>
      <c r="F11" s="21"/>
    </row>
    <row r="12" customFormat="false" ht="13.8" hidden="false" customHeight="false" outlineLevel="0" collapsed="false">
      <c r="A12" s="21" t="s">
        <v>105</v>
      </c>
      <c r="B12" s="67" t="n">
        <v>1</v>
      </c>
      <c r="C12" s="21" t="s">
        <v>212</v>
      </c>
      <c r="D12" s="21"/>
      <c r="E12" s="68" t="n">
        <f aca="false">B12*vc</f>
        <v>100</v>
      </c>
      <c r="F12" s="21"/>
    </row>
    <row r="13" customFormat="false" ht="13.8" hidden="false" customHeight="false" outlineLevel="0" collapsed="false">
      <c r="A13" s="21" t="s">
        <v>107</v>
      </c>
      <c r="B13" s="67" t="n">
        <v>2</v>
      </c>
      <c r="C13" s="21" t="s">
        <v>212</v>
      </c>
      <c r="D13" s="21"/>
      <c r="E13" s="68" t="n">
        <f aca="false">B13*vc</f>
        <v>200</v>
      </c>
      <c r="F13" s="21"/>
    </row>
    <row r="14" customFormat="false" ht="13.8" hidden="false" customHeight="false" outlineLevel="0" collapsed="false">
      <c r="A14" s="21" t="s">
        <v>109</v>
      </c>
      <c r="B14" s="67" t="n">
        <v>3</v>
      </c>
      <c r="C14" s="21" t="s">
        <v>212</v>
      </c>
      <c r="D14" s="21"/>
      <c r="E14" s="68" t="n">
        <f aca="false">B14*vc</f>
        <v>300</v>
      </c>
      <c r="F14" s="21"/>
    </row>
    <row r="15" customFormat="false" ht="13.8" hidden="false" customHeight="false" outlineLevel="0" collapsed="false">
      <c r="A15" s="21" t="s">
        <v>111</v>
      </c>
      <c r="B15" s="67" t="n">
        <v>1</v>
      </c>
      <c r="C15" s="21" t="s">
        <v>213</v>
      </c>
      <c r="D15" s="21"/>
      <c r="E15" s="68" t="n">
        <f aca="false">B15/10000000000*ac</f>
        <v>1</v>
      </c>
      <c r="F15" s="21"/>
    </row>
    <row r="16" customFormat="false" ht="13.8" hidden="false" customHeight="false" outlineLevel="0" collapsed="false">
      <c r="A16" s="21" t="s">
        <v>114</v>
      </c>
      <c r="B16" s="67" t="n">
        <v>2</v>
      </c>
      <c r="C16" s="21" t="s">
        <v>213</v>
      </c>
      <c r="D16" s="21"/>
      <c r="E16" s="68" t="n">
        <f aca="false">B16/10000000000*ac</f>
        <v>2</v>
      </c>
      <c r="F16" s="21"/>
    </row>
    <row r="17" customFormat="false" ht="13.8" hidden="false" customHeight="false" outlineLevel="0" collapsed="false">
      <c r="A17" s="69" t="s">
        <v>116</v>
      </c>
      <c r="B17" s="70" t="n">
        <v>3</v>
      </c>
      <c r="C17" s="69" t="s">
        <v>213</v>
      </c>
      <c r="D17" s="69"/>
      <c r="E17" s="68" t="n">
        <f aca="false">B17/10000000000*ac</f>
        <v>3</v>
      </c>
      <c r="F17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2317</TotalTime>
  <Application>LibreOffice/5.1.2.2$Linux_X86_64 LibreOffice_project/10m0$Build-2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2020-12-12T16:33:42Z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