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general" sheetId="1" state="visible" r:id="rId2"/>
    <sheet name="initialConditions" sheetId="2" state="visible" r:id="rId3"/>
    <sheet name="truthStateIdx" sheetId="3" state="visible" r:id="rId4"/>
    <sheet name="navStateIdx" sheetId="4" state="visible" r:id="rId5"/>
    <sheet name="truthStateParams" sheetId="5" state="visible" r:id="rId6"/>
    <sheet name="truthStateInitialUncertainty" sheetId="6" state="visible" r:id="rId7"/>
    <sheet name="navStateParams" sheetId="7" state="visible" r:id="rId8"/>
    <sheet name="navStateInitialUncertainty" sheetId="8" state="visible" r:id="rId9"/>
    <sheet name="errorInjection" sheetId="9" state="visible" r:id="rId10"/>
    <sheet name="Constants" sheetId="10" state="visible" r:id="rId11"/>
  </sheets>
  <definedNames>
    <definedName function="false" hidden="false" name="days2hrs" vbProcedure="false">Constants!$B$5</definedName>
    <definedName function="false" hidden="false" name="g2mps2" vbProcedure="false">Constants!$B$4</definedName>
    <definedName function="false" hidden="false" name="hr2min" vbProcedure="false">Constants!$B$1</definedName>
    <definedName function="false" hidden="false" name="hr2sec" vbProcedure="false">Constants!$B$3</definedName>
    <definedName function="false" hidden="false" name="min2sec" vbProcedure="false">Constants!$B$2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<sst xmlns="http://schemas.openxmlformats.org/spreadsheetml/2006/main" count="483" uniqueCount="270">
  <si>
    <t xml:space="preserve">Name</t>
  </si>
  <si>
    <t xml:space="preserve">Value</t>
  </si>
  <si>
    <t xml:space="preserve">Units</t>
  </si>
  <si>
    <t xml:space="preserve">Description</t>
  </si>
  <si>
    <t xml:space="preserve">MatlabValues</t>
  </si>
  <si>
    <t xml:space="preserve">dt_kalmanUpdate</t>
  </si>
  <si>
    <t xml:space="preserve">sec</t>
  </si>
  <si>
    <t xml:space="preserve">kalman update sampling time</t>
  </si>
  <si>
    <t xml:space="preserve">dt</t>
  </si>
  <si>
    <t xml:space="preserve">Simulation timestep</t>
  </si>
  <si>
    <t xml:space="preserve">tsim</t>
  </si>
  <si>
    <t xml:space="preserve">Simulation time</t>
  </si>
  <si>
    <t xml:space="preserve">T</t>
  </si>
  <si>
    <t xml:space="preserve">Period of Orbit</t>
  </si>
  <si>
    <t xml:space="preserve">n_inertialMeas</t>
  </si>
  <si>
    <t xml:space="preserve">unitless</t>
  </si>
  <si>
    <t xml:space="preserve">number of "model replacement" measurements</t>
  </si>
  <si>
    <t xml:space="preserve">n_Qnoise</t>
  </si>
  <si>
    <t xml:space="preserve">number of Process noise componenets</t>
  </si>
  <si>
    <t xml:space="preserve">n_MonteCarloRuns</t>
  </si>
  <si>
    <t xml:space="preserve">number of Monte Carlo runs</t>
  </si>
  <si>
    <t xml:space="preserve">MU</t>
  </si>
  <si>
    <t xml:space="preserve">km^3/s^2</t>
  </si>
  <si>
    <t xml:space="preserve">gravity</t>
  </si>
  <si>
    <t xml:space="preserve">corrRV</t>
  </si>
  <si>
    <t xml:space="preserve">Correlatation of position and velocity</t>
  </si>
  <si>
    <t xml:space="preserve">Orb_alt0</t>
  </si>
  <si>
    <t xml:space="preserve">km</t>
  </si>
  <si>
    <t xml:space="preserve">Initial Altitude of mapping orbit</t>
  </si>
  <si>
    <t xml:space="preserve">Orb_altf</t>
  </si>
  <si>
    <t xml:space="preserve">Final Altitude of mapping orbit</t>
  </si>
  <si>
    <t xml:space="preserve">R_M</t>
  </si>
  <si>
    <t xml:space="preserve">Moon's mean radius</t>
  </si>
  <si>
    <t xml:space="preserve">R_EQ</t>
  </si>
  <si>
    <t xml:space="preserve">Moon's equatorial radius</t>
  </si>
  <si>
    <t xml:space="preserve">W_MOON</t>
  </si>
  <si>
    <t xml:space="preserve">deg/day</t>
  </si>
  <si>
    <t xml:space="preserve">Moon's rotational rate</t>
  </si>
  <si>
    <t xml:space="preserve">lx</t>
  </si>
  <si>
    <t xml:space="preserve">m</t>
  </si>
  <si>
    <t xml:space="preserve">x component of lever arm to TC (in body frame)</t>
  </si>
  <si>
    <t xml:space="preserve">ly</t>
  </si>
  <si>
    <t xml:space="preserve">y component of lever arm to TC (in body frame)</t>
  </si>
  <si>
    <t xml:space="preserve">lz</t>
  </si>
  <si>
    <t xml:space="preserve">z component of lever arm to TC (in body frame)</t>
  </si>
  <si>
    <t xml:space="preserve">tau_gyro</t>
  </si>
  <si>
    <t xml:space="preserve">Gyro bias ECRV time constant</t>
  </si>
  <si>
    <t xml:space="preserve">tau_st</t>
  </si>
  <si>
    <t xml:space="preserve">Star camera misalignment ECRV time constant</t>
  </si>
  <si>
    <t xml:space="preserve">tau_c</t>
  </si>
  <si>
    <t xml:space="preserve">Terrain camera misalignment ECRV time constant</t>
  </si>
  <si>
    <t xml:space="preserve">checkErrDefConstEnable</t>
  </si>
  <si>
    <t xml:space="preserve">flag to enable checking of error definition consistency</t>
  </si>
  <si>
    <t xml:space="preserve">errorPropTestEnable</t>
  </si>
  <si>
    <t xml:space="preserve">flag to enable error propagation test</t>
  </si>
  <si>
    <t xml:space="preserve">measLinerizationCheckEnable</t>
  </si>
  <si>
    <t xml:space="preserve">flag to enable checking of measurement linearization</t>
  </si>
  <si>
    <t xml:space="preserve">thz_st</t>
  </si>
  <si>
    <t xml:space="preserve">deg</t>
  </si>
  <si>
    <t xml:space="preserve">z angle of a ZYX euler angle sequence to define ST orientation wrt body</t>
  </si>
  <si>
    <t xml:space="preserve">thy_st</t>
  </si>
  <si>
    <t xml:space="preserve">y angle of a ZYX euler angle sequence to define ST orientation wrt body</t>
  </si>
  <si>
    <t xml:space="preserve">thx_st</t>
  </si>
  <si>
    <t xml:space="preserve">x angle of a ZYX euler angle sequence to define ST orientation wrt body</t>
  </si>
  <si>
    <t xml:space="preserve">thz_c</t>
  </si>
  <si>
    <t xml:space="preserve">z angle of a ZYX euler angle sequence to define C orientation wrt body</t>
  </si>
  <si>
    <t xml:space="preserve">thy_c</t>
  </si>
  <si>
    <t xml:space="preserve">y angle of a ZYX euler angle sequence to define C orientation wrt body</t>
  </si>
  <si>
    <t xml:space="preserve">thx_c</t>
  </si>
  <si>
    <t xml:space="preserve">x angle of a ZYX euler angle sequence to define C orientation wrt body</t>
  </si>
  <si>
    <t xml:space="preserve">n_features</t>
  </si>
  <si>
    <t xml:space="preserve">features</t>
  </si>
  <si>
    <t xml:space="preserve">number of features to detect</t>
  </si>
  <si>
    <t xml:space="preserve">alpha</t>
  </si>
  <si>
    <t xml:space="preserve">detector skewness</t>
  </si>
  <si>
    <t xml:space="preserve">focal_length</t>
  </si>
  <si>
    <t xml:space="preserve">mm</t>
  </si>
  <si>
    <t xml:space="preserve">camera focal length</t>
  </si>
  <si>
    <t xml:space="preserve">pixel_pitch</t>
  </si>
  <si>
    <t xml:space="preserve">microns</t>
  </si>
  <si>
    <t xml:space="preserve">pixel pitch</t>
  </si>
  <si>
    <t xml:space="preserve">Hresolution</t>
  </si>
  <si>
    <t xml:space="preserve">pixels</t>
  </si>
  <si>
    <t xml:space="preserve">horizontal resolution</t>
  </si>
  <si>
    <t xml:space="preserve">Vresolution</t>
  </si>
  <si>
    <t xml:space="preserve">vertical resolution</t>
  </si>
  <si>
    <t xml:space="preserve">vo_iterations</t>
  </si>
  <si>
    <t xml:space="preserve">number of MLE iterations to refine the direction of motion estimate</t>
  </si>
  <si>
    <t xml:space="preserve">processStarTrackerEnable</t>
  </si>
  <si>
    <t xml:space="preserve">flag to enable processing of star camera measurements</t>
  </si>
  <si>
    <t xml:space="preserve">processVisualOdometryEnable</t>
  </si>
  <si>
    <t xml:space="preserve">flag to enable processing of VO measurements</t>
  </si>
  <si>
    <t xml:space="preserve">vo_diagnostics_enable</t>
  </si>
  <si>
    <t xml:space="preserve">flag to enable printing of VO diagnostic data</t>
  </si>
  <si>
    <t xml:space="preserve">use_approx_cam_attitude_change_enable</t>
  </si>
  <si>
    <t xml:space="preserve">flag to enable approximate modeling or moon-referenced camera attitude change</t>
  </si>
  <si>
    <t xml:space="preserve">correlated_kalman_update_enable</t>
  </si>
  <si>
    <t xml:space="preserve">flag to enable correlated Kalman update</t>
  </si>
  <si>
    <t xml:space="preserve">p1x</t>
  </si>
  <si>
    <t xml:space="preserve">x component of initial position of asset 1 (inertial)</t>
  </si>
  <si>
    <t xml:space="preserve">p1y</t>
  </si>
  <si>
    <t xml:space="preserve">y component of initial position of asset 1 (inertial)</t>
  </si>
  <si>
    <t xml:space="preserve">p1z</t>
  </si>
  <si>
    <t xml:space="preserve">z component of initial position of asset 1 (inertial)</t>
  </si>
  <si>
    <t xml:space="preserve">v1x</t>
  </si>
  <si>
    <t xml:space="preserve">km/s</t>
  </si>
  <si>
    <t xml:space="preserve">x component of initial velocity of asset 1 (inertial)</t>
  </si>
  <si>
    <t xml:space="preserve">v1y</t>
  </si>
  <si>
    <t xml:space="preserve">y component of initial velocity of asset 1 (inertial)</t>
  </si>
  <si>
    <t xml:space="preserve">v1z</t>
  </si>
  <si>
    <t xml:space="preserve">z component of initial velocity of asset 1 (inertial)</t>
  </si>
  <si>
    <t xml:space="preserve">p2x</t>
  </si>
  <si>
    <t xml:space="preserve">p2y</t>
  </si>
  <si>
    <t xml:space="preserve">p2z</t>
  </si>
  <si>
    <t xml:space="preserve">v2x</t>
  </si>
  <si>
    <t xml:space="preserve">v2y</t>
  </si>
  <si>
    <t xml:space="preserve">v2z</t>
  </si>
  <si>
    <t xml:space="preserve">p3x</t>
  </si>
  <si>
    <t xml:space="preserve">p3y</t>
  </si>
  <si>
    <t xml:space="preserve">p3z</t>
  </si>
  <si>
    <t xml:space="preserve">v3x</t>
  </si>
  <si>
    <t xml:space="preserve">v3y</t>
  </si>
  <si>
    <t xml:space="preserve">v3z</t>
  </si>
  <si>
    <t xml:space="preserve">p4x</t>
  </si>
  <si>
    <t xml:space="preserve">p4y</t>
  </si>
  <si>
    <t xml:space="preserve">p4z</t>
  </si>
  <si>
    <t xml:space="preserve">v4x</t>
  </si>
  <si>
    <t xml:space="preserve">v4y</t>
  </si>
  <si>
    <t xml:space="preserve">v4z</t>
  </si>
  <si>
    <t xml:space="preserve">p5x</t>
  </si>
  <si>
    <t xml:space="preserve">p5y</t>
  </si>
  <si>
    <t xml:space="preserve">p5z</t>
  </si>
  <si>
    <t xml:space="preserve">v5x</t>
  </si>
  <si>
    <t xml:space="preserve">v5y</t>
  </si>
  <si>
    <t xml:space="preserve">v5z</t>
  </si>
  <si>
    <t xml:space="preserve">p6x</t>
  </si>
  <si>
    <t xml:space="preserve">p6y</t>
  </si>
  <si>
    <t xml:space="preserve">p6z</t>
  </si>
  <si>
    <t xml:space="preserve">v6x</t>
  </si>
  <si>
    <t xml:space="preserve">v6y</t>
  </si>
  <si>
    <t xml:space="preserve">v6z</t>
  </si>
  <si>
    <t xml:space="preserve">p7x</t>
  </si>
  <si>
    <t xml:space="preserve">p7y</t>
  </si>
  <si>
    <t xml:space="preserve">p7z</t>
  </si>
  <si>
    <t xml:space="preserve">v7x</t>
  </si>
  <si>
    <t xml:space="preserve">v7y</t>
  </si>
  <si>
    <t xml:space="preserve">v7z</t>
  </si>
  <si>
    <t xml:space="preserve">ptx</t>
  </si>
  <si>
    <t xml:space="preserve">x component of initial position of target (inertial)</t>
  </si>
  <si>
    <t xml:space="preserve">pty</t>
  </si>
  <si>
    <t xml:space="preserve">y component of initial position of target (inertial)</t>
  </si>
  <si>
    <t xml:space="preserve">ptz</t>
  </si>
  <si>
    <t xml:space="preserve">z component of initial position of target (inertial)</t>
  </si>
  <si>
    <t xml:space="preserve">vtx</t>
  </si>
  <si>
    <t xml:space="preserve">x component of initial velocity of target (inertial)</t>
  </si>
  <si>
    <t xml:space="preserve">vty</t>
  </si>
  <si>
    <t xml:space="preserve">y component of initial velocity of target (inertial)</t>
  </si>
  <si>
    <t xml:space="preserve">vtz</t>
  </si>
  <si>
    <t xml:space="preserve">z component of initial velocity of target (inertial)</t>
  </si>
  <si>
    <t xml:space="preserve">egx</t>
  </si>
  <si>
    <t xml:space="preserve">m/s^2</t>
  </si>
  <si>
    <t xml:space="preserve">x component of gravity error</t>
  </si>
  <si>
    <t xml:space="preserve">egy</t>
  </si>
  <si>
    <t xml:space="preserve">y component of gravity error</t>
  </si>
  <si>
    <t xml:space="preserve">egz</t>
  </si>
  <si>
    <t xml:space="preserve">z component of gravity error</t>
  </si>
  <si>
    <t xml:space="preserve">ax</t>
  </si>
  <si>
    <t xml:space="preserve">x component of atmospheric acceleration</t>
  </si>
  <si>
    <t xml:space="preserve">ay</t>
  </si>
  <si>
    <t xml:space="preserve">y component of atmospheric acceleration</t>
  </si>
  <si>
    <t xml:space="preserve">az</t>
  </si>
  <si>
    <t xml:space="preserve">z component of atmospheric acceleration</t>
  </si>
  <si>
    <t xml:space="preserve">State</t>
  </si>
  <si>
    <t xml:space="preserve">start_idx</t>
  </si>
  <si>
    <t xml:space="preserve">end_idx</t>
  </si>
  <si>
    <t xml:space="preserve">error_start_idx</t>
  </si>
  <si>
    <t xml:space="preserve">error_end_idx</t>
  </si>
  <si>
    <t xml:space="preserve">pos</t>
  </si>
  <si>
    <t xml:space="preserve">vel</t>
  </si>
  <si>
    <t xml:space="preserve">att</t>
  </si>
  <si>
    <t xml:space="preserve">stmis</t>
  </si>
  <si>
    <t xml:space="preserve">cmis</t>
  </si>
  <si>
    <t xml:space="preserve">gbias</t>
  </si>
  <si>
    <t xml:space="preserve">vehicle</t>
  </si>
  <si>
    <t xml:space="preserve">parameter</t>
  </si>
  <si>
    <t xml:space="preserve">Q_grav</t>
  </si>
  <si>
    <t xml:space="preserve">m^2/s^3</t>
  </si>
  <si>
    <t xml:space="preserve">3-sigma non-gravitational process noise</t>
  </si>
  <si>
    <t xml:space="preserve">sig_gyro_ss</t>
  </si>
  <si>
    <t xml:space="preserve">deg/hr</t>
  </si>
  <si>
    <t xml:space="preserve">3-sigma steady-state gyro bias</t>
  </si>
  <si>
    <t xml:space="preserve">arw</t>
  </si>
  <si>
    <t xml:space="preserve">deg/sqrt(hr)</t>
  </si>
  <si>
    <t xml:space="preserve">3-sigma angular random walk</t>
  </si>
  <si>
    <t xml:space="preserve">sig_st_ss</t>
  </si>
  <si>
    <t xml:space="preserve">arcsec/axis</t>
  </si>
  <si>
    <t xml:space="preserve">3-sigma steady-state star camera misalignment</t>
  </si>
  <si>
    <t xml:space="preserve">sig_c_ss</t>
  </si>
  <si>
    <t xml:space="preserve">3-sigma steady-state terrain camera misalignment</t>
  </si>
  <si>
    <t xml:space="preserve">sig_meas_stx</t>
  </si>
  <si>
    <t xml:space="preserve">arcsec</t>
  </si>
  <si>
    <t xml:space="preserve">3-sigma star camera measurement uncertainty</t>
  </si>
  <si>
    <t xml:space="preserve">sig_meas_sty</t>
  </si>
  <si>
    <t xml:space="preserve">sig_meas_stz</t>
  </si>
  <si>
    <t xml:space="preserve">sig_cu</t>
  </si>
  <si>
    <t xml:space="preserve">3-sigma u component of pixel noise</t>
  </si>
  <si>
    <t xml:space="preserve">sig_cv</t>
  </si>
  <si>
    <t xml:space="preserve">3-sigma v component of pixel noise</t>
  </si>
  <si>
    <t xml:space="preserve">sig_idpos</t>
  </si>
  <si>
    <t xml:space="preserve">3-sigma change in inertial position measurement uncertainty</t>
  </si>
  <si>
    <t xml:space="preserve">sig_loss</t>
  </si>
  <si>
    <t xml:space="preserve">3-sigma LOSS feature location uncertainty</t>
  </si>
  <si>
    <t xml:space="preserve">sig_mdpos</t>
  </si>
  <si>
    <t xml:space="preserve">3-sigma change in lunar-referenced position measurement uncertainty</t>
  </si>
  <si>
    <t xml:space="preserve">sig_rsx</t>
  </si>
  <si>
    <t xml:space="preserve">3-sigma initial satellite position uncertainty</t>
  </si>
  <si>
    <t xml:space="preserve">sig_rsy</t>
  </si>
  <si>
    <t xml:space="preserve">sig_rsz</t>
  </si>
  <si>
    <t xml:space="preserve">sig_vsx</t>
  </si>
  <si>
    <t xml:space="preserve">m/sec</t>
  </si>
  <si>
    <t xml:space="preserve">3-sigma initial satellite velocity uncertainty</t>
  </si>
  <si>
    <t xml:space="preserve">sig_vsy</t>
  </si>
  <si>
    <t xml:space="preserve">sig_vsz</t>
  </si>
  <si>
    <t xml:space="preserve">sig_ax</t>
  </si>
  <si>
    <t xml:space="preserve">rad</t>
  </si>
  <si>
    <t xml:space="preserve">3-sigma initial satellite orientation uncertainty</t>
  </si>
  <si>
    <t xml:space="preserve">sig_ay</t>
  </si>
  <si>
    <t xml:space="preserve">sig_az</t>
  </si>
  <si>
    <t xml:space="preserve">sig_thstx</t>
  </si>
  <si>
    <t xml:space="preserve">3-sigma initial star camera misalignment uncertainty</t>
  </si>
  <si>
    <t xml:space="preserve">sig_thsty</t>
  </si>
  <si>
    <t xml:space="preserve">sig_thstz</t>
  </si>
  <si>
    <t xml:space="preserve">sig_thcx</t>
  </si>
  <si>
    <t xml:space="preserve">3-sigma initial terrain camera misalignment uncertainty</t>
  </si>
  <si>
    <t xml:space="preserve">sig_thcy</t>
  </si>
  <si>
    <t xml:space="preserve">sig_thcz</t>
  </si>
  <si>
    <t xml:space="preserve">sig_gyrox</t>
  </si>
  <si>
    <t xml:space="preserve">3-sigma initial gyro bias uncertainty</t>
  </si>
  <si>
    <t xml:space="preserve">sig_gyroy</t>
  </si>
  <si>
    <t xml:space="preserve">sig_gyroz</t>
  </si>
  <si>
    <t xml:space="preserve">del_rsx</t>
  </si>
  <si>
    <t xml:space="preserve">Injected satellite position error</t>
  </si>
  <si>
    <t xml:space="preserve">del_rsy</t>
  </si>
  <si>
    <t xml:space="preserve">del_rsz</t>
  </si>
  <si>
    <t xml:space="preserve">del_vsx</t>
  </si>
  <si>
    <t xml:space="preserve">Injected satellite velocity error</t>
  </si>
  <si>
    <t xml:space="preserve">del_vsy</t>
  </si>
  <si>
    <t xml:space="preserve">del_vsz</t>
  </si>
  <si>
    <t xml:space="preserve">del_ax</t>
  </si>
  <si>
    <t xml:space="preserve">mrad</t>
  </si>
  <si>
    <t xml:space="preserve">Injected satellite orientation error</t>
  </si>
  <si>
    <t xml:space="preserve">del_ay</t>
  </si>
  <si>
    <t xml:space="preserve">del_az</t>
  </si>
  <si>
    <t xml:space="preserve">del_thstx</t>
  </si>
  <si>
    <t xml:space="preserve">Injected star camera misalignment error</t>
  </si>
  <si>
    <t xml:space="preserve">del_thsty</t>
  </si>
  <si>
    <t xml:space="preserve">del_thstz</t>
  </si>
  <si>
    <t xml:space="preserve">del_thcx</t>
  </si>
  <si>
    <t xml:space="preserve">Injected terrain camera misalignment error</t>
  </si>
  <si>
    <t xml:space="preserve">del_thcy</t>
  </si>
  <si>
    <t xml:space="preserve">del_thcz</t>
  </si>
  <si>
    <t xml:space="preserve">del_gyrox</t>
  </si>
  <si>
    <t xml:space="preserve">Injected gyro bias error</t>
  </si>
  <si>
    <t xml:space="preserve">del_gyroy</t>
  </si>
  <si>
    <t xml:space="preserve">del_gyroz</t>
  </si>
  <si>
    <t xml:space="preserve">hrs2min</t>
  </si>
  <si>
    <t xml:space="preserve">min2sec</t>
  </si>
  <si>
    <t xml:space="preserve">hrs2sec</t>
  </si>
  <si>
    <t xml:space="preserve">g2mps2</t>
  </si>
  <si>
    <t xml:space="preserve">days2hrs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</si>
</sst>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00"/>
    <numFmt numFmtId="166" formatCode="0.00000000E+00"/>
    <numFmt numFmtId="167" formatCode="0"/>
    <numFmt numFmtId="168" formatCode="0.00E+00"/>
    <numFmt numFmtId="169" formatCode="0.000000"/>
    <numFmt numFmtId="170" formatCode="0.0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729FCF"/>
        <bgColor rgb="FF969696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2" activeCellId="0" sqref="B22"/>
    </sheetView>
  </sheetViews>
  <sheetFormatPr defaultRowHeight="15"/>
  <cols>
    <col collapsed="false" hidden="false" max="1" min="1" style="0" width="40.2753036437247"/>
    <col collapsed="false" hidden="false" max="2" min="2" style="0" width="13.0688259109312"/>
    <col collapsed="false" hidden="false" max="3" min="3" style="0" width="16.8178137651822"/>
    <col collapsed="false" hidden="false" max="4" min="4" style="0" width="76.8056680161943"/>
    <col collapsed="false" hidden="false" max="5" min="5" style="0" width="16.497975708502"/>
    <col collapsed="false" hidden="false" max="6" min="6" style="0" width="25.3886639676113"/>
    <col collapsed="false" hidden="false" max="1025" min="7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5" t="s">
        <v>5</v>
      </c>
      <c r="B2" s="6" t="n">
        <v>2</v>
      </c>
      <c r="C2" s="7" t="s">
        <v>6</v>
      </c>
      <c r="D2" s="7" t="s">
        <v>7</v>
      </c>
      <c r="E2" s="8" t="n">
        <f aca="false">B2</f>
        <v>2</v>
      </c>
    </row>
    <row r="3" customFormat="false" ht="15" hidden="false" customHeight="false" outlineLevel="0" collapsed="false">
      <c r="A3" s="9" t="s">
        <v>8</v>
      </c>
      <c r="B3" s="10" t="n">
        <v>0.25</v>
      </c>
      <c r="C3" s="11" t="s">
        <v>6</v>
      </c>
      <c r="D3" s="11" t="s">
        <v>9</v>
      </c>
      <c r="E3" s="12" t="n">
        <f aca="false">B3</f>
        <v>0.25</v>
      </c>
    </row>
    <row r="4" customFormat="false" ht="15" hidden="false" customHeight="false" outlineLevel="0" collapsed="false">
      <c r="A4" s="9" t="s">
        <v>10</v>
      </c>
      <c r="B4" s="10" t="n">
        <f aca="false">B5*0.5</f>
        <v>3404.71010099543</v>
      </c>
      <c r="C4" s="11" t="s">
        <v>6</v>
      </c>
      <c r="D4" s="11" t="s">
        <v>11</v>
      </c>
      <c r="E4" s="12" t="n">
        <f aca="false">B4</f>
        <v>3404.71010099543</v>
      </c>
    </row>
    <row r="5" customFormat="false" ht="15" hidden="false" customHeight="false" outlineLevel="0" collapsed="false">
      <c r="A5" s="9" t="s">
        <v>12</v>
      </c>
      <c r="B5" s="10" t="n">
        <f aca="false">2*PI()/SQRT(B9)*((B11+B12+2*B13)/2)^(3/2)</f>
        <v>6809.42020199087</v>
      </c>
      <c r="C5" s="11" t="s">
        <v>6</v>
      </c>
      <c r="D5" s="11" t="s">
        <v>13</v>
      </c>
      <c r="E5" s="12" t="n">
        <f aca="false">B5</f>
        <v>6809.42020199087</v>
      </c>
    </row>
    <row r="6" customFormat="false" ht="15" hidden="false" customHeight="false" outlineLevel="0" collapsed="false">
      <c r="A6" s="9" t="s">
        <v>14</v>
      </c>
      <c r="B6" s="13" t="n">
        <v>3</v>
      </c>
      <c r="C6" s="11" t="s">
        <v>15</v>
      </c>
      <c r="D6" s="11" t="s">
        <v>16</v>
      </c>
      <c r="E6" s="12" t="n">
        <f aca="false">B6</f>
        <v>3</v>
      </c>
    </row>
    <row r="7" customFormat="false" ht="15" hidden="false" customHeight="false" outlineLevel="0" collapsed="false">
      <c r="A7" s="9" t="s">
        <v>17</v>
      </c>
      <c r="B7" s="13" t="n">
        <v>15</v>
      </c>
      <c r="C7" s="11" t="s">
        <v>15</v>
      </c>
      <c r="D7" s="11" t="s">
        <v>18</v>
      </c>
      <c r="E7" s="12" t="n">
        <f aca="false">B7</f>
        <v>15</v>
      </c>
    </row>
    <row r="8" customFormat="false" ht="15" hidden="false" customHeight="false" outlineLevel="0" collapsed="false">
      <c r="A8" s="9" t="s">
        <v>19</v>
      </c>
      <c r="B8" s="13" t="n">
        <f aca="false">12*6</f>
        <v>72</v>
      </c>
      <c r="C8" s="11" t="s">
        <v>15</v>
      </c>
      <c r="D8" s="11" t="s">
        <v>20</v>
      </c>
      <c r="E8" s="12" t="n">
        <f aca="false">B8</f>
        <v>72</v>
      </c>
    </row>
    <row r="9" customFormat="false" ht="15" hidden="false" customHeight="false" outlineLevel="0" collapsed="false">
      <c r="A9" s="9" t="s">
        <v>21</v>
      </c>
      <c r="B9" s="14" t="n">
        <v>4902.801076</v>
      </c>
      <c r="C9" s="11" t="s">
        <v>22</v>
      </c>
      <c r="D9" s="11" t="s">
        <v>23</v>
      </c>
      <c r="E9" s="12" t="n">
        <f aca="false">B9*1000^3</f>
        <v>4902801076000</v>
      </c>
    </row>
    <row r="10" customFormat="false" ht="15" hidden="false" customHeight="false" outlineLevel="0" collapsed="false">
      <c r="A10" s="9" t="s">
        <v>24</v>
      </c>
      <c r="B10" s="10" t="n">
        <v>0</v>
      </c>
      <c r="C10" s="11" t="s">
        <v>15</v>
      </c>
      <c r="D10" s="11" t="s">
        <v>25</v>
      </c>
      <c r="E10" s="12" t="n">
        <f aca="false">B10</f>
        <v>0</v>
      </c>
    </row>
    <row r="11" customFormat="false" ht="15" hidden="false" customHeight="false" outlineLevel="0" collapsed="false">
      <c r="A11" s="9" t="s">
        <v>26</v>
      </c>
      <c r="B11" s="10" t="n">
        <v>100</v>
      </c>
      <c r="C11" s="11" t="s">
        <v>27</v>
      </c>
      <c r="D11" s="11" t="s">
        <v>28</v>
      </c>
      <c r="E11" s="12" t="n">
        <f aca="false">B11*1000</f>
        <v>100000</v>
      </c>
    </row>
    <row r="12" customFormat="false" ht="15" hidden="false" customHeight="false" outlineLevel="0" collapsed="false">
      <c r="A12" s="9" t="s">
        <v>29</v>
      </c>
      <c r="B12" s="10" t="n">
        <v>10</v>
      </c>
      <c r="C12" s="11" t="s">
        <v>27</v>
      </c>
      <c r="D12" s="11" t="s">
        <v>30</v>
      </c>
      <c r="E12" s="12" t="n">
        <f aca="false">B12*1000</f>
        <v>10000</v>
      </c>
    </row>
    <row r="13" customFormat="false" ht="15" hidden="false" customHeight="false" outlineLevel="0" collapsed="false">
      <c r="A13" s="9" t="s">
        <v>31</v>
      </c>
      <c r="B13" s="10" t="n">
        <v>1737.4</v>
      </c>
      <c r="C13" s="11" t="s">
        <v>27</v>
      </c>
      <c r="D13" s="11" t="s">
        <v>32</v>
      </c>
      <c r="E13" s="12" t="n">
        <f aca="false">B13*1000</f>
        <v>1737400</v>
      </c>
    </row>
    <row r="14" customFormat="false" ht="15" hidden="false" customHeight="false" outlineLevel="0" collapsed="false">
      <c r="A14" s="9" t="s">
        <v>33</v>
      </c>
      <c r="B14" s="10" t="n">
        <v>1737.4</v>
      </c>
      <c r="C14" s="11" t="s">
        <v>27</v>
      </c>
      <c r="D14" s="11" t="s">
        <v>34</v>
      </c>
      <c r="E14" s="12" t="n">
        <f aca="false">B14*1000</f>
        <v>1737400</v>
      </c>
    </row>
    <row r="15" customFormat="false" ht="15" hidden="false" customHeight="false" outlineLevel="0" collapsed="false">
      <c r="A15" s="9" t="s">
        <v>35</v>
      </c>
      <c r="B15" s="10" t="n">
        <v>13.17635815</v>
      </c>
      <c r="C15" s="11" t="s">
        <v>36</v>
      </c>
      <c r="D15" s="11" t="s">
        <v>37</v>
      </c>
      <c r="E15" s="12" t="n">
        <f aca="false">RADIANS(B15)/86400</f>
        <v>2.66169945763297E-006</v>
      </c>
    </row>
    <row r="16" customFormat="false" ht="15" hidden="false" customHeight="false" outlineLevel="0" collapsed="false">
      <c r="A16" s="9" t="s">
        <v>38</v>
      </c>
      <c r="B16" s="10" t="n">
        <v>10</v>
      </c>
      <c r="C16" s="11" t="s">
        <v>39</v>
      </c>
      <c r="D16" s="11" t="s">
        <v>40</v>
      </c>
      <c r="E16" s="12" t="n">
        <f aca="false">B16</f>
        <v>10</v>
      </c>
    </row>
    <row r="17" customFormat="false" ht="15" hidden="false" customHeight="false" outlineLevel="0" collapsed="false">
      <c r="A17" s="9" t="s">
        <v>41</v>
      </c>
      <c r="B17" s="10" t="n">
        <v>0</v>
      </c>
      <c r="C17" s="11" t="s">
        <v>39</v>
      </c>
      <c r="D17" s="11" t="s">
        <v>42</v>
      </c>
      <c r="E17" s="12" t="n">
        <f aca="false">B17</f>
        <v>0</v>
      </c>
    </row>
    <row r="18" customFormat="false" ht="15" hidden="false" customHeight="false" outlineLevel="0" collapsed="false">
      <c r="A18" s="9" t="s">
        <v>43</v>
      </c>
      <c r="B18" s="10" t="n">
        <v>0</v>
      </c>
      <c r="C18" s="11" t="s">
        <v>39</v>
      </c>
      <c r="D18" s="11" t="s">
        <v>44</v>
      </c>
      <c r="E18" s="12" t="n">
        <f aca="false">B18</f>
        <v>0</v>
      </c>
    </row>
    <row r="19" customFormat="false" ht="15" hidden="false" customHeight="false" outlineLevel="0" collapsed="false">
      <c r="A19" s="9" t="s">
        <v>45</v>
      </c>
      <c r="B19" s="15" t="n">
        <f aca="false">$B$5/2</f>
        <v>3404.71010099543</v>
      </c>
      <c r="C19" s="14" t="s">
        <v>6</v>
      </c>
      <c r="D19" s="11" t="s">
        <v>46</v>
      </c>
      <c r="E19" s="12" t="n">
        <f aca="false">B19</f>
        <v>3404.71010099543</v>
      </c>
    </row>
    <row r="20" customFormat="false" ht="15" hidden="false" customHeight="false" outlineLevel="0" collapsed="false">
      <c r="A20" s="9" t="s">
        <v>47</v>
      </c>
      <c r="B20" s="15" t="n">
        <f aca="false">$B$5/2</f>
        <v>3404.71010099543</v>
      </c>
      <c r="C20" s="14" t="s">
        <v>6</v>
      </c>
      <c r="D20" s="11" t="s">
        <v>48</v>
      </c>
      <c r="E20" s="12" t="n">
        <f aca="false">B20</f>
        <v>3404.71010099543</v>
      </c>
    </row>
    <row r="21" customFormat="false" ht="15" hidden="false" customHeight="false" outlineLevel="0" collapsed="false">
      <c r="A21" s="9" t="s">
        <v>49</v>
      </c>
      <c r="B21" s="15" t="n">
        <f aca="false">$B$5/2</f>
        <v>3404.71010099543</v>
      </c>
      <c r="C21" s="14" t="s">
        <v>6</v>
      </c>
      <c r="D21" s="11" t="s">
        <v>50</v>
      </c>
      <c r="E21" s="12" t="n">
        <f aca="false">B21</f>
        <v>3404.71010099543</v>
      </c>
    </row>
    <row r="22" customFormat="false" ht="15" hidden="false" customHeight="false" outlineLevel="0" collapsed="false">
      <c r="A22" s="9" t="s">
        <v>51</v>
      </c>
      <c r="B22" s="13" t="n">
        <v>1</v>
      </c>
      <c r="C22" s="11" t="s">
        <v>15</v>
      </c>
      <c r="D22" s="11" t="s">
        <v>52</v>
      </c>
      <c r="E22" s="12" t="n">
        <f aca="false">B22</f>
        <v>1</v>
      </c>
    </row>
    <row r="23" customFormat="false" ht="15" hidden="false" customHeight="false" outlineLevel="0" collapsed="false">
      <c r="A23" s="9" t="s">
        <v>53</v>
      </c>
      <c r="B23" s="13" t="n">
        <v>0</v>
      </c>
      <c r="C23" s="11" t="s">
        <v>15</v>
      </c>
      <c r="D23" s="11" t="s">
        <v>54</v>
      </c>
      <c r="E23" s="12" t="n">
        <f aca="false">B23</f>
        <v>0</v>
      </c>
    </row>
    <row r="24" customFormat="false" ht="15" hidden="false" customHeight="false" outlineLevel="0" collapsed="false">
      <c r="A24" s="9" t="s">
        <v>55</v>
      </c>
      <c r="B24" s="13" t="n">
        <v>0</v>
      </c>
      <c r="C24" s="11" t="s">
        <v>15</v>
      </c>
      <c r="D24" s="11" t="s">
        <v>56</v>
      </c>
      <c r="E24" s="12" t="n">
        <f aca="false">B24</f>
        <v>0</v>
      </c>
    </row>
    <row r="25" customFormat="false" ht="15" hidden="false" customHeight="false" outlineLevel="0" collapsed="false">
      <c r="A25" s="9" t="s">
        <v>57</v>
      </c>
      <c r="B25" s="10" t="n">
        <v>0</v>
      </c>
      <c r="C25" s="11" t="s">
        <v>58</v>
      </c>
      <c r="D25" s="11" t="s">
        <v>59</v>
      </c>
      <c r="E25" s="12" t="n">
        <f aca="false">RADIANS(B25)</f>
        <v>0</v>
      </c>
    </row>
    <row r="26" customFormat="false" ht="15" hidden="false" customHeight="false" outlineLevel="0" collapsed="false">
      <c r="A26" s="9" t="s">
        <v>60</v>
      </c>
      <c r="B26" s="10" t="n">
        <v>0</v>
      </c>
      <c r="C26" s="11" t="s">
        <v>58</v>
      </c>
      <c r="D26" s="11" t="s">
        <v>61</v>
      </c>
      <c r="E26" s="12" t="n">
        <f aca="false">RADIANS(B26)</f>
        <v>0</v>
      </c>
    </row>
    <row r="27" customFormat="false" ht="15" hidden="false" customHeight="false" outlineLevel="0" collapsed="false">
      <c r="A27" s="9" t="s">
        <v>62</v>
      </c>
      <c r="B27" s="10" t="n">
        <v>180</v>
      </c>
      <c r="C27" s="11" t="s">
        <v>58</v>
      </c>
      <c r="D27" s="11" t="s">
        <v>63</v>
      </c>
      <c r="E27" s="12" t="n">
        <f aca="false">RADIANS(B27)</f>
        <v>3.14159265358979</v>
      </c>
    </row>
    <row r="28" customFormat="false" ht="15" hidden="false" customHeight="false" outlineLevel="0" collapsed="false">
      <c r="A28" s="9" t="s">
        <v>64</v>
      </c>
      <c r="B28" s="10" t="n">
        <v>0</v>
      </c>
      <c r="C28" s="11" t="s">
        <v>58</v>
      </c>
      <c r="D28" s="11" t="s">
        <v>65</v>
      </c>
      <c r="E28" s="12" t="n">
        <f aca="false">RADIANS(B28)</f>
        <v>0</v>
      </c>
    </row>
    <row r="29" customFormat="false" ht="15" hidden="false" customHeight="false" outlineLevel="0" collapsed="false">
      <c r="A29" s="9" t="s">
        <v>66</v>
      </c>
      <c r="B29" s="10" t="n">
        <v>10</v>
      </c>
      <c r="C29" s="11" t="s">
        <v>58</v>
      </c>
      <c r="D29" s="11" t="s">
        <v>67</v>
      </c>
      <c r="E29" s="12" t="n">
        <f aca="false">RADIANS(B29)</f>
        <v>0.174532925199433</v>
      </c>
    </row>
    <row r="30" customFormat="false" ht="15" hidden="false" customHeight="false" outlineLevel="0" collapsed="false">
      <c r="A30" s="9" t="s">
        <v>68</v>
      </c>
      <c r="B30" s="10" t="n">
        <v>0</v>
      </c>
      <c r="C30" s="11" t="s">
        <v>58</v>
      </c>
      <c r="D30" s="11" t="s">
        <v>69</v>
      </c>
      <c r="E30" s="12" t="n">
        <f aca="false">RADIANS(B30)</f>
        <v>0</v>
      </c>
    </row>
    <row r="31" customFormat="false" ht="15" hidden="false" customHeight="false" outlineLevel="0" collapsed="false">
      <c r="A31" s="9" t="s">
        <v>70</v>
      </c>
      <c r="B31" s="10" t="n">
        <v>30</v>
      </c>
      <c r="C31" s="11" t="s">
        <v>71</v>
      </c>
      <c r="D31" s="11" t="s">
        <v>72</v>
      </c>
      <c r="E31" s="12" t="n">
        <f aca="false">B31</f>
        <v>30</v>
      </c>
    </row>
    <row r="32" customFormat="false" ht="15" hidden="false" customHeight="false" outlineLevel="0" collapsed="false">
      <c r="A32" s="9" t="s">
        <v>73</v>
      </c>
      <c r="B32" s="10" t="n">
        <v>0</v>
      </c>
      <c r="C32" s="11" t="s">
        <v>15</v>
      </c>
      <c r="D32" s="11" t="s">
        <v>74</v>
      </c>
      <c r="E32" s="12" t="n">
        <f aca="false">B32</f>
        <v>0</v>
      </c>
    </row>
    <row r="33" customFormat="false" ht="15" hidden="false" customHeight="false" outlineLevel="0" collapsed="false">
      <c r="A33" s="9" t="s">
        <v>75</v>
      </c>
      <c r="B33" s="10" t="n">
        <v>19</v>
      </c>
      <c r="C33" s="11" t="s">
        <v>76</v>
      </c>
      <c r="D33" s="11" t="s">
        <v>77</v>
      </c>
      <c r="E33" s="12" t="n">
        <f aca="false">B33/1000</f>
        <v>0.019</v>
      </c>
    </row>
    <row r="34" customFormat="false" ht="15" hidden="false" customHeight="false" outlineLevel="0" collapsed="false">
      <c r="A34" s="9" t="s">
        <v>78</v>
      </c>
      <c r="B34" s="10" t="n">
        <v>7</v>
      </c>
      <c r="C34" s="11" t="s">
        <v>79</v>
      </c>
      <c r="D34" s="11" t="s">
        <v>80</v>
      </c>
      <c r="E34" s="12" t="n">
        <f aca="false">B34*0.000001</f>
        <v>7E-006</v>
      </c>
    </row>
    <row r="35" customFormat="false" ht="15" hidden="false" customHeight="false" outlineLevel="0" collapsed="false">
      <c r="A35" s="9" t="s">
        <v>81</v>
      </c>
      <c r="B35" s="10" t="n">
        <v>2500</v>
      </c>
      <c r="C35" s="11" t="s">
        <v>82</v>
      </c>
      <c r="D35" s="11" t="s">
        <v>83</v>
      </c>
      <c r="E35" s="12" t="n">
        <f aca="false">B35</f>
        <v>2500</v>
      </c>
    </row>
    <row r="36" customFormat="false" ht="15" hidden="false" customHeight="false" outlineLevel="0" collapsed="false">
      <c r="A36" s="9" t="s">
        <v>84</v>
      </c>
      <c r="B36" s="10" t="n">
        <v>2500</v>
      </c>
      <c r="C36" s="11" t="s">
        <v>82</v>
      </c>
      <c r="D36" s="11" t="s">
        <v>85</v>
      </c>
      <c r="E36" s="12" t="n">
        <f aca="false">B36</f>
        <v>2500</v>
      </c>
    </row>
    <row r="37" customFormat="false" ht="15" hidden="false" customHeight="false" outlineLevel="0" collapsed="false">
      <c r="A37" s="9" t="s">
        <v>86</v>
      </c>
      <c r="B37" s="13" t="n">
        <v>5</v>
      </c>
      <c r="C37" s="11" t="s">
        <v>15</v>
      </c>
      <c r="D37" s="11" t="s">
        <v>87</v>
      </c>
      <c r="E37" s="12" t="n">
        <f aca="false">B37</f>
        <v>5</v>
      </c>
    </row>
    <row r="38" customFormat="false" ht="15" hidden="false" customHeight="false" outlineLevel="0" collapsed="false">
      <c r="A38" s="16" t="s">
        <v>88</v>
      </c>
      <c r="B38" s="17" t="n">
        <v>1</v>
      </c>
      <c r="C38" s="18" t="s">
        <v>15</v>
      </c>
      <c r="D38" s="18" t="s">
        <v>89</v>
      </c>
      <c r="E38" s="19" t="n">
        <f aca="false">B38</f>
        <v>1</v>
      </c>
    </row>
    <row r="39" customFormat="false" ht="15" hidden="false" customHeight="false" outlineLevel="0" collapsed="false">
      <c r="A39" s="20" t="s">
        <v>90</v>
      </c>
      <c r="B39" s="21" t="n">
        <v>1</v>
      </c>
      <c r="C39" s="22" t="s">
        <v>15</v>
      </c>
      <c r="D39" s="22" t="s">
        <v>91</v>
      </c>
      <c r="E39" s="23" t="n">
        <f aca="false">B39</f>
        <v>1</v>
      </c>
    </row>
    <row r="40" customFormat="false" ht="15" hidden="false" customHeight="false" outlineLevel="0" collapsed="false">
      <c r="A40" s="5" t="s">
        <v>92</v>
      </c>
      <c r="B40" s="24" t="n">
        <v>0</v>
      </c>
      <c r="C40" s="7" t="s">
        <v>15</v>
      </c>
      <c r="D40" s="7" t="s">
        <v>93</v>
      </c>
      <c r="E40" s="8" t="n">
        <f aca="false">B40</f>
        <v>0</v>
      </c>
    </row>
    <row r="41" customFormat="false" ht="15" hidden="false" customHeight="false" outlineLevel="0" collapsed="false">
      <c r="A41" s="9" t="s">
        <v>94</v>
      </c>
      <c r="B41" s="13" t="n">
        <v>0</v>
      </c>
      <c r="C41" s="11" t="s">
        <v>15</v>
      </c>
      <c r="D41" s="11" t="s">
        <v>95</v>
      </c>
      <c r="E41" s="12" t="n">
        <f aca="false">B41</f>
        <v>0</v>
      </c>
    </row>
    <row r="42" customFormat="false" ht="15" hidden="false" customHeight="false" outlineLevel="0" collapsed="false">
      <c r="A42" s="25" t="s">
        <v>96</v>
      </c>
      <c r="B42" s="26" t="n">
        <v>0</v>
      </c>
      <c r="C42" s="27" t="s">
        <v>15</v>
      </c>
      <c r="D42" s="27" t="s">
        <v>97</v>
      </c>
      <c r="E42" s="28" t="n">
        <f aca="false">B42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0" activeCellId="0" sqref="B50"/>
    </sheetView>
  </sheetViews>
  <sheetFormatPr defaultRowHeight="15"/>
  <cols>
    <col collapsed="false" hidden="false" max="1" min="1" style="0" width="8.57085020242915"/>
    <col collapsed="false" hidden="false" max="2" min="2" style="0" width="13.7773279352227"/>
    <col collapsed="false" hidden="false" max="3" min="3" style="0" width="8.57085020242915"/>
    <col collapsed="false" hidden="false" max="4" min="4" style="0" width="73.6963562753036"/>
    <col collapsed="false" hidden="false" max="5" min="5" style="0" width="21.2753036437247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29" t="s">
        <v>98</v>
      </c>
      <c r="B2" s="30" t="n">
        <v>7912.33967</v>
      </c>
      <c r="C2" s="29" t="s">
        <v>27</v>
      </c>
      <c r="D2" s="29" t="s">
        <v>99</v>
      </c>
      <c r="E2" s="31" t="n">
        <f aca="false">B2*1000</f>
        <v>7912339.67</v>
      </c>
    </row>
    <row r="3" customFormat="false" ht="13.8" hidden="false" customHeight="false" outlineLevel="0" collapsed="false">
      <c r="A3" s="11" t="s">
        <v>100</v>
      </c>
      <c r="B3" s="32" t="n">
        <v>2836.1046</v>
      </c>
      <c r="C3" s="11" t="s">
        <v>27</v>
      </c>
      <c r="D3" s="11" t="s">
        <v>101</v>
      </c>
      <c r="E3" s="31" t="n">
        <f aca="false">B3*1000</f>
        <v>2836104.6</v>
      </c>
    </row>
    <row r="4" customFormat="false" ht="13.8" hidden="false" customHeight="false" outlineLevel="0" collapsed="false">
      <c r="A4" s="27" t="s">
        <v>102</v>
      </c>
      <c r="B4" s="33" t="n">
        <v>500.0817</v>
      </c>
      <c r="C4" s="27" t="s">
        <v>27</v>
      </c>
      <c r="D4" s="27" t="s">
        <v>103</v>
      </c>
      <c r="E4" s="34" t="n">
        <f aca="false">B4*1000</f>
        <v>500081.7</v>
      </c>
    </row>
    <row r="5" customFormat="false" ht="13.8" hidden="false" customHeight="false" outlineLevel="0" collapsed="false">
      <c r="A5" s="11" t="s">
        <v>104</v>
      </c>
      <c r="B5" s="32" t="n">
        <v>-2.3535</v>
      </c>
      <c r="C5" s="11" t="s">
        <v>105</v>
      </c>
      <c r="D5" s="29" t="s">
        <v>106</v>
      </c>
      <c r="E5" s="31" t="n">
        <f aca="false">B5*1000</f>
        <v>-2353.5</v>
      </c>
    </row>
    <row r="6" customFormat="false" ht="13.8" hidden="false" customHeight="false" outlineLevel="0" collapsed="false">
      <c r="A6" s="11" t="s">
        <v>107</v>
      </c>
      <c r="B6" s="32" t="n">
        <v>6.368</v>
      </c>
      <c r="C6" s="11" t="s">
        <v>105</v>
      </c>
      <c r="D6" s="11" t="s">
        <v>108</v>
      </c>
      <c r="E6" s="31" t="n">
        <f aca="false">B6*1000</f>
        <v>6368</v>
      </c>
    </row>
    <row r="7" customFormat="false" ht="13.8" hidden="false" customHeight="false" outlineLevel="0" collapsed="false">
      <c r="A7" s="11" t="s">
        <v>109</v>
      </c>
      <c r="B7" s="32" t="n">
        <v>-1.1228565</v>
      </c>
      <c r="C7" s="11" t="s">
        <v>105</v>
      </c>
      <c r="D7" s="11" t="s">
        <v>110</v>
      </c>
      <c r="E7" s="35" t="n">
        <f aca="false">B7*1000</f>
        <v>-1122.8565</v>
      </c>
    </row>
    <row r="8" customFormat="false" ht="13.8" hidden="false" customHeight="false" outlineLevel="0" collapsed="false">
      <c r="A8" s="36" t="s">
        <v>111</v>
      </c>
      <c r="B8" s="37" t="n">
        <v>7600</v>
      </c>
      <c r="C8" s="36" t="s">
        <v>27</v>
      </c>
      <c r="D8" s="36" t="s">
        <v>99</v>
      </c>
      <c r="E8" s="38" t="n">
        <f aca="false">B8*1000</f>
        <v>7600000</v>
      </c>
    </row>
    <row r="9" customFormat="false" ht="13.8" hidden="false" customHeight="false" outlineLevel="0" collapsed="false">
      <c r="A9" s="11" t="s">
        <v>112</v>
      </c>
      <c r="B9" s="32" t="n">
        <v>3589</v>
      </c>
      <c r="C9" s="11" t="s">
        <v>27</v>
      </c>
      <c r="D9" s="11" t="s">
        <v>101</v>
      </c>
      <c r="E9" s="31" t="n">
        <f aca="false">B9*1000</f>
        <v>3589000</v>
      </c>
    </row>
    <row r="10" customFormat="false" ht="13.8" hidden="false" customHeight="false" outlineLevel="0" collapsed="false">
      <c r="A10" s="27" t="s">
        <v>113</v>
      </c>
      <c r="B10" s="33" t="n">
        <v>-500</v>
      </c>
      <c r="C10" s="27" t="s">
        <v>27</v>
      </c>
      <c r="D10" s="27" t="s">
        <v>103</v>
      </c>
      <c r="E10" s="34" t="n">
        <f aca="false">B10*1000</f>
        <v>-500000</v>
      </c>
    </row>
    <row r="11" s="39" customFormat="true" ht="13.8" hidden="false" customHeight="false" outlineLevel="0" collapsed="false">
      <c r="A11" s="11" t="s">
        <v>114</v>
      </c>
      <c r="B11" s="32" t="n">
        <v>-2.839</v>
      </c>
      <c r="C11" s="11" t="s">
        <v>105</v>
      </c>
      <c r="D11" s="29" t="s">
        <v>106</v>
      </c>
      <c r="E11" s="31" t="n">
        <f aca="false">B11*1000</f>
        <v>-2839</v>
      </c>
    </row>
    <row r="12" customFormat="false" ht="13.8" hidden="false" customHeight="false" outlineLevel="0" collapsed="false">
      <c r="A12" s="11" t="s">
        <v>115</v>
      </c>
      <c r="B12" s="32" t="n">
        <v>6.17</v>
      </c>
      <c r="C12" s="11" t="s">
        <v>105</v>
      </c>
      <c r="D12" s="11" t="s">
        <v>108</v>
      </c>
      <c r="E12" s="31" t="n">
        <f aca="false">B12*1000</f>
        <v>6170</v>
      </c>
    </row>
    <row r="13" customFormat="false" ht="13.8" hidden="false" customHeight="false" outlineLevel="0" collapsed="false">
      <c r="A13" s="11" t="s">
        <v>116</v>
      </c>
      <c r="B13" s="32" t="n">
        <v>-1.12</v>
      </c>
      <c r="C13" s="11" t="s">
        <v>105</v>
      </c>
      <c r="D13" s="11" t="s">
        <v>110</v>
      </c>
      <c r="E13" s="31" t="n">
        <f aca="false">B13*1000</f>
        <v>-1120</v>
      </c>
    </row>
    <row r="14" customFormat="false" ht="13.8" hidden="false" customHeight="false" outlineLevel="0" collapsed="false">
      <c r="A14" s="36" t="s">
        <v>117</v>
      </c>
      <c r="B14" s="37" t="n">
        <v>0</v>
      </c>
      <c r="C14" s="36" t="s">
        <v>27</v>
      </c>
      <c r="D14" s="36" t="s">
        <v>99</v>
      </c>
      <c r="E14" s="38" t="n">
        <f aca="false">B14*1000</f>
        <v>0</v>
      </c>
    </row>
    <row r="15" customFormat="false" ht="13.8" hidden="false" customHeight="false" outlineLevel="0" collapsed="false">
      <c r="A15" s="11" t="s">
        <v>118</v>
      </c>
      <c r="B15" s="32" t="n">
        <v>0</v>
      </c>
      <c r="C15" s="11" t="s">
        <v>27</v>
      </c>
      <c r="D15" s="11" t="s">
        <v>101</v>
      </c>
      <c r="E15" s="31" t="n">
        <f aca="false">B15*1000</f>
        <v>0</v>
      </c>
    </row>
    <row r="16" customFormat="false" ht="13.8" hidden="false" customHeight="false" outlineLevel="0" collapsed="false">
      <c r="A16" s="27" t="s">
        <v>119</v>
      </c>
      <c r="B16" s="33" t="n">
        <v>0</v>
      </c>
      <c r="C16" s="27" t="s">
        <v>27</v>
      </c>
      <c r="D16" s="27" t="s">
        <v>103</v>
      </c>
      <c r="E16" s="34" t="n">
        <f aca="false">B16*1000</f>
        <v>0</v>
      </c>
    </row>
    <row r="17" customFormat="false" ht="13.8" hidden="false" customHeight="false" outlineLevel="0" collapsed="false">
      <c r="A17" s="11" t="s">
        <v>120</v>
      </c>
      <c r="B17" s="32" t="n">
        <v>0</v>
      </c>
      <c r="C17" s="11" t="s">
        <v>105</v>
      </c>
      <c r="D17" s="29" t="s">
        <v>106</v>
      </c>
      <c r="E17" s="31" t="n">
        <f aca="false">B17*1000</f>
        <v>0</v>
      </c>
    </row>
    <row r="18" customFormat="false" ht="13.8" hidden="false" customHeight="false" outlineLevel="0" collapsed="false">
      <c r="A18" s="11" t="s">
        <v>121</v>
      </c>
      <c r="B18" s="32" t="n">
        <v>0</v>
      </c>
      <c r="C18" s="11" t="s">
        <v>105</v>
      </c>
      <c r="D18" s="11" t="s">
        <v>108</v>
      </c>
      <c r="E18" s="31" t="n">
        <f aca="false">B18*1000</f>
        <v>0</v>
      </c>
    </row>
    <row r="19" customFormat="false" ht="13.8" hidden="false" customHeight="false" outlineLevel="0" collapsed="false">
      <c r="A19" s="11" t="s">
        <v>122</v>
      </c>
      <c r="B19" s="32" t="n">
        <v>0</v>
      </c>
      <c r="C19" s="11" t="s">
        <v>105</v>
      </c>
      <c r="D19" s="11" t="s">
        <v>110</v>
      </c>
      <c r="E19" s="31" t="n">
        <f aca="false">B19*1000</f>
        <v>0</v>
      </c>
    </row>
    <row r="20" customFormat="false" ht="13.8" hidden="false" customHeight="false" outlineLevel="0" collapsed="false">
      <c r="A20" s="36" t="s">
        <v>123</v>
      </c>
      <c r="B20" s="37" t="n">
        <v>0</v>
      </c>
      <c r="C20" s="36" t="s">
        <v>27</v>
      </c>
      <c r="D20" s="36" t="s">
        <v>99</v>
      </c>
      <c r="E20" s="40" t="n">
        <f aca="false">B20*1000</f>
        <v>0</v>
      </c>
    </row>
    <row r="21" customFormat="false" ht="13.8" hidden="false" customHeight="false" outlineLevel="0" collapsed="false">
      <c r="A21" s="11" t="s">
        <v>124</v>
      </c>
      <c r="B21" s="32" t="n">
        <v>0</v>
      </c>
      <c r="C21" s="11" t="s">
        <v>27</v>
      </c>
      <c r="D21" s="11" t="s">
        <v>101</v>
      </c>
      <c r="E21" s="31" t="n">
        <f aca="false">B21*1000</f>
        <v>0</v>
      </c>
    </row>
    <row r="22" customFormat="false" ht="13.8" hidden="false" customHeight="false" outlineLevel="0" collapsed="false">
      <c r="A22" s="27" t="s">
        <v>125</v>
      </c>
      <c r="B22" s="33" t="n">
        <v>0</v>
      </c>
      <c r="C22" s="27" t="s">
        <v>27</v>
      </c>
      <c r="D22" s="27" t="s">
        <v>103</v>
      </c>
      <c r="E22" s="34" t="n">
        <f aca="false">B22*1000</f>
        <v>0</v>
      </c>
    </row>
    <row r="23" customFormat="false" ht="13.8" hidden="false" customHeight="false" outlineLevel="0" collapsed="false">
      <c r="A23" s="11" t="s">
        <v>126</v>
      </c>
      <c r="B23" s="32" t="n">
        <v>0</v>
      </c>
      <c r="C23" s="11" t="s">
        <v>105</v>
      </c>
      <c r="D23" s="29" t="s">
        <v>106</v>
      </c>
      <c r="E23" s="31" t="n">
        <f aca="false">B23*1000</f>
        <v>0</v>
      </c>
    </row>
    <row r="24" customFormat="false" ht="13.8" hidden="false" customHeight="false" outlineLevel="0" collapsed="false">
      <c r="A24" s="11" t="s">
        <v>127</v>
      </c>
      <c r="B24" s="32" t="n">
        <v>0</v>
      </c>
      <c r="C24" s="11" t="s">
        <v>105</v>
      </c>
      <c r="D24" s="11" t="s">
        <v>108</v>
      </c>
      <c r="E24" s="31" t="n">
        <f aca="false">B24*1000</f>
        <v>0</v>
      </c>
    </row>
    <row r="25" customFormat="false" ht="13.8" hidden="false" customHeight="false" outlineLevel="0" collapsed="false">
      <c r="A25" s="11" t="s">
        <v>128</v>
      </c>
      <c r="B25" s="32" t="n">
        <v>0</v>
      </c>
      <c r="C25" s="11" t="s">
        <v>105</v>
      </c>
      <c r="D25" s="11" t="s">
        <v>110</v>
      </c>
      <c r="E25" s="31" t="n">
        <f aca="false">B25*1000</f>
        <v>0</v>
      </c>
    </row>
    <row r="26" customFormat="false" ht="13.8" hidden="false" customHeight="false" outlineLevel="0" collapsed="false">
      <c r="A26" s="36" t="s">
        <v>129</v>
      </c>
      <c r="B26" s="37" t="n">
        <v>0</v>
      </c>
      <c r="C26" s="36" t="s">
        <v>27</v>
      </c>
      <c r="D26" s="36" t="s">
        <v>99</v>
      </c>
      <c r="E26" s="38" t="n">
        <f aca="false">B26*1000</f>
        <v>0</v>
      </c>
    </row>
    <row r="27" customFormat="false" ht="13.8" hidden="false" customHeight="false" outlineLevel="0" collapsed="false">
      <c r="A27" s="11" t="s">
        <v>130</v>
      </c>
      <c r="B27" s="32" t="n">
        <v>0</v>
      </c>
      <c r="C27" s="11" t="s">
        <v>27</v>
      </c>
      <c r="D27" s="11" t="s">
        <v>101</v>
      </c>
      <c r="E27" s="31" t="n">
        <f aca="false">B27*1000</f>
        <v>0</v>
      </c>
    </row>
    <row r="28" customFormat="false" ht="13.8" hidden="false" customHeight="false" outlineLevel="0" collapsed="false">
      <c r="A28" s="27" t="s">
        <v>131</v>
      </c>
      <c r="B28" s="33" t="n">
        <v>0</v>
      </c>
      <c r="C28" s="27" t="s">
        <v>27</v>
      </c>
      <c r="D28" s="27" t="s">
        <v>103</v>
      </c>
      <c r="E28" s="34" t="n">
        <f aca="false">B28*1000</f>
        <v>0</v>
      </c>
    </row>
    <row r="29" customFormat="false" ht="13.8" hidden="false" customHeight="false" outlineLevel="0" collapsed="false">
      <c r="A29" s="11" t="s">
        <v>132</v>
      </c>
      <c r="B29" s="32" t="n">
        <v>0</v>
      </c>
      <c r="C29" s="11" t="s">
        <v>105</v>
      </c>
      <c r="D29" s="29" t="s">
        <v>106</v>
      </c>
      <c r="E29" s="31" t="n">
        <f aca="false">B29*1000</f>
        <v>0</v>
      </c>
    </row>
    <row r="30" customFormat="false" ht="13.8" hidden="false" customHeight="false" outlineLevel="0" collapsed="false">
      <c r="A30" s="11" t="s">
        <v>133</v>
      </c>
      <c r="B30" s="32" t="n">
        <v>0</v>
      </c>
      <c r="C30" s="11" t="s">
        <v>105</v>
      </c>
      <c r="D30" s="11" t="s">
        <v>108</v>
      </c>
      <c r="E30" s="31" t="n">
        <f aca="false">B30*1000</f>
        <v>0</v>
      </c>
    </row>
    <row r="31" customFormat="false" ht="13.8" hidden="false" customHeight="false" outlineLevel="0" collapsed="false">
      <c r="A31" s="11" t="s">
        <v>134</v>
      </c>
      <c r="B31" s="32" t="n">
        <v>0</v>
      </c>
      <c r="C31" s="11" t="s">
        <v>105</v>
      </c>
      <c r="D31" s="11" t="s">
        <v>110</v>
      </c>
      <c r="E31" s="31" t="n">
        <f aca="false">B31*1000</f>
        <v>0</v>
      </c>
    </row>
    <row r="32" customFormat="false" ht="13.8" hidden="false" customHeight="false" outlineLevel="0" collapsed="false">
      <c r="A32" s="36" t="s">
        <v>135</v>
      </c>
      <c r="B32" s="37" t="n">
        <v>0</v>
      </c>
      <c r="C32" s="36" t="s">
        <v>27</v>
      </c>
      <c r="D32" s="36" t="s">
        <v>99</v>
      </c>
      <c r="E32" s="38" t="n">
        <f aca="false">B32*1000</f>
        <v>0</v>
      </c>
    </row>
    <row r="33" customFormat="false" ht="13.8" hidden="false" customHeight="false" outlineLevel="0" collapsed="false">
      <c r="A33" s="11" t="s">
        <v>136</v>
      </c>
      <c r="B33" s="32" t="n">
        <v>0</v>
      </c>
      <c r="C33" s="11" t="s">
        <v>27</v>
      </c>
      <c r="D33" s="11" t="s">
        <v>101</v>
      </c>
      <c r="E33" s="31" t="n">
        <f aca="false">B33*1000</f>
        <v>0</v>
      </c>
    </row>
    <row r="34" customFormat="false" ht="13.8" hidden="false" customHeight="false" outlineLevel="0" collapsed="false">
      <c r="A34" s="27" t="s">
        <v>137</v>
      </c>
      <c r="B34" s="33" t="n">
        <v>0</v>
      </c>
      <c r="C34" s="27" t="s">
        <v>27</v>
      </c>
      <c r="D34" s="27" t="s">
        <v>103</v>
      </c>
      <c r="E34" s="34" t="n">
        <f aca="false">B34*1000</f>
        <v>0</v>
      </c>
    </row>
    <row r="35" customFormat="false" ht="13.8" hidden="false" customHeight="false" outlineLevel="0" collapsed="false">
      <c r="A35" s="11" t="s">
        <v>138</v>
      </c>
      <c r="B35" s="32" t="n">
        <v>0</v>
      </c>
      <c r="C35" s="11" t="s">
        <v>105</v>
      </c>
      <c r="D35" s="29" t="s">
        <v>106</v>
      </c>
      <c r="E35" s="31" t="n">
        <f aca="false">B35*1000</f>
        <v>0</v>
      </c>
    </row>
    <row r="36" customFormat="false" ht="13.8" hidden="false" customHeight="false" outlineLevel="0" collapsed="false">
      <c r="A36" s="11" t="s">
        <v>139</v>
      </c>
      <c r="B36" s="32" t="n">
        <v>0</v>
      </c>
      <c r="C36" s="11" t="s">
        <v>105</v>
      </c>
      <c r="D36" s="11" t="s">
        <v>108</v>
      </c>
      <c r="E36" s="31" t="n">
        <f aca="false">B36*1000</f>
        <v>0</v>
      </c>
    </row>
    <row r="37" customFormat="false" ht="13.8" hidden="false" customHeight="false" outlineLevel="0" collapsed="false">
      <c r="A37" s="11" t="s">
        <v>140</v>
      </c>
      <c r="B37" s="32" t="n">
        <v>0</v>
      </c>
      <c r="C37" s="11" t="s">
        <v>105</v>
      </c>
      <c r="D37" s="11" t="s">
        <v>110</v>
      </c>
      <c r="E37" s="31" t="n">
        <f aca="false">B37*1000</f>
        <v>0</v>
      </c>
    </row>
    <row r="38" customFormat="false" ht="13.8" hidden="false" customHeight="false" outlineLevel="0" collapsed="false">
      <c r="A38" s="36" t="s">
        <v>141</v>
      </c>
      <c r="B38" s="37" t="n">
        <v>0</v>
      </c>
      <c r="C38" s="36" t="s">
        <v>27</v>
      </c>
      <c r="D38" s="36" t="s">
        <v>99</v>
      </c>
      <c r="E38" s="38" t="n">
        <f aca="false">B38*1000</f>
        <v>0</v>
      </c>
    </row>
    <row r="39" customFormat="false" ht="13.8" hidden="false" customHeight="false" outlineLevel="0" collapsed="false">
      <c r="A39" s="11" t="s">
        <v>142</v>
      </c>
      <c r="B39" s="32" t="n">
        <v>0</v>
      </c>
      <c r="C39" s="11" t="s">
        <v>27</v>
      </c>
      <c r="D39" s="11" t="s">
        <v>101</v>
      </c>
      <c r="E39" s="31" t="n">
        <f aca="false">B39*1000</f>
        <v>0</v>
      </c>
    </row>
    <row r="40" customFormat="false" ht="13.8" hidden="false" customHeight="false" outlineLevel="0" collapsed="false">
      <c r="A40" s="27" t="s">
        <v>143</v>
      </c>
      <c r="B40" s="33" t="n">
        <v>0</v>
      </c>
      <c r="C40" s="27" t="s">
        <v>27</v>
      </c>
      <c r="D40" s="27" t="s">
        <v>103</v>
      </c>
      <c r="E40" s="34" t="n">
        <f aca="false">B40*1000</f>
        <v>0</v>
      </c>
    </row>
    <row r="41" customFormat="false" ht="13.8" hidden="false" customHeight="false" outlineLevel="0" collapsed="false">
      <c r="A41" s="11" t="s">
        <v>144</v>
      </c>
      <c r="B41" s="32" t="n">
        <v>0</v>
      </c>
      <c r="C41" s="11" t="s">
        <v>105</v>
      </c>
      <c r="D41" s="29" t="s">
        <v>106</v>
      </c>
      <c r="E41" s="31" t="n">
        <f aca="false">B41*1000</f>
        <v>0</v>
      </c>
    </row>
    <row r="42" customFormat="false" ht="13.8" hidden="false" customHeight="false" outlineLevel="0" collapsed="false">
      <c r="A42" s="11" t="s">
        <v>145</v>
      </c>
      <c r="B42" s="32" t="n">
        <v>0</v>
      </c>
      <c r="C42" s="11" t="s">
        <v>105</v>
      </c>
      <c r="D42" s="11" t="s">
        <v>108</v>
      </c>
      <c r="E42" s="31" t="n">
        <f aca="false">B42*1000</f>
        <v>0</v>
      </c>
    </row>
    <row r="43" customFormat="false" ht="13.8" hidden="false" customHeight="false" outlineLevel="0" collapsed="false">
      <c r="A43" s="11" t="s">
        <v>146</v>
      </c>
      <c r="B43" s="32" t="n">
        <v>0</v>
      </c>
      <c r="C43" s="11" t="s">
        <v>105</v>
      </c>
      <c r="D43" s="11" t="s">
        <v>110</v>
      </c>
      <c r="E43" s="31" t="n">
        <f aca="false">B43*1000</f>
        <v>0</v>
      </c>
    </row>
    <row r="44" s="43" customFormat="true" ht="13.8" hidden="false" customHeight="false" outlineLevel="0" collapsed="false">
      <c r="A44" s="41" t="s">
        <v>147</v>
      </c>
      <c r="B44" s="41" t="n">
        <v>7142.8</v>
      </c>
      <c r="C44" s="41" t="s">
        <v>27</v>
      </c>
      <c r="D44" s="41" t="s">
        <v>148</v>
      </c>
      <c r="E44" s="42" t="n">
        <f aca="false">B44*1000</f>
        <v>7142800</v>
      </c>
    </row>
    <row r="45" s="43" customFormat="true" ht="13.8" hidden="false" customHeight="false" outlineLevel="0" collapsed="false">
      <c r="A45" s="43" t="s">
        <v>149</v>
      </c>
      <c r="B45" s="43" t="n">
        <v>4456.8</v>
      </c>
      <c r="C45" s="43" t="s">
        <v>27</v>
      </c>
      <c r="D45" s="44" t="s">
        <v>150</v>
      </c>
      <c r="E45" s="42" t="n">
        <f aca="false">B45*1000</f>
        <v>4456800</v>
      </c>
    </row>
    <row r="46" s="43" customFormat="true" ht="13.8" hidden="false" customHeight="false" outlineLevel="0" collapsed="false">
      <c r="A46" s="43" t="s">
        <v>151</v>
      </c>
      <c r="B46" s="43" t="n">
        <v>127.434</v>
      </c>
      <c r="C46" s="43" t="s">
        <v>27</v>
      </c>
      <c r="D46" s="45" t="s">
        <v>152</v>
      </c>
      <c r="E46" s="42" t="n">
        <f aca="false">B46*1000</f>
        <v>127434</v>
      </c>
    </row>
    <row r="47" s="43" customFormat="true" ht="13.8" hidden="false" customHeight="false" outlineLevel="0" collapsed="false">
      <c r="A47" s="41" t="s">
        <v>153</v>
      </c>
      <c r="B47" s="41" t="n">
        <v>-3.637</v>
      </c>
      <c r="C47" s="41" t="s">
        <v>105</v>
      </c>
      <c r="D47" s="41" t="s">
        <v>154</v>
      </c>
      <c r="E47" s="46" t="n">
        <f aca="false">B47*1000</f>
        <v>-3637</v>
      </c>
    </row>
    <row r="48" s="43" customFormat="true" ht="13.8" hidden="false" customHeight="false" outlineLevel="0" collapsed="false">
      <c r="A48" s="43" t="s">
        <v>155</v>
      </c>
      <c r="B48" s="43" t="n">
        <v>5.812</v>
      </c>
      <c r="C48" s="43" t="s">
        <v>105</v>
      </c>
      <c r="D48" s="44" t="s">
        <v>156</v>
      </c>
      <c r="E48" s="42" t="n">
        <f aca="false">B48*1000</f>
        <v>5812</v>
      </c>
    </row>
    <row r="49" s="43" customFormat="true" ht="13.8" hidden="false" customHeight="false" outlineLevel="0" collapsed="false">
      <c r="A49" s="44" t="s">
        <v>157</v>
      </c>
      <c r="B49" s="44" t="n">
        <v>-0.5906</v>
      </c>
      <c r="C49" s="44" t="s">
        <v>105</v>
      </c>
      <c r="D49" s="44" t="s">
        <v>158</v>
      </c>
      <c r="E49" s="47" t="n">
        <f aca="false">B49*1000</f>
        <v>-590.6</v>
      </c>
      <c r="F49" s="48"/>
    </row>
    <row r="50" customFormat="false" ht="13.8" hidden="false" customHeight="false" outlineLevel="0" collapsed="false">
      <c r="A50" s="36" t="s">
        <v>159</v>
      </c>
      <c r="B50" s="36" t="n">
        <v>0</v>
      </c>
      <c r="C50" s="36" t="s">
        <v>160</v>
      </c>
      <c r="D50" s="36" t="s">
        <v>161</v>
      </c>
      <c r="E50" s="36" t="n">
        <f aca="false">B50</f>
        <v>0</v>
      </c>
      <c r="F50" s="49"/>
    </row>
    <row r="51" customFormat="false" ht="13.8" hidden="false" customHeight="false" outlineLevel="0" collapsed="false">
      <c r="A51" s="0" t="s">
        <v>162</v>
      </c>
      <c r="B51" s="0" t="n">
        <v>0</v>
      </c>
      <c r="C51" s="0" t="s">
        <v>160</v>
      </c>
      <c r="D51" s="0" t="s">
        <v>163</v>
      </c>
      <c r="E51" s="0" t="n">
        <f aca="false">B51</f>
        <v>0</v>
      </c>
      <c r="F51" s="49"/>
    </row>
    <row r="52" customFormat="false" ht="13.8" hidden="false" customHeight="false" outlineLevel="0" collapsed="false">
      <c r="A52" s="0" t="s">
        <v>164</v>
      </c>
      <c r="B52" s="0" t="n">
        <v>0</v>
      </c>
      <c r="C52" s="0" t="s">
        <v>160</v>
      </c>
      <c r="D52" s="0" t="s">
        <v>165</v>
      </c>
      <c r="E52" s="0" t="n">
        <f aca="false">B52</f>
        <v>0</v>
      </c>
      <c r="F52" s="49"/>
    </row>
    <row r="53" customFormat="false" ht="13.8" hidden="false" customHeight="false" outlineLevel="0" collapsed="false">
      <c r="A53" s="36" t="s">
        <v>166</v>
      </c>
      <c r="B53" s="36" t="n">
        <v>0</v>
      </c>
      <c r="C53" s="36" t="s">
        <v>160</v>
      </c>
      <c r="D53" s="36" t="s">
        <v>167</v>
      </c>
      <c r="E53" s="36" t="n">
        <f aca="false">B53</f>
        <v>0</v>
      </c>
      <c r="F53" s="49"/>
    </row>
    <row r="54" customFormat="false" ht="13.8" hidden="false" customHeight="false" outlineLevel="0" collapsed="false">
      <c r="A54" s="0" t="s">
        <v>168</v>
      </c>
      <c r="B54" s="0" t="n">
        <v>0</v>
      </c>
      <c r="C54" s="0" t="s">
        <v>160</v>
      </c>
      <c r="D54" s="0" t="s">
        <v>169</v>
      </c>
      <c r="E54" s="0" t="n">
        <f aca="false">B54</f>
        <v>0</v>
      </c>
      <c r="F54" s="49"/>
    </row>
    <row r="55" customFormat="false" ht="13.8" hidden="false" customHeight="false" outlineLevel="0" collapsed="false">
      <c r="A55" s="0" t="s">
        <v>170</v>
      </c>
      <c r="B55" s="0" t="n">
        <v>0</v>
      </c>
      <c r="C55" s="0" t="s">
        <v>160</v>
      </c>
      <c r="D55" s="0" t="s">
        <v>171</v>
      </c>
      <c r="E55" s="0" t="n">
        <f aca="false">B55</f>
        <v>0</v>
      </c>
      <c r="F55" s="49"/>
    </row>
    <row r="56" customFormat="false" ht="13.8" hidden="false" customHeight="false" outlineLevel="0" collapsed="false">
      <c r="A56" s="36"/>
      <c r="B56" s="36"/>
      <c r="C56" s="36"/>
      <c r="D56" s="36"/>
      <c r="E56" s="3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0.7125506072875"/>
    <col collapsed="false" hidden="false" max="3" min="2" style="0" width="8.57085020242915"/>
    <col collapsed="false" hidden="false" max="4" min="4" style="0" width="15.1052631578947"/>
    <col collapsed="false" hidden="false" max="5" min="5" style="0" width="14.5668016194332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</row>
    <row r="2" customFormat="false" ht="15" hidden="false" customHeight="false" outlineLevel="0" collapsed="false">
      <c r="A2" s="0" t="s">
        <v>177</v>
      </c>
      <c r="B2" s="0" t="n">
        <v>1</v>
      </c>
      <c r="C2" s="0" t="n">
        <v>3</v>
      </c>
      <c r="D2" s="0" t="n">
        <v>1</v>
      </c>
      <c r="E2" s="0" t="n">
        <v>3</v>
      </c>
    </row>
    <row r="3" customFormat="false" ht="15" hidden="false" customHeight="false" outlineLevel="0" collapsed="false">
      <c r="A3" s="0" t="s">
        <v>178</v>
      </c>
      <c r="B3" s="0" t="n">
        <v>4</v>
      </c>
      <c r="C3" s="0" t="n">
        <v>6</v>
      </c>
      <c r="D3" s="0" t="n">
        <v>4</v>
      </c>
      <c r="E3" s="0" t="n">
        <v>6</v>
      </c>
    </row>
    <row r="4" customFormat="false" ht="15" hidden="false" customHeight="false" outlineLevel="0" collapsed="false">
      <c r="A4" s="0" t="s">
        <v>179</v>
      </c>
      <c r="B4" s="0" t="n">
        <v>7</v>
      </c>
      <c r="C4" s="0" t="n">
        <v>10</v>
      </c>
      <c r="D4" s="0" t="n">
        <v>7</v>
      </c>
      <c r="E4" s="0" t="n">
        <v>9</v>
      </c>
    </row>
    <row r="5" customFormat="false" ht="15" hidden="false" customHeight="false" outlineLevel="0" collapsed="false">
      <c r="A5" s="0" t="s">
        <v>180</v>
      </c>
      <c r="B5" s="0" t="n">
        <v>11</v>
      </c>
      <c r="C5" s="0" t="n">
        <v>13</v>
      </c>
      <c r="D5" s="0" t="n">
        <v>10</v>
      </c>
      <c r="E5" s="0" t="n">
        <v>12</v>
      </c>
    </row>
    <row r="6" customFormat="false" ht="15" hidden="false" customHeight="false" outlineLevel="0" collapsed="false">
      <c r="A6" s="0" t="s">
        <v>181</v>
      </c>
      <c r="B6" s="0" t="n">
        <v>14</v>
      </c>
      <c r="C6" s="0" t="n">
        <v>16</v>
      </c>
      <c r="D6" s="0" t="n">
        <v>13</v>
      </c>
      <c r="E6" s="0" t="n">
        <v>15</v>
      </c>
    </row>
    <row r="7" customFormat="false" ht="15" hidden="false" customHeight="false" outlineLevel="0" collapsed="false">
      <c r="A7" s="0" t="s">
        <v>182</v>
      </c>
      <c r="B7" s="0" t="n">
        <v>17</v>
      </c>
      <c r="C7" s="0" t="n">
        <v>19</v>
      </c>
      <c r="D7" s="0" t="n">
        <v>16</v>
      </c>
      <c r="E7" s="0" t="n">
        <v>18</v>
      </c>
    </row>
    <row r="8" customFormat="false" ht="15" hidden="false" customHeight="false" outlineLevel="0" collapsed="false">
      <c r="A8" s="0" t="s">
        <v>183</v>
      </c>
      <c r="B8" s="0" t="n">
        <f aca="false">B2</f>
        <v>1</v>
      </c>
      <c r="C8" s="0" t="n">
        <f aca="false">C4</f>
        <v>10</v>
      </c>
      <c r="D8" s="0" t="n">
        <f aca="false">D2</f>
        <v>1</v>
      </c>
      <c r="E8" s="0" t="n">
        <f aca="false">E4</f>
        <v>9</v>
      </c>
    </row>
    <row r="9" customFormat="false" ht="15" hidden="false" customHeight="false" outlineLevel="0" collapsed="false">
      <c r="A9" s="0" t="s">
        <v>184</v>
      </c>
      <c r="B9" s="0" t="n">
        <f aca="false">B5</f>
        <v>11</v>
      </c>
      <c r="C9" s="0" t="n">
        <f aca="false">C7</f>
        <v>19</v>
      </c>
      <c r="D9" s="0" t="n">
        <f aca="false">D5</f>
        <v>10</v>
      </c>
      <c r="E9" s="0" t="n">
        <f aca="false">E7</f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7125506072875"/>
    <col collapsed="false" hidden="false" max="3" min="2" style="0" width="8.57085020242915"/>
    <col collapsed="false" hidden="false" max="4" min="4" style="0" width="15.1052631578947"/>
    <col collapsed="false" hidden="false" max="5" min="5" style="0" width="14.5668016194332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</row>
    <row r="2" customFormat="false" ht="15" hidden="false" customHeight="false" outlineLevel="0" collapsed="false">
      <c r="A2" s="0" t="s">
        <v>177</v>
      </c>
      <c r="B2" s="0" t="n">
        <v>1</v>
      </c>
      <c r="C2" s="0" t="n">
        <v>3</v>
      </c>
      <c r="D2" s="0" t="n">
        <v>1</v>
      </c>
      <c r="E2" s="0" t="n">
        <v>3</v>
      </c>
    </row>
    <row r="3" customFormat="false" ht="15" hidden="false" customHeight="false" outlineLevel="0" collapsed="false">
      <c r="A3" s="0" t="s">
        <v>178</v>
      </c>
      <c r="B3" s="0" t="n">
        <v>4</v>
      </c>
      <c r="C3" s="0" t="n">
        <v>6</v>
      </c>
      <c r="D3" s="0" t="n">
        <v>4</v>
      </c>
      <c r="E3" s="0" t="n">
        <v>6</v>
      </c>
    </row>
    <row r="4" customFormat="false" ht="15" hidden="false" customHeight="false" outlineLevel="0" collapsed="false">
      <c r="A4" s="0" t="s">
        <v>179</v>
      </c>
      <c r="B4" s="0" t="n">
        <v>7</v>
      </c>
      <c r="C4" s="0" t="n">
        <v>10</v>
      </c>
      <c r="D4" s="0" t="n">
        <v>7</v>
      </c>
      <c r="E4" s="0" t="n">
        <v>9</v>
      </c>
    </row>
    <row r="5" customFormat="false" ht="15" hidden="false" customHeight="false" outlineLevel="0" collapsed="false">
      <c r="A5" s="0" t="s">
        <v>180</v>
      </c>
      <c r="B5" s="0" t="n">
        <v>11</v>
      </c>
      <c r="C5" s="0" t="n">
        <v>13</v>
      </c>
      <c r="D5" s="0" t="n">
        <v>10</v>
      </c>
      <c r="E5" s="0" t="n">
        <v>12</v>
      </c>
    </row>
    <row r="6" customFormat="false" ht="15" hidden="false" customHeight="false" outlineLevel="0" collapsed="false">
      <c r="A6" s="0" t="s">
        <v>181</v>
      </c>
      <c r="B6" s="0" t="n">
        <v>14</v>
      </c>
      <c r="C6" s="0" t="n">
        <v>16</v>
      </c>
      <c r="D6" s="0" t="n">
        <v>13</v>
      </c>
      <c r="E6" s="0" t="n">
        <v>15</v>
      </c>
    </row>
    <row r="7" customFormat="false" ht="15" hidden="false" customHeight="false" outlineLevel="0" collapsed="false">
      <c r="A7" s="0" t="s">
        <v>182</v>
      </c>
      <c r="B7" s="0" t="n">
        <v>17</v>
      </c>
      <c r="C7" s="0" t="n">
        <v>19</v>
      </c>
      <c r="D7" s="0" t="n">
        <v>16</v>
      </c>
      <c r="E7" s="0" t="n">
        <v>18</v>
      </c>
    </row>
    <row r="8" customFormat="false" ht="15" hidden="false" customHeight="false" outlineLevel="0" collapsed="false">
      <c r="A8" s="0" t="s">
        <v>183</v>
      </c>
      <c r="B8" s="0" t="n">
        <f aca="false">B2</f>
        <v>1</v>
      </c>
      <c r="C8" s="0" t="n">
        <f aca="false">C4</f>
        <v>10</v>
      </c>
      <c r="D8" s="0" t="n">
        <f aca="false">D2</f>
        <v>1</v>
      </c>
      <c r="E8" s="0" t="n">
        <f aca="false">E4</f>
        <v>9</v>
      </c>
    </row>
    <row r="9" customFormat="false" ht="15" hidden="false" customHeight="false" outlineLevel="0" collapsed="false">
      <c r="A9" s="0" t="s">
        <v>184</v>
      </c>
      <c r="B9" s="0" t="n">
        <f aca="false">B5</f>
        <v>11</v>
      </c>
      <c r="C9" s="0" t="n">
        <f aca="false">C7</f>
        <v>19</v>
      </c>
      <c r="D9" s="0" t="n">
        <f aca="false">D5</f>
        <v>10</v>
      </c>
      <c r="E9" s="0" t="n">
        <f aca="false">E7</f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8542510121458"/>
    <col collapsed="false" hidden="false" max="2" min="2" style="0" width="11.5708502024291"/>
    <col collapsed="false" hidden="false" max="3" min="3" style="0" width="12.1052631578947"/>
    <col collapsed="false" hidden="false" max="4" min="4" style="0" width="48.9514170040486"/>
    <col collapsed="false" hidden="false" max="5" min="5" style="0" width="14.8906882591093"/>
    <col collapsed="false" hidden="false" max="6" min="6" style="0" width="14.6761133603239"/>
    <col collapsed="false" hidden="false" max="1025" min="7" style="0" width="8.57085020242915"/>
  </cols>
  <sheetData>
    <row r="1" customFormat="false" ht="15" hidden="false" customHeight="false" outlineLevel="0" collapsed="false">
      <c r="A1" s="50" t="s">
        <v>0</v>
      </c>
      <c r="B1" s="51" t="s">
        <v>1</v>
      </c>
      <c r="C1" s="52" t="s">
        <v>2</v>
      </c>
      <c r="D1" s="52" t="s">
        <v>3</v>
      </c>
      <c r="E1" s="53" t="s">
        <v>4</v>
      </c>
    </row>
    <row r="2" customFormat="false" ht="15" hidden="false" customHeight="false" outlineLevel="0" collapsed="false">
      <c r="A2" s="9" t="s">
        <v>185</v>
      </c>
      <c r="B2" s="14" t="n">
        <f aca="false">0.00000016*3</f>
        <v>4.8E-007</v>
      </c>
      <c r="C2" s="11" t="s">
        <v>186</v>
      </c>
      <c r="D2" s="11" t="s">
        <v>187</v>
      </c>
      <c r="E2" s="12" t="n">
        <f aca="false">B2/3</f>
        <v>1.6E-007</v>
      </c>
    </row>
    <row r="3" customFormat="false" ht="15" hidden="false" customHeight="false" outlineLevel="0" collapsed="false">
      <c r="A3" s="9" t="s">
        <v>188</v>
      </c>
      <c r="B3" s="15" t="n">
        <v>5</v>
      </c>
      <c r="C3" s="14" t="s">
        <v>189</v>
      </c>
      <c r="D3" s="11" t="s">
        <v>190</v>
      </c>
      <c r="E3" s="12" t="n">
        <f aca="false">RADIANS(B3)/hr2sec/3</f>
        <v>8.08022801849227E-006</v>
      </c>
      <c r="F3" s="54"/>
    </row>
    <row r="4" customFormat="false" ht="15" hidden="false" customHeight="false" outlineLevel="0" collapsed="false">
      <c r="A4" s="25" t="s">
        <v>191</v>
      </c>
      <c r="B4" s="55" t="n">
        <v>0.05</v>
      </c>
      <c r="C4" s="27" t="s">
        <v>192</v>
      </c>
      <c r="D4" s="27" t="s">
        <v>193</v>
      </c>
      <c r="E4" s="28" t="n">
        <f aca="false">RADIANS(B4)/SQRT(hr2sec)/3</f>
        <v>4.84813681109536E-006</v>
      </c>
    </row>
    <row r="5" customFormat="false" ht="15" hidden="false" customHeight="false" outlineLevel="0" collapsed="false">
      <c r="A5" s="9" t="s">
        <v>194</v>
      </c>
      <c r="B5" s="15" t="n">
        <v>20</v>
      </c>
      <c r="C5" s="11" t="s">
        <v>195</v>
      </c>
      <c r="D5" s="11" t="s">
        <v>196</v>
      </c>
      <c r="E5" s="12" t="n">
        <f aca="false">RADIANS(B5)/3600/3</f>
        <v>3.23209120739691E-005</v>
      </c>
    </row>
    <row r="6" customFormat="false" ht="15" hidden="false" customHeight="false" outlineLevel="0" collapsed="false">
      <c r="A6" s="9" t="s">
        <v>197</v>
      </c>
      <c r="B6" s="15" t="n">
        <v>20</v>
      </c>
      <c r="C6" s="11" t="s">
        <v>195</v>
      </c>
      <c r="D6" s="11" t="s">
        <v>198</v>
      </c>
      <c r="E6" s="12" t="n">
        <f aca="false">RADIANS(B6)/3600/3</f>
        <v>3.23209120739691E-005</v>
      </c>
    </row>
    <row r="7" customFormat="false" ht="15" hidden="false" customHeight="false" outlineLevel="0" collapsed="false">
      <c r="A7" s="9" t="s">
        <v>199</v>
      </c>
      <c r="B7" s="15" t="n">
        <v>1.5</v>
      </c>
      <c r="C7" s="11" t="s">
        <v>200</v>
      </c>
      <c r="D7" s="11" t="s">
        <v>201</v>
      </c>
      <c r="E7" s="12" t="n">
        <f aca="false">RADIANS(B7)/3600/3</f>
        <v>2.42406840554768E-006</v>
      </c>
    </row>
    <row r="8" customFormat="false" ht="15" hidden="false" customHeight="false" outlineLevel="0" collapsed="false">
      <c r="A8" s="9" t="s">
        <v>202</v>
      </c>
      <c r="B8" s="15" t="n">
        <v>1.5</v>
      </c>
      <c r="C8" s="11" t="s">
        <v>200</v>
      </c>
      <c r="D8" s="11" t="s">
        <v>201</v>
      </c>
      <c r="E8" s="12" t="n">
        <f aca="false">RADIANS(B8)/3600/3</f>
        <v>2.42406840554768E-006</v>
      </c>
    </row>
    <row r="9" customFormat="false" ht="15" hidden="false" customHeight="false" outlineLevel="0" collapsed="false">
      <c r="A9" s="9" t="s">
        <v>203</v>
      </c>
      <c r="B9" s="15" t="n">
        <v>9</v>
      </c>
      <c r="C9" s="11" t="s">
        <v>200</v>
      </c>
      <c r="D9" s="11" t="s">
        <v>201</v>
      </c>
      <c r="E9" s="12" t="n">
        <f aca="false">RADIANS(B9)/3600/3</f>
        <v>1.45444104332861E-005</v>
      </c>
    </row>
    <row r="10" customFormat="false" ht="15" hidden="false" customHeight="false" outlineLevel="0" collapsed="false">
      <c r="A10" s="5" t="s">
        <v>204</v>
      </c>
      <c r="B10" s="56" t="n">
        <v>3</v>
      </c>
      <c r="C10" s="7" t="s">
        <v>82</v>
      </c>
      <c r="D10" s="7" t="s">
        <v>205</v>
      </c>
      <c r="E10" s="8" t="n">
        <f aca="false">B10/3</f>
        <v>1</v>
      </c>
    </row>
    <row r="11" customFormat="false" ht="15" hidden="false" customHeight="false" outlineLevel="0" collapsed="false">
      <c r="A11" s="25" t="s">
        <v>206</v>
      </c>
      <c r="B11" s="57" t="n">
        <v>3</v>
      </c>
      <c r="C11" s="27" t="s">
        <v>82</v>
      </c>
      <c r="D11" s="27" t="s">
        <v>207</v>
      </c>
      <c r="E11" s="28" t="n">
        <f aca="false">B11/3</f>
        <v>1</v>
      </c>
    </row>
    <row r="12" customFormat="false" ht="15" hidden="false" customHeight="false" outlineLevel="0" collapsed="false">
      <c r="A12" s="9" t="s">
        <v>208</v>
      </c>
      <c r="B12" s="58" t="n">
        <v>10</v>
      </c>
      <c r="C12" s="11" t="s">
        <v>39</v>
      </c>
      <c r="D12" s="11" t="s">
        <v>209</v>
      </c>
      <c r="E12" s="54" t="n">
        <f aca="false">B12/3</f>
        <v>3.33333333333333</v>
      </c>
    </row>
    <row r="13" customFormat="false" ht="15" hidden="false" customHeight="false" outlineLevel="0" collapsed="false">
      <c r="A13" s="9" t="s">
        <v>210</v>
      </c>
      <c r="B13" s="58" t="n">
        <v>100</v>
      </c>
      <c r="C13" s="11" t="s">
        <v>39</v>
      </c>
      <c r="D13" s="11" t="s">
        <v>211</v>
      </c>
      <c r="E13" s="54" t="n">
        <f aca="false">B13/3</f>
        <v>33.3333333333333</v>
      </c>
    </row>
    <row r="14" customFormat="false" ht="15" hidden="false" customHeight="false" outlineLevel="0" collapsed="false">
      <c r="A14" s="9" t="s">
        <v>212</v>
      </c>
      <c r="B14" s="58" t="n">
        <v>10</v>
      </c>
      <c r="C14" s="11" t="s">
        <v>39</v>
      </c>
      <c r="D14" s="11" t="s">
        <v>213</v>
      </c>
      <c r="E14" s="54" t="n">
        <f aca="false">B14/3</f>
        <v>3.33333333333333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/>
  <cols>
    <col collapsed="false" hidden="false" max="1" min="1" style="11" width="9.31983805668016"/>
    <col collapsed="false" hidden="false" max="3" min="2" style="11" width="6.96356275303644"/>
    <col collapsed="false" hidden="false" max="4" min="4" style="11" width="52.165991902834"/>
    <col collapsed="false" hidden="false" max="5" min="5" style="39" width="14.8906882591093"/>
    <col collapsed="false" hidden="false" max="6" min="6" style="11" width="17.6761133603239"/>
    <col collapsed="false" hidden="false" max="1025" min="7" style="11" width="9.10526315789474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true" outlineLevel="0" collapsed="false">
      <c r="A2" s="5" t="s">
        <v>214</v>
      </c>
      <c r="B2" s="7" t="n">
        <v>4000</v>
      </c>
      <c r="C2" s="7" t="s">
        <v>39</v>
      </c>
      <c r="D2" s="7" t="s">
        <v>215</v>
      </c>
      <c r="E2" s="8" t="n">
        <f aca="false">B2/3</f>
        <v>1333.33333333333</v>
      </c>
    </row>
    <row r="3" customFormat="false" ht="15" hidden="false" customHeight="false" outlineLevel="0" collapsed="false">
      <c r="A3" s="9" t="s">
        <v>216</v>
      </c>
      <c r="B3" s="11" t="n">
        <v>4000</v>
      </c>
      <c r="C3" s="11" t="s">
        <v>39</v>
      </c>
      <c r="D3" s="11" t="s">
        <v>215</v>
      </c>
      <c r="E3" s="12" t="n">
        <f aca="false">B3/3</f>
        <v>1333.33333333333</v>
      </c>
    </row>
    <row r="4" customFormat="false" ht="15" hidden="false" customHeight="false" outlineLevel="0" collapsed="false">
      <c r="A4" s="9" t="s">
        <v>217</v>
      </c>
      <c r="B4" s="11" t="n">
        <v>4000</v>
      </c>
      <c r="C4" s="11" t="s">
        <v>39</v>
      </c>
      <c r="D4" s="11" t="s">
        <v>215</v>
      </c>
      <c r="E4" s="12" t="n">
        <f aca="false">B4/3</f>
        <v>1333.33333333333</v>
      </c>
    </row>
    <row r="5" customFormat="false" ht="15" hidden="false" customHeight="false" outlineLevel="0" collapsed="false">
      <c r="A5" s="9" t="s">
        <v>218</v>
      </c>
      <c r="B5" s="11" t="n">
        <v>3</v>
      </c>
      <c r="C5" s="11" t="s">
        <v>219</v>
      </c>
      <c r="D5" s="11" t="s">
        <v>220</v>
      </c>
      <c r="E5" s="12" t="n">
        <f aca="false">B5/3</f>
        <v>1</v>
      </c>
    </row>
    <row r="6" customFormat="false" ht="15" hidden="false" customHeight="false" outlineLevel="0" collapsed="false">
      <c r="A6" s="9" t="s">
        <v>221</v>
      </c>
      <c r="B6" s="11" t="n">
        <v>3</v>
      </c>
      <c r="C6" s="11" t="s">
        <v>219</v>
      </c>
      <c r="D6" s="11" t="s">
        <v>220</v>
      </c>
      <c r="E6" s="12" t="n">
        <f aca="false">B6/3</f>
        <v>1</v>
      </c>
    </row>
    <row r="7" customFormat="false" ht="15" hidden="false" customHeight="false" outlineLevel="0" collapsed="false">
      <c r="A7" s="9" t="s">
        <v>222</v>
      </c>
      <c r="B7" s="11" t="n">
        <v>3</v>
      </c>
      <c r="C7" s="11" t="s">
        <v>219</v>
      </c>
      <c r="D7" s="11" t="s">
        <v>220</v>
      </c>
      <c r="E7" s="12" t="n">
        <f aca="false">B7/3</f>
        <v>1</v>
      </c>
    </row>
    <row r="8" customFormat="false" ht="15" hidden="false" customHeight="false" outlineLevel="0" collapsed="false">
      <c r="A8" s="9" t="s">
        <v>223</v>
      </c>
      <c r="B8" s="11" t="n">
        <v>0.0005</v>
      </c>
      <c r="C8" s="11" t="s">
        <v>224</v>
      </c>
      <c r="D8" s="11" t="s">
        <v>225</v>
      </c>
      <c r="E8" s="12" t="n">
        <f aca="false">B8/3</f>
        <v>0.000166666666666667</v>
      </c>
    </row>
    <row r="9" customFormat="false" ht="15" hidden="false" customHeight="false" outlineLevel="0" collapsed="false">
      <c r="A9" s="9" t="s">
        <v>226</v>
      </c>
      <c r="B9" s="11" t="n">
        <v>0.0005</v>
      </c>
      <c r="C9" s="11" t="s">
        <v>224</v>
      </c>
      <c r="D9" s="11" t="s">
        <v>225</v>
      </c>
      <c r="E9" s="12" t="n">
        <f aca="false">B9/3</f>
        <v>0.000166666666666667</v>
      </c>
    </row>
    <row r="10" customFormat="false" ht="15" hidden="false" customHeight="false" outlineLevel="0" collapsed="false">
      <c r="A10" s="9" t="s">
        <v>227</v>
      </c>
      <c r="B10" s="11" t="n">
        <v>0.0005</v>
      </c>
      <c r="C10" s="11" t="s">
        <v>224</v>
      </c>
      <c r="D10" s="11" t="s">
        <v>225</v>
      </c>
      <c r="E10" s="12" t="n">
        <f aca="false">B10/3</f>
        <v>0.000166666666666667</v>
      </c>
    </row>
    <row r="11" customFormat="false" ht="15" hidden="false" customHeight="false" outlineLevel="0" collapsed="false">
      <c r="A11" s="9" t="s">
        <v>228</v>
      </c>
      <c r="B11" s="11" t="n">
        <f aca="false">truthStateParams!$B$5</f>
        <v>20</v>
      </c>
      <c r="C11" s="11" t="s">
        <v>200</v>
      </c>
      <c r="D11" s="11" t="s">
        <v>229</v>
      </c>
      <c r="E11" s="12" t="n">
        <f aca="false">RADIANS(B11)/3600/3</f>
        <v>3.23209120739691E-005</v>
      </c>
    </row>
    <row r="12" customFormat="false" ht="15" hidden="false" customHeight="false" outlineLevel="0" collapsed="false">
      <c r="A12" s="9" t="s">
        <v>230</v>
      </c>
      <c r="B12" s="11" t="n">
        <f aca="false">truthStateParams!$B$5</f>
        <v>20</v>
      </c>
      <c r="C12" s="11" t="s">
        <v>200</v>
      </c>
      <c r="D12" s="11" t="s">
        <v>229</v>
      </c>
      <c r="E12" s="12" t="n">
        <f aca="false">RADIANS(B12)/3600/3</f>
        <v>3.23209120739691E-005</v>
      </c>
    </row>
    <row r="13" customFormat="false" ht="15" hidden="false" customHeight="false" outlineLevel="0" collapsed="false">
      <c r="A13" s="9" t="s">
        <v>231</v>
      </c>
      <c r="B13" s="11" t="n">
        <f aca="false">truthStateParams!$B$5</f>
        <v>20</v>
      </c>
      <c r="C13" s="11" t="s">
        <v>200</v>
      </c>
      <c r="D13" s="11" t="s">
        <v>229</v>
      </c>
      <c r="E13" s="12" t="n">
        <f aca="false">RADIANS(B13)/3600/3</f>
        <v>3.23209120739691E-005</v>
      </c>
    </row>
    <row r="14" customFormat="false" ht="15" hidden="false" customHeight="false" outlineLevel="0" collapsed="false">
      <c r="A14" s="9" t="s">
        <v>232</v>
      </c>
      <c r="B14" s="11" t="n">
        <f aca="false">truthStateParams!$B$6</f>
        <v>20</v>
      </c>
      <c r="C14" s="11" t="s">
        <v>200</v>
      </c>
      <c r="D14" s="11" t="s">
        <v>233</v>
      </c>
      <c r="E14" s="12" t="n">
        <f aca="false">RADIANS(B14)/3600/3</f>
        <v>3.23209120739691E-005</v>
      </c>
    </row>
    <row r="15" customFormat="false" ht="15" hidden="false" customHeight="false" outlineLevel="0" collapsed="false">
      <c r="A15" s="9" t="s">
        <v>234</v>
      </c>
      <c r="B15" s="11" t="n">
        <f aca="false">truthStateParams!$B$6</f>
        <v>20</v>
      </c>
      <c r="C15" s="11" t="s">
        <v>200</v>
      </c>
      <c r="D15" s="11" t="s">
        <v>233</v>
      </c>
      <c r="E15" s="12" t="n">
        <f aca="false">RADIANS(B15)/3600/3</f>
        <v>3.23209120739691E-005</v>
      </c>
    </row>
    <row r="16" customFormat="false" ht="15" hidden="false" customHeight="false" outlineLevel="0" collapsed="false">
      <c r="A16" s="11" t="s">
        <v>235</v>
      </c>
      <c r="B16" s="11" t="n">
        <f aca="false">truthStateParams!$B$6</f>
        <v>20</v>
      </c>
      <c r="C16" s="11" t="s">
        <v>200</v>
      </c>
      <c r="D16" s="11" t="s">
        <v>233</v>
      </c>
      <c r="E16" s="12" t="n">
        <f aca="false">RADIANS(B16)/3600/3</f>
        <v>3.23209120739691E-005</v>
      </c>
    </row>
    <row r="17" customFormat="false" ht="15" hidden="false" customHeight="false" outlineLevel="0" collapsed="false">
      <c r="A17" s="9" t="s">
        <v>236</v>
      </c>
      <c r="B17" s="11" t="n">
        <f aca="false">truthStateParams!$B$3</f>
        <v>5</v>
      </c>
      <c r="C17" s="14" t="s">
        <v>189</v>
      </c>
      <c r="D17" s="11" t="s">
        <v>237</v>
      </c>
      <c r="E17" s="12" t="n">
        <f aca="false">RADIANS(B17)/hr2sec/3</f>
        <v>8.08022801849227E-006</v>
      </c>
    </row>
    <row r="18" customFormat="false" ht="15" hidden="false" customHeight="false" outlineLevel="0" collapsed="false">
      <c r="A18" s="9" t="s">
        <v>238</v>
      </c>
      <c r="B18" s="11" t="n">
        <f aca="false">truthStateParams!$B$3</f>
        <v>5</v>
      </c>
      <c r="C18" s="14" t="s">
        <v>189</v>
      </c>
      <c r="D18" s="11" t="s">
        <v>237</v>
      </c>
      <c r="E18" s="12" t="n">
        <f aca="false">RADIANS(B18)/hr2sec/3</f>
        <v>8.08022801849227E-006</v>
      </c>
    </row>
    <row r="19" customFormat="false" ht="15" hidden="false" customHeight="false" outlineLevel="0" collapsed="false">
      <c r="A19" s="25" t="s">
        <v>239</v>
      </c>
      <c r="B19" s="27" t="n">
        <f aca="false">truthStateParams!$B$3</f>
        <v>5</v>
      </c>
      <c r="C19" s="59" t="s">
        <v>189</v>
      </c>
      <c r="D19" s="27" t="s">
        <v>237</v>
      </c>
      <c r="E19" s="28" t="n">
        <f aca="false">RADIANS(B19)/hr2sec/3</f>
        <v>8.08022801849227E-006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1" width="12.8542510121458"/>
    <col collapsed="false" hidden="false" max="2" min="2" style="39" width="11.5708502024291"/>
    <col collapsed="false" hidden="false" max="3" min="3" style="11" width="12.1052631578947"/>
    <col collapsed="false" hidden="false" max="4" min="4" style="11" width="47.3481781376518"/>
    <col collapsed="false" hidden="false" max="5" min="5" style="39" width="14.6761133603239"/>
    <col collapsed="false" hidden="false" max="6" min="6" style="11" width="25.3886639676113"/>
    <col collapsed="false" hidden="false" max="1025" min="7" style="11" width="9.10526315789474"/>
  </cols>
  <sheetData>
    <row r="1" customFormat="false" ht="15" hidden="false" customHeight="false" outlineLevel="0" collapsed="false">
      <c r="A1" s="50" t="s">
        <v>0</v>
      </c>
      <c r="B1" s="51" t="s">
        <v>1</v>
      </c>
      <c r="C1" s="52" t="s">
        <v>2</v>
      </c>
      <c r="D1" s="52" t="s">
        <v>3</v>
      </c>
      <c r="E1" s="53" t="s">
        <v>4</v>
      </c>
      <c r="F1" s="0"/>
    </row>
    <row r="2" customFormat="false" ht="15" hidden="false" customHeight="false" outlineLevel="0" collapsed="false">
      <c r="A2" s="9" t="str">
        <f aca="false">truthStateParams!A2</f>
        <v>Q_grav</v>
      </c>
      <c r="B2" s="14" t="n">
        <f aca="false">truthStateParams!B2</f>
        <v>4.8E-007</v>
      </c>
      <c r="C2" s="11" t="str">
        <f aca="false">truthStateParams!C2</f>
        <v>m^2/s^3</v>
      </c>
      <c r="D2" s="11" t="str">
        <f aca="false">truthStateParams!D2</f>
        <v>3-sigma non-gravitational process noise</v>
      </c>
      <c r="E2" s="12" t="n">
        <f aca="false">B2/3</f>
        <v>1.6E-007</v>
      </c>
      <c r="F2" s="60"/>
    </row>
    <row r="3" customFormat="false" ht="15" hidden="false" customHeight="false" outlineLevel="0" collapsed="false">
      <c r="A3" s="9" t="str">
        <f aca="false">truthStateParams!A3</f>
        <v>sig_gyro_ss</v>
      </c>
      <c r="B3" s="15" t="n">
        <f aca="false">truthStateParams!B3</f>
        <v>5</v>
      </c>
      <c r="C3" s="14" t="str">
        <f aca="false">truthStateParams!C3</f>
        <v>deg/hr</v>
      </c>
      <c r="D3" s="11" t="str">
        <f aca="false">truthStateParams!D3</f>
        <v>3-sigma steady-state gyro bias</v>
      </c>
      <c r="E3" s="12" t="n">
        <f aca="false">RADIANS(B3)/hr2sec/3</f>
        <v>8.08022801849227E-006</v>
      </c>
      <c r="F3" s="60"/>
    </row>
    <row r="4" customFormat="false" ht="15" hidden="false" customHeight="false" outlineLevel="0" collapsed="false">
      <c r="A4" s="25" t="str">
        <f aca="false">truthStateParams!A4</f>
        <v>arw</v>
      </c>
      <c r="B4" s="55" t="n">
        <f aca="false">truthStateParams!B4</f>
        <v>0.05</v>
      </c>
      <c r="C4" s="27" t="str">
        <f aca="false">truthStateParams!C4</f>
        <v>deg/sqrt(hr)</v>
      </c>
      <c r="D4" s="27" t="str">
        <f aca="false">truthStateParams!D4</f>
        <v>3-sigma angular random walk</v>
      </c>
      <c r="E4" s="28" t="n">
        <f aca="false">RADIANS(B4)/SQRT(hr2sec)/3</f>
        <v>4.84813681109536E-006</v>
      </c>
      <c r="F4" s="60"/>
    </row>
    <row r="5" customFormat="false" ht="15" hidden="false" customHeight="false" outlineLevel="0" collapsed="false">
      <c r="A5" s="9" t="str">
        <f aca="false">truthStateParams!A5</f>
        <v>sig_st_ss</v>
      </c>
      <c r="B5" s="15" t="n">
        <f aca="false">truthStateParams!B5</f>
        <v>20</v>
      </c>
      <c r="C5" s="11" t="str">
        <f aca="false">truthStateParams!C5</f>
        <v>arcsec/axis</v>
      </c>
      <c r="D5" s="11" t="str">
        <f aca="false">truthStateParams!D5</f>
        <v>3-sigma steady-state star camera misalignment</v>
      </c>
      <c r="E5" s="12" t="n">
        <f aca="false">RADIANS(B5)/3600/3</f>
        <v>3.23209120739691E-005</v>
      </c>
      <c r="F5" s="60"/>
    </row>
    <row r="6" customFormat="false" ht="15" hidden="false" customHeight="false" outlineLevel="0" collapsed="false">
      <c r="A6" s="9" t="str">
        <f aca="false">truthStateParams!A6</f>
        <v>sig_c_ss</v>
      </c>
      <c r="B6" s="15" t="n">
        <f aca="false">truthStateParams!B6</f>
        <v>20</v>
      </c>
      <c r="C6" s="11" t="str">
        <f aca="false">truthStateParams!C6</f>
        <v>arcsec/axis</v>
      </c>
      <c r="D6" s="11" t="str">
        <f aca="false">truthStateParams!D6</f>
        <v>3-sigma steady-state terrain camera misalignment</v>
      </c>
      <c r="E6" s="12" t="n">
        <f aca="false">RADIANS(B6)/3600/3</f>
        <v>3.23209120739691E-005</v>
      </c>
    </row>
    <row r="7" customFormat="false" ht="15" hidden="false" customHeight="false" outlineLevel="0" collapsed="false">
      <c r="A7" s="9" t="str">
        <f aca="false">truthStateParams!A7</f>
        <v>sig_meas_stx</v>
      </c>
      <c r="B7" s="15" t="n">
        <f aca="false">truthStateParams!B7</f>
        <v>1.5</v>
      </c>
      <c r="C7" s="11" t="str">
        <f aca="false">truthStateParams!C7</f>
        <v>arcsec</v>
      </c>
      <c r="D7" s="11" t="str">
        <f aca="false">truthStateParams!D7</f>
        <v>3-sigma star camera measurement uncertainty</v>
      </c>
      <c r="E7" s="12" t="n">
        <f aca="false">RADIANS(B7)/3600/3</f>
        <v>2.42406840554768E-006</v>
      </c>
    </row>
    <row r="8" customFormat="false" ht="15" hidden="false" customHeight="false" outlineLevel="0" collapsed="false">
      <c r="A8" s="9" t="str">
        <f aca="false">truthStateParams!A8</f>
        <v>sig_meas_sty</v>
      </c>
      <c r="B8" s="15" t="n">
        <f aca="false">truthStateParams!B8</f>
        <v>1.5</v>
      </c>
      <c r="C8" s="11" t="str">
        <f aca="false">truthStateParams!C8</f>
        <v>arcsec</v>
      </c>
      <c r="D8" s="11" t="str">
        <f aca="false">truthStateParams!D8</f>
        <v>3-sigma star camera measurement uncertainty</v>
      </c>
      <c r="E8" s="12" t="n">
        <f aca="false">RADIANS(B8)/3600/3</f>
        <v>2.42406840554768E-006</v>
      </c>
    </row>
    <row r="9" customFormat="false" ht="15" hidden="false" customHeight="false" outlineLevel="0" collapsed="false">
      <c r="A9" s="9" t="str">
        <f aca="false">truthStateParams!A9</f>
        <v>sig_meas_stz</v>
      </c>
      <c r="B9" s="15" t="n">
        <f aca="false">truthStateParams!B9</f>
        <v>9</v>
      </c>
      <c r="C9" s="11" t="str">
        <f aca="false">truthStateParams!C9</f>
        <v>arcsec</v>
      </c>
      <c r="D9" s="11" t="str">
        <f aca="false">truthStateParams!D9</f>
        <v>3-sigma star camera measurement uncertainty</v>
      </c>
      <c r="E9" s="12" t="n">
        <f aca="false">RADIANS(B9)/3600/3</f>
        <v>1.45444104332861E-005</v>
      </c>
    </row>
    <row r="10" customFormat="false" ht="15" hidden="false" customHeight="false" outlineLevel="0" collapsed="false">
      <c r="A10" s="5" t="str">
        <f aca="false">truthStateParams!A10</f>
        <v>sig_cu</v>
      </c>
      <c r="B10" s="56" t="n">
        <f aca="false">truthStateParams!B10</f>
        <v>3</v>
      </c>
      <c r="C10" s="7" t="str">
        <f aca="false">truthStateParams!C10</f>
        <v>pixels</v>
      </c>
      <c r="D10" s="7" t="str">
        <f aca="false">truthStateParams!D10</f>
        <v>3-sigma u component of pixel noise</v>
      </c>
      <c r="E10" s="8" t="n">
        <f aca="false">B10/3</f>
        <v>1</v>
      </c>
    </row>
    <row r="11" customFormat="false" ht="15" hidden="false" customHeight="false" outlineLevel="0" collapsed="false">
      <c r="A11" s="25" t="str">
        <f aca="false">truthStateParams!A11</f>
        <v>sig_cv</v>
      </c>
      <c r="B11" s="57" t="n">
        <f aca="false">truthStateParams!B11</f>
        <v>3</v>
      </c>
      <c r="C11" s="27" t="str">
        <f aca="false">truthStateParams!C11</f>
        <v>pixels</v>
      </c>
      <c r="D11" s="27" t="str">
        <f aca="false">truthStateParams!D11</f>
        <v>3-sigma v component of pixel noise</v>
      </c>
      <c r="E11" s="28" t="n">
        <f aca="false">B11/3</f>
        <v>1</v>
      </c>
    </row>
    <row r="12" customFormat="false" ht="15" hidden="false" customHeight="false" outlineLevel="0" collapsed="false">
      <c r="A12" s="25" t="str">
        <f aca="false">truthStateParams!A12</f>
        <v>sig_idpos</v>
      </c>
      <c r="B12" s="57" t="n">
        <f aca="false">truthStateParams!B12</f>
        <v>10</v>
      </c>
      <c r="C12" s="27" t="str">
        <f aca="false">truthStateParams!C12</f>
        <v>m</v>
      </c>
      <c r="D12" s="27" t="str">
        <f aca="false">truthStateParams!D12</f>
        <v>3-sigma change in inertial position measurement uncertainty</v>
      </c>
      <c r="E12" s="28" t="n">
        <f aca="false">B12/3</f>
        <v>3.33333333333333</v>
      </c>
    </row>
    <row r="13" customFormat="false" ht="15" hidden="false" customHeight="false" outlineLevel="0" collapsed="false">
      <c r="A13" s="25" t="str">
        <f aca="false">truthStateParams!A13</f>
        <v>sig_loss</v>
      </c>
      <c r="B13" s="57" t="n">
        <f aca="false">truthStateParams!B13</f>
        <v>100</v>
      </c>
      <c r="C13" s="27" t="str">
        <f aca="false">truthStateParams!C13</f>
        <v>m</v>
      </c>
      <c r="D13" s="27" t="str">
        <f aca="false">truthStateParams!D13</f>
        <v>3-sigma LOSS feature location uncertainty</v>
      </c>
      <c r="E13" s="28" t="n">
        <f aca="false">B13/3</f>
        <v>33.3333333333333</v>
      </c>
    </row>
    <row r="14" customFormat="false" ht="15" hidden="false" customHeight="false" outlineLevel="0" collapsed="false">
      <c r="A14" s="25" t="str">
        <f aca="false">truthStateParams!A14</f>
        <v>sig_mdpos</v>
      </c>
      <c r="B14" s="57" t="n">
        <f aca="false">truthStateParams!B14</f>
        <v>10</v>
      </c>
      <c r="C14" s="27" t="str">
        <f aca="false">truthStateParams!C14</f>
        <v>m</v>
      </c>
      <c r="D14" s="27" t="str">
        <f aca="false">truthStateParams!D14</f>
        <v>3-sigma change in lunar-referenced position measurement uncertainty</v>
      </c>
      <c r="E14" s="28" t="n">
        <f aca="false">B14/3</f>
        <v>3.33333333333333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/>
  <cols>
    <col collapsed="false" hidden="false" max="1" min="1" style="11" width="9.31983805668016"/>
    <col collapsed="false" hidden="false" max="3" min="2" style="11" width="6.96356275303644"/>
    <col collapsed="false" hidden="false" max="4" min="4" style="11" width="52.165991902834"/>
    <col collapsed="false" hidden="false" max="5" min="5" style="39" width="13.9271255060729"/>
    <col collapsed="false" hidden="false" max="6" min="6" style="11" width="14.7813765182186"/>
    <col collapsed="false" hidden="false" max="1025" min="7" style="11" width="9.10526315789474"/>
  </cols>
  <sheetData>
    <row r="1" customFormat="false" ht="15" hidden="false" customHeight="false" outlineLevel="0" collapsed="false">
      <c r="A1" s="50" t="s">
        <v>0</v>
      </c>
      <c r="B1" s="61" t="s">
        <v>1</v>
      </c>
      <c r="C1" s="52" t="s">
        <v>2</v>
      </c>
      <c r="D1" s="52" t="s">
        <v>3</v>
      </c>
      <c r="E1" s="4" t="s">
        <v>4</v>
      </c>
      <c r="F1" s="0"/>
    </row>
    <row r="2" customFormat="false" ht="15" hidden="false" customHeight="true" outlineLevel="0" collapsed="false">
      <c r="A2" s="9" t="str">
        <f aca="false">truthStateInitialUncertainty!A2</f>
        <v>sig_rsx</v>
      </c>
      <c r="B2" s="11" t="n">
        <f aca="false">truthStateInitialUncertainty!B2</f>
        <v>4000</v>
      </c>
      <c r="C2" s="11" t="str">
        <f aca="false">truthStateInitialUncertainty!C2</f>
        <v>m</v>
      </c>
      <c r="D2" s="11" t="str">
        <f aca="false">truthStateInitialUncertainty!D2</f>
        <v>3-sigma initial satellite position uncertainty</v>
      </c>
      <c r="E2" s="62" t="n">
        <f aca="false">B2/3</f>
        <v>1333.33333333333</v>
      </c>
      <c r="F2" s="60"/>
    </row>
    <row r="3" customFormat="false" ht="15" hidden="false" customHeight="false" outlineLevel="0" collapsed="false">
      <c r="A3" s="9" t="str">
        <f aca="false">truthStateInitialUncertainty!A3</f>
        <v>sig_rsy</v>
      </c>
      <c r="B3" s="11" t="n">
        <f aca="false">truthStateInitialUncertainty!B3</f>
        <v>4000</v>
      </c>
      <c r="C3" s="11" t="str">
        <f aca="false">truthStateInitialUncertainty!C3</f>
        <v>m</v>
      </c>
      <c r="D3" s="11" t="str">
        <f aca="false">truthStateInitialUncertainty!D3</f>
        <v>3-sigma initial satellite position uncertainty</v>
      </c>
      <c r="E3" s="62" t="n">
        <f aca="false">B3/3</f>
        <v>1333.33333333333</v>
      </c>
      <c r="F3" s="60"/>
    </row>
    <row r="4" customFormat="false" ht="15" hidden="false" customHeight="false" outlineLevel="0" collapsed="false">
      <c r="A4" s="9" t="str">
        <f aca="false">truthStateInitialUncertainty!A4</f>
        <v>sig_rsz</v>
      </c>
      <c r="B4" s="11" t="n">
        <f aca="false">truthStateInitialUncertainty!B4</f>
        <v>4000</v>
      </c>
      <c r="C4" s="11" t="str">
        <f aca="false">truthStateInitialUncertainty!C4</f>
        <v>m</v>
      </c>
      <c r="D4" s="11" t="str">
        <f aca="false">truthStateInitialUncertainty!D4</f>
        <v>3-sigma initial satellite position uncertainty</v>
      </c>
      <c r="E4" s="62" t="n">
        <f aca="false">B4/3</f>
        <v>1333.33333333333</v>
      </c>
      <c r="F4" s="60"/>
    </row>
    <row r="5" customFormat="false" ht="15" hidden="false" customHeight="false" outlineLevel="0" collapsed="false">
      <c r="A5" s="9" t="str">
        <f aca="false">truthStateInitialUncertainty!A5</f>
        <v>sig_vsx</v>
      </c>
      <c r="B5" s="11" t="n">
        <f aca="false">truthStateInitialUncertainty!B5</f>
        <v>3</v>
      </c>
      <c r="C5" s="11" t="str">
        <f aca="false">truthStateInitialUncertainty!C5</f>
        <v>m/sec</v>
      </c>
      <c r="D5" s="11" t="str">
        <f aca="false">truthStateInitialUncertainty!D5</f>
        <v>3-sigma initial satellite velocity uncertainty</v>
      </c>
      <c r="E5" s="62" t="n">
        <f aca="false">B5/3</f>
        <v>1</v>
      </c>
      <c r="F5" s="60"/>
    </row>
    <row r="6" customFormat="false" ht="15" hidden="false" customHeight="false" outlineLevel="0" collapsed="false">
      <c r="A6" s="9" t="str">
        <f aca="false">truthStateInitialUncertainty!A6</f>
        <v>sig_vsy</v>
      </c>
      <c r="B6" s="11" t="n">
        <f aca="false">truthStateInitialUncertainty!B6</f>
        <v>3</v>
      </c>
      <c r="C6" s="11" t="str">
        <f aca="false">truthStateInitialUncertainty!C6</f>
        <v>m/sec</v>
      </c>
      <c r="D6" s="11" t="str">
        <f aca="false">truthStateInitialUncertainty!D6</f>
        <v>3-sigma initial satellite velocity uncertainty</v>
      </c>
      <c r="E6" s="62" t="n">
        <f aca="false">B6/3</f>
        <v>1</v>
      </c>
    </row>
    <row r="7" customFormat="false" ht="15" hidden="false" customHeight="false" outlineLevel="0" collapsed="false">
      <c r="A7" s="9" t="str">
        <f aca="false">truthStateInitialUncertainty!A7</f>
        <v>sig_vsz</v>
      </c>
      <c r="B7" s="11" t="n">
        <f aca="false">truthStateInitialUncertainty!B7</f>
        <v>3</v>
      </c>
      <c r="C7" s="11" t="str">
        <f aca="false">truthStateInitialUncertainty!C7</f>
        <v>m/sec</v>
      </c>
      <c r="D7" s="11" t="str">
        <f aca="false">truthStateInitialUncertainty!D7</f>
        <v>3-sigma initial satellite velocity uncertainty</v>
      </c>
      <c r="E7" s="62" t="n">
        <f aca="false">B7/3</f>
        <v>1</v>
      </c>
    </row>
    <row r="8" customFormat="false" ht="15" hidden="false" customHeight="false" outlineLevel="0" collapsed="false">
      <c r="A8" s="9" t="str">
        <f aca="false">truthStateInitialUncertainty!A8</f>
        <v>sig_ax</v>
      </c>
      <c r="B8" s="11" t="n">
        <f aca="false">truthStateInitialUncertainty!B8</f>
        <v>0.0005</v>
      </c>
      <c r="C8" s="11" t="str">
        <f aca="false">truthStateInitialUncertainty!C8</f>
        <v>rad</v>
      </c>
      <c r="D8" s="11" t="str">
        <f aca="false">truthStateInitialUncertainty!D8</f>
        <v>3-sigma initial satellite orientation uncertainty</v>
      </c>
      <c r="E8" s="62" t="n">
        <f aca="false">B8/3</f>
        <v>0.000166666666666667</v>
      </c>
    </row>
    <row r="9" customFormat="false" ht="15" hidden="false" customHeight="false" outlineLevel="0" collapsed="false">
      <c r="A9" s="9" t="str">
        <f aca="false">truthStateInitialUncertainty!A9</f>
        <v>sig_ay</v>
      </c>
      <c r="B9" s="11" t="n">
        <f aca="false">truthStateInitialUncertainty!B9</f>
        <v>0.0005</v>
      </c>
      <c r="C9" s="11" t="str">
        <f aca="false">truthStateInitialUncertainty!C9</f>
        <v>rad</v>
      </c>
      <c r="D9" s="11" t="str">
        <f aca="false">truthStateInitialUncertainty!D9</f>
        <v>3-sigma initial satellite orientation uncertainty</v>
      </c>
      <c r="E9" s="62" t="n">
        <f aca="false">B9/3</f>
        <v>0.000166666666666667</v>
      </c>
    </row>
    <row r="10" customFormat="false" ht="15" hidden="false" customHeight="false" outlineLevel="0" collapsed="false">
      <c r="A10" s="9" t="str">
        <f aca="false">truthStateInitialUncertainty!A10</f>
        <v>sig_az</v>
      </c>
      <c r="B10" s="11" t="n">
        <f aca="false">truthStateInitialUncertainty!B10</f>
        <v>0.0005</v>
      </c>
      <c r="C10" s="11" t="str">
        <f aca="false">truthStateInitialUncertainty!C10</f>
        <v>rad</v>
      </c>
      <c r="D10" s="11" t="str">
        <f aca="false">truthStateInitialUncertainty!D10</f>
        <v>3-sigma initial satellite orientation uncertainty</v>
      </c>
      <c r="E10" s="62" t="n">
        <f aca="false">B10/3</f>
        <v>0.000166666666666667</v>
      </c>
    </row>
    <row r="11" customFormat="false" ht="15" hidden="false" customHeight="false" outlineLevel="0" collapsed="false">
      <c r="A11" s="9" t="str">
        <f aca="false">truthStateInitialUncertainty!A11</f>
        <v>sig_thstx</v>
      </c>
      <c r="B11" s="11" t="n">
        <f aca="false">truthStateInitialUncertainty!B11</f>
        <v>20</v>
      </c>
      <c r="C11" s="11" t="str">
        <f aca="false">truthStateInitialUncertainty!C11</f>
        <v>arcsec</v>
      </c>
      <c r="D11" s="11" t="str">
        <f aca="false">truthStateInitialUncertainty!D11</f>
        <v>3-sigma initial star camera misalignment uncertainty</v>
      </c>
      <c r="E11" s="62" t="n">
        <f aca="false">RADIANS(B11)/3600/3</f>
        <v>3.23209120739691E-005</v>
      </c>
    </row>
    <row r="12" customFormat="false" ht="15" hidden="false" customHeight="false" outlineLevel="0" collapsed="false">
      <c r="A12" s="9" t="str">
        <f aca="false">truthStateInitialUncertainty!A12</f>
        <v>sig_thsty</v>
      </c>
      <c r="B12" s="11" t="n">
        <f aca="false">truthStateInitialUncertainty!B12</f>
        <v>20</v>
      </c>
      <c r="C12" s="11" t="str">
        <f aca="false">truthStateInitialUncertainty!C12</f>
        <v>arcsec</v>
      </c>
      <c r="D12" s="11" t="str">
        <f aca="false">truthStateInitialUncertainty!D12</f>
        <v>3-sigma initial star camera misalignment uncertainty</v>
      </c>
      <c r="E12" s="62" t="n">
        <f aca="false">RADIANS(B12)/3600/3</f>
        <v>3.23209120739691E-005</v>
      </c>
    </row>
    <row r="13" customFormat="false" ht="15" hidden="false" customHeight="false" outlineLevel="0" collapsed="false">
      <c r="A13" s="9" t="str">
        <f aca="false">truthStateInitialUncertainty!A13</f>
        <v>sig_thstz</v>
      </c>
      <c r="B13" s="11" t="n">
        <f aca="false">truthStateInitialUncertainty!B13</f>
        <v>20</v>
      </c>
      <c r="C13" s="11" t="str">
        <f aca="false">truthStateInitialUncertainty!C13</f>
        <v>arcsec</v>
      </c>
      <c r="D13" s="11" t="str">
        <f aca="false">truthStateInitialUncertainty!D13</f>
        <v>3-sigma initial star camera misalignment uncertainty</v>
      </c>
      <c r="E13" s="62" t="n">
        <f aca="false">RADIANS(B13)/3600/3</f>
        <v>3.23209120739691E-005</v>
      </c>
    </row>
    <row r="14" customFormat="false" ht="15" hidden="false" customHeight="false" outlineLevel="0" collapsed="false">
      <c r="A14" s="9" t="str">
        <f aca="false">truthStateInitialUncertainty!A14</f>
        <v>sig_thcx</v>
      </c>
      <c r="B14" s="11" t="n">
        <f aca="false">truthStateInitialUncertainty!B14</f>
        <v>20</v>
      </c>
      <c r="C14" s="11" t="str">
        <f aca="false">truthStateInitialUncertainty!C14</f>
        <v>arcsec</v>
      </c>
      <c r="D14" s="11" t="str">
        <f aca="false">truthStateInitialUncertainty!D14</f>
        <v>3-sigma initial terrain camera misalignment uncertainty</v>
      </c>
      <c r="E14" s="62" t="n">
        <f aca="false">RADIANS(B14)/3600/3</f>
        <v>3.23209120739691E-005</v>
      </c>
    </row>
    <row r="15" customFormat="false" ht="15" hidden="false" customHeight="false" outlineLevel="0" collapsed="false">
      <c r="A15" s="9" t="str">
        <f aca="false">truthStateInitialUncertainty!A15</f>
        <v>sig_thcy</v>
      </c>
      <c r="B15" s="11" t="n">
        <f aca="false">truthStateInitialUncertainty!B15</f>
        <v>20</v>
      </c>
      <c r="C15" s="11" t="str">
        <f aca="false">truthStateInitialUncertainty!C15</f>
        <v>arcsec</v>
      </c>
      <c r="D15" s="11" t="str">
        <f aca="false">truthStateInitialUncertainty!D15</f>
        <v>3-sigma initial terrain camera misalignment uncertainty</v>
      </c>
      <c r="E15" s="62" t="n">
        <f aca="false">RADIANS(B15)/3600/3</f>
        <v>3.23209120739691E-005</v>
      </c>
    </row>
    <row r="16" customFormat="false" ht="15" hidden="false" customHeight="false" outlineLevel="0" collapsed="false">
      <c r="A16" s="9" t="str">
        <f aca="false">truthStateInitialUncertainty!A16</f>
        <v>sig_thcz</v>
      </c>
      <c r="B16" s="11" t="n">
        <f aca="false">truthStateInitialUncertainty!B16</f>
        <v>20</v>
      </c>
      <c r="C16" s="11" t="str">
        <f aca="false">truthStateInitialUncertainty!C16</f>
        <v>arcsec</v>
      </c>
      <c r="D16" s="11" t="str">
        <f aca="false">truthStateInitialUncertainty!D16</f>
        <v>3-sigma initial terrain camera misalignment uncertainty</v>
      </c>
      <c r="E16" s="62" t="n">
        <f aca="false">RADIANS(B16)/3600/3</f>
        <v>3.23209120739691E-005</v>
      </c>
    </row>
    <row r="17" customFormat="false" ht="15" hidden="false" customHeight="false" outlineLevel="0" collapsed="false">
      <c r="A17" s="9" t="str">
        <f aca="false">truthStateInitialUncertainty!A17</f>
        <v>sig_gyrox</v>
      </c>
      <c r="B17" s="11" t="n">
        <f aca="false">truthStateInitialUncertainty!B17</f>
        <v>5</v>
      </c>
      <c r="C17" s="11" t="str">
        <f aca="false">truthStateInitialUncertainty!C17</f>
        <v>deg/hr</v>
      </c>
      <c r="D17" s="11" t="str">
        <f aca="false">truthStateInitialUncertainty!D17</f>
        <v>3-sigma initial gyro bias uncertainty</v>
      </c>
      <c r="E17" s="62" t="n">
        <f aca="false">RADIANS(B17)/hr2sec/3</f>
        <v>8.08022801849227E-006</v>
      </c>
    </row>
    <row r="18" customFormat="false" ht="15" hidden="false" customHeight="false" outlineLevel="0" collapsed="false">
      <c r="A18" s="9" t="str">
        <f aca="false">truthStateInitialUncertainty!A18</f>
        <v>sig_gyroy</v>
      </c>
      <c r="B18" s="11" t="n">
        <f aca="false">truthStateInitialUncertainty!B18</f>
        <v>5</v>
      </c>
      <c r="C18" s="11" t="str">
        <f aca="false">truthStateInitialUncertainty!C18</f>
        <v>deg/hr</v>
      </c>
      <c r="D18" s="11" t="str">
        <f aca="false">truthStateInitialUncertainty!D18</f>
        <v>3-sigma initial gyro bias uncertainty</v>
      </c>
      <c r="E18" s="62" t="n">
        <f aca="false">RADIANS(B18)/hr2sec/3</f>
        <v>8.08022801849227E-006</v>
      </c>
    </row>
    <row r="19" customFormat="false" ht="15" hidden="false" customHeight="false" outlineLevel="0" collapsed="false">
      <c r="A19" s="25" t="str">
        <f aca="false">truthStateInitialUncertainty!A19</f>
        <v>sig_gyroz</v>
      </c>
      <c r="B19" s="27" t="n">
        <f aca="false">truthStateInitialUncertainty!B19</f>
        <v>5</v>
      </c>
      <c r="C19" s="27" t="str">
        <f aca="false">truthStateInitialUncertainty!C19</f>
        <v>deg/hr</v>
      </c>
      <c r="D19" s="27" t="str">
        <f aca="false">truthStateInitialUncertainty!D19</f>
        <v>3-sigma initial gyro bias uncertainty</v>
      </c>
      <c r="E19" s="63" t="n">
        <f aca="false">RADIANS(B19)/hr2sec/3</f>
        <v>8.08022801849227E-006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/>
  <cols>
    <col collapsed="false" hidden="false" max="1" min="1" style="0" width="9.31983805668016"/>
    <col collapsed="false" hidden="false" max="3" min="2" style="0" width="6.96356275303644"/>
    <col collapsed="false" hidden="false" max="4" min="4" style="0" width="52.165991902834"/>
    <col collapsed="false" hidden="false" max="5" min="5" style="0" width="13.9271255060729"/>
    <col collapsed="false" hidden="false" max="1025" min="6" style="0" width="8.57085020242915"/>
  </cols>
  <sheetData>
    <row r="1" customFormat="false" ht="15" hidden="false" customHeight="false" outlineLevel="0" collapsed="false">
      <c r="A1" s="50" t="s">
        <v>0</v>
      </c>
      <c r="B1" s="61" t="s">
        <v>1</v>
      </c>
      <c r="C1" s="52" t="s">
        <v>2</v>
      </c>
      <c r="D1" s="52" t="s">
        <v>3</v>
      </c>
      <c r="E1" s="53" t="s">
        <v>4</v>
      </c>
    </row>
    <row r="2" customFormat="false" ht="15" hidden="false" customHeight="false" outlineLevel="0" collapsed="false">
      <c r="A2" s="9" t="s">
        <v>240</v>
      </c>
      <c r="B2" s="11" t="n">
        <v>100</v>
      </c>
      <c r="C2" s="11" t="str">
        <f aca="false">truthStateInitialUncertainty!C2</f>
        <v>m</v>
      </c>
      <c r="D2" s="11" t="s">
        <v>241</v>
      </c>
      <c r="E2" s="62" t="n">
        <f aca="false">B2</f>
        <v>100</v>
      </c>
      <c r="F2" s="11"/>
    </row>
    <row r="3" customFormat="false" ht="15" hidden="false" customHeight="false" outlineLevel="0" collapsed="false">
      <c r="A3" s="9" t="s">
        <v>242</v>
      </c>
      <c r="B3" s="11" t="n">
        <v>200</v>
      </c>
      <c r="C3" s="11" t="str">
        <f aca="false">truthStateInitialUncertainty!C3</f>
        <v>m</v>
      </c>
      <c r="D3" s="11" t="s">
        <v>241</v>
      </c>
      <c r="E3" s="62" t="n">
        <f aca="false">B3</f>
        <v>200</v>
      </c>
      <c r="F3" s="11"/>
    </row>
    <row r="4" customFormat="false" ht="15" hidden="false" customHeight="false" outlineLevel="0" collapsed="false">
      <c r="A4" s="9" t="s">
        <v>243</v>
      </c>
      <c r="B4" s="11" t="n">
        <v>300</v>
      </c>
      <c r="C4" s="11" t="str">
        <f aca="false">truthStateInitialUncertainty!C4</f>
        <v>m</v>
      </c>
      <c r="D4" s="11" t="s">
        <v>241</v>
      </c>
      <c r="E4" s="62" t="n">
        <f aca="false">B4</f>
        <v>300</v>
      </c>
      <c r="F4" s="11"/>
    </row>
    <row r="5" customFormat="false" ht="15" hidden="false" customHeight="false" outlineLevel="0" collapsed="false">
      <c r="A5" s="9" t="s">
        <v>244</v>
      </c>
      <c r="B5" s="11" t="n">
        <v>1</v>
      </c>
      <c r="C5" s="11" t="str">
        <f aca="false">truthStateInitialUncertainty!C5</f>
        <v>m/sec</v>
      </c>
      <c r="D5" s="11" t="s">
        <v>245</v>
      </c>
      <c r="E5" s="62" t="n">
        <f aca="false">B5</f>
        <v>1</v>
      </c>
      <c r="F5" s="11"/>
    </row>
    <row r="6" customFormat="false" ht="15" hidden="false" customHeight="false" outlineLevel="0" collapsed="false">
      <c r="A6" s="9" t="s">
        <v>246</v>
      </c>
      <c r="B6" s="11" t="n">
        <v>2</v>
      </c>
      <c r="C6" s="11" t="str">
        <f aca="false">truthStateInitialUncertainty!C6</f>
        <v>m/sec</v>
      </c>
      <c r="D6" s="11" t="s">
        <v>245</v>
      </c>
      <c r="E6" s="62" t="n">
        <f aca="false">B6</f>
        <v>2</v>
      </c>
      <c r="F6" s="11"/>
    </row>
    <row r="7" customFormat="false" ht="15" hidden="false" customHeight="false" outlineLevel="0" collapsed="false">
      <c r="A7" s="9" t="s">
        <v>247</v>
      </c>
      <c r="B7" s="11" t="n">
        <v>3</v>
      </c>
      <c r="C7" s="11" t="str">
        <f aca="false">truthStateInitialUncertainty!C7</f>
        <v>m/sec</v>
      </c>
      <c r="D7" s="11" t="s">
        <v>245</v>
      </c>
      <c r="E7" s="62" t="n">
        <f aca="false">B7</f>
        <v>3</v>
      </c>
      <c r="F7" s="11"/>
    </row>
    <row r="8" customFormat="false" ht="15" hidden="false" customHeight="false" outlineLevel="0" collapsed="false">
      <c r="A8" s="9" t="s">
        <v>248</v>
      </c>
      <c r="B8" s="11" t="n">
        <v>1</v>
      </c>
      <c r="C8" s="11" t="s">
        <v>249</v>
      </c>
      <c r="D8" s="11" t="s">
        <v>250</v>
      </c>
      <c r="E8" s="62" t="n">
        <f aca="false">B8/1000</f>
        <v>0.001</v>
      </c>
      <c r="F8" s="11"/>
    </row>
    <row r="9" customFormat="false" ht="15" hidden="false" customHeight="false" outlineLevel="0" collapsed="false">
      <c r="A9" s="9" t="s">
        <v>251</v>
      </c>
      <c r="B9" s="11" t="n">
        <v>2</v>
      </c>
      <c r="C9" s="11" t="s">
        <v>249</v>
      </c>
      <c r="D9" s="11" t="s">
        <v>250</v>
      </c>
      <c r="E9" s="62" t="n">
        <f aca="false">B9/1000</f>
        <v>0.002</v>
      </c>
      <c r="F9" s="11"/>
    </row>
    <row r="10" customFormat="false" ht="15" hidden="false" customHeight="false" outlineLevel="0" collapsed="false">
      <c r="A10" s="9" t="s">
        <v>252</v>
      </c>
      <c r="B10" s="11" t="n">
        <v>3</v>
      </c>
      <c r="C10" s="11" t="s">
        <v>249</v>
      </c>
      <c r="D10" s="11" t="s">
        <v>250</v>
      </c>
      <c r="E10" s="62" t="n">
        <f aca="false">B10/1000</f>
        <v>0.003</v>
      </c>
      <c r="F10" s="11"/>
    </row>
    <row r="11" customFormat="false" ht="15" hidden="false" customHeight="false" outlineLevel="0" collapsed="false">
      <c r="A11" s="9" t="s">
        <v>253</v>
      </c>
      <c r="B11" s="11" t="n">
        <v>180</v>
      </c>
      <c r="C11" s="11" t="str">
        <f aca="false">truthStateInitialUncertainty!C11</f>
        <v>arcsec</v>
      </c>
      <c r="D11" s="11" t="s">
        <v>254</v>
      </c>
      <c r="E11" s="62" t="n">
        <f aca="false">RADIANS(B11)/3600</f>
        <v>0.000872664625997165</v>
      </c>
      <c r="F11" s="11"/>
    </row>
    <row r="12" customFormat="false" ht="15" hidden="false" customHeight="false" outlineLevel="0" collapsed="false">
      <c r="A12" s="9" t="s">
        <v>255</v>
      </c>
      <c r="B12" s="11" t="n">
        <v>150</v>
      </c>
      <c r="C12" s="11" t="str">
        <f aca="false">truthStateInitialUncertainty!C12</f>
        <v>arcsec</v>
      </c>
      <c r="D12" s="11" t="s">
        <v>254</v>
      </c>
      <c r="E12" s="62" t="n">
        <f aca="false">RADIANS(B12)/3600</f>
        <v>0.000727220521664304</v>
      </c>
      <c r="F12" s="11"/>
    </row>
    <row r="13" customFormat="false" ht="15" hidden="false" customHeight="false" outlineLevel="0" collapsed="false">
      <c r="A13" s="9" t="s">
        <v>256</v>
      </c>
      <c r="B13" s="11" t="n">
        <v>130</v>
      </c>
      <c r="C13" s="11" t="str">
        <f aca="false">truthStateInitialUncertainty!C13</f>
        <v>arcsec</v>
      </c>
      <c r="D13" s="11" t="s">
        <v>254</v>
      </c>
      <c r="E13" s="62" t="n">
        <f aca="false">RADIANS(B13)/3600</f>
        <v>0.000630257785442397</v>
      </c>
      <c r="F13" s="11"/>
    </row>
    <row r="14" customFormat="false" ht="15" hidden="false" customHeight="false" outlineLevel="0" collapsed="false">
      <c r="A14" s="9" t="s">
        <v>257</v>
      </c>
      <c r="B14" s="11" t="n">
        <v>180</v>
      </c>
      <c r="C14" s="11" t="str">
        <f aca="false">truthStateInitialUncertainty!C14</f>
        <v>arcsec</v>
      </c>
      <c r="D14" s="11" t="s">
        <v>258</v>
      </c>
      <c r="E14" s="62" t="n">
        <f aca="false">RADIANS(B14)/3600</f>
        <v>0.000872664625997165</v>
      </c>
      <c r="F14" s="11"/>
    </row>
    <row r="15" customFormat="false" ht="15" hidden="false" customHeight="false" outlineLevel="0" collapsed="false">
      <c r="A15" s="9" t="s">
        <v>259</v>
      </c>
      <c r="B15" s="11" t="n">
        <v>150</v>
      </c>
      <c r="C15" s="11" t="str">
        <f aca="false">truthStateInitialUncertainty!C15</f>
        <v>arcsec</v>
      </c>
      <c r="D15" s="11" t="s">
        <v>258</v>
      </c>
      <c r="E15" s="62" t="n">
        <f aca="false">RADIANS(B15)/3600</f>
        <v>0.000727220521664304</v>
      </c>
      <c r="F15" s="11"/>
    </row>
    <row r="16" customFormat="false" ht="15" hidden="false" customHeight="false" outlineLevel="0" collapsed="false">
      <c r="A16" s="9" t="s">
        <v>260</v>
      </c>
      <c r="B16" s="11" t="n">
        <v>130</v>
      </c>
      <c r="C16" s="11" t="str">
        <f aca="false">truthStateInitialUncertainty!C16</f>
        <v>arcsec</v>
      </c>
      <c r="D16" s="11" t="s">
        <v>258</v>
      </c>
      <c r="E16" s="62" t="n">
        <f aca="false">RADIANS(B16)/3600</f>
        <v>0.000630257785442397</v>
      </c>
      <c r="F16" s="11"/>
    </row>
    <row r="17" customFormat="false" ht="15" hidden="false" customHeight="false" outlineLevel="0" collapsed="false">
      <c r="A17" s="9" t="s">
        <v>261</v>
      </c>
      <c r="B17" s="11" t="n">
        <v>1</v>
      </c>
      <c r="C17" s="11" t="str">
        <f aca="false">truthStateInitialUncertainty!C17</f>
        <v>deg/hr</v>
      </c>
      <c r="D17" s="11" t="s">
        <v>262</v>
      </c>
      <c r="E17" s="62" t="n">
        <f aca="false">RADIANS(B17)/hr2sec</f>
        <v>4.84813681109536E-006</v>
      </c>
      <c r="F17" s="11"/>
    </row>
    <row r="18" customFormat="false" ht="15" hidden="false" customHeight="false" outlineLevel="0" collapsed="false">
      <c r="A18" s="9" t="s">
        <v>263</v>
      </c>
      <c r="B18" s="11" t="n">
        <v>1</v>
      </c>
      <c r="C18" s="11" t="str">
        <f aca="false">truthStateInitialUncertainty!C18</f>
        <v>deg/hr</v>
      </c>
      <c r="D18" s="11" t="s">
        <v>262</v>
      </c>
      <c r="E18" s="62" t="n">
        <f aca="false">RADIANS(B18)/hr2sec</f>
        <v>4.84813681109536E-006</v>
      </c>
      <c r="F18" s="11"/>
    </row>
    <row r="19" customFormat="false" ht="15" hidden="false" customHeight="false" outlineLevel="0" collapsed="false">
      <c r="A19" s="25" t="s">
        <v>264</v>
      </c>
      <c r="B19" s="27" t="n">
        <v>1</v>
      </c>
      <c r="C19" s="27" t="str">
        <f aca="false">truthStateInitialUncertainty!C19</f>
        <v>deg/hr</v>
      </c>
      <c r="D19" s="27" t="s">
        <v>262</v>
      </c>
      <c r="E19" s="63" t="n">
        <f aca="false">RADIANS(B19)/hr2sec</f>
        <v>4.84813681109536E-006</v>
      </c>
      <c r="F19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032388663968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265</v>
      </c>
      <c r="B1" s="0" t="n">
        <v>60</v>
      </c>
    </row>
    <row r="2" customFormat="false" ht="15" hidden="false" customHeight="false" outlineLevel="0" collapsed="false">
      <c r="A2" s="0" t="s">
        <v>266</v>
      </c>
      <c r="B2" s="0" t="n">
        <v>60</v>
      </c>
    </row>
    <row r="3" customFormat="false" ht="15" hidden="false" customHeight="false" outlineLevel="0" collapsed="false">
      <c r="A3" s="0" t="s">
        <v>267</v>
      </c>
      <c r="B3" s="0" t="n">
        <f aca="false">hr2min*min2sec</f>
        <v>3600</v>
      </c>
    </row>
    <row r="4" customFormat="false" ht="15" hidden="false" customHeight="false" outlineLevel="0" collapsed="false">
      <c r="A4" s="0" t="s">
        <v>268</v>
      </c>
      <c r="B4" s="0" t="n">
        <v>9.81</v>
      </c>
    </row>
    <row r="5" customFormat="false" ht="15" hidden="false" customHeight="false" outlineLevel="0" collapsed="false">
      <c r="A5" s="0" t="s">
        <v>269</v>
      </c>
      <c r="B5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LibreOffice/5.1.2.2$Linux_X86_64 LibreOffice_project/10m0$Build-2</Application>
  <Company>Space Dynamics Lab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2010-12-01T20:08:29Z</dcterms:created>
  <dc:creator>Randy Christensen</dc:creator>
  <dc:description/>
  <dc:language>en-US</dc:language>
  <cp:lastModifiedBy/>
  <dcterms:modified xsi:type="dcterms:W3CDTF">2020-10-05T20:30:53Z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Space Dynamics Lab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