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\\Naboo1\Consulting Projects\Buncombe NC\3 - Project Work\Graphics\"/>
    </mc:Choice>
  </mc:AlternateContent>
  <xr:revisionPtr revIDLastSave="0" documentId="13_ncr:1_{3CB0DB98-EEEC-4D1C-BA6B-8A8073C40C03}" xr6:coauthVersionLast="47" xr6:coauthVersionMax="47" xr10:uidLastSave="{00000000-0000-0000-0000-000000000000}"/>
  <bookViews>
    <workbookView xWindow="-120" yWindow="-120" windowWidth="51840" windowHeight="21120" activeTab="1" xr2:uid="{F4475333-B306-4871-9D9C-EBB395443E5E}"/>
  </bookViews>
  <sheets>
    <sheet name="Sheet1" sheetId="1" r:id="rId1"/>
    <sheet name="Zach Updat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" i="2" l="1"/>
  <c r="E95" i="2"/>
  <c r="F64" i="2"/>
  <c r="E64" i="2"/>
  <c r="F37" i="2"/>
  <c r="E37" i="2"/>
  <c r="F43" i="2"/>
  <c r="E43" i="2"/>
  <c r="F5" i="2"/>
  <c r="E5" i="2"/>
  <c r="F94" i="2"/>
  <c r="E94" i="2"/>
  <c r="F114" i="2"/>
  <c r="E114" i="2"/>
  <c r="F22" i="2"/>
  <c r="E22" i="2"/>
  <c r="F67" i="2"/>
  <c r="E67" i="2"/>
  <c r="F112" i="2"/>
  <c r="E112" i="2"/>
  <c r="F102" i="2"/>
  <c r="E102" i="2"/>
  <c r="F2" i="2"/>
  <c r="E2" i="2"/>
  <c r="F65" i="2"/>
  <c r="E65" i="2"/>
  <c r="F7" i="2"/>
  <c r="E7" i="2"/>
  <c r="F115" i="2"/>
  <c r="E115" i="2"/>
  <c r="F78" i="2"/>
  <c r="E78" i="2"/>
  <c r="F90" i="2"/>
  <c r="E90" i="2"/>
  <c r="F99" i="2"/>
  <c r="E99" i="2"/>
  <c r="F49" i="2"/>
  <c r="E49" i="2"/>
  <c r="F58" i="2"/>
  <c r="E58" i="2"/>
  <c r="F42" i="2"/>
  <c r="E42" i="2"/>
  <c r="F59" i="2"/>
  <c r="E59" i="2"/>
  <c r="F46" i="2"/>
  <c r="E46" i="2"/>
  <c r="F48" i="2"/>
  <c r="E48" i="2"/>
  <c r="F20" i="2"/>
  <c r="E20" i="2"/>
  <c r="F34" i="2"/>
  <c r="E34" i="2"/>
  <c r="F86" i="2"/>
  <c r="E86" i="2"/>
  <c r="F53" i="2"/>
  <c r="E53" i="2"/>
  <c r="F24" i="2"/>
  <c r="E24" i="2"/>
  <c r="F17" i="2"/>
  <c r="E17" i="2"/>
  <c r="F93" i="2"/>
  <c r="E93" i="2"/>
  <c r="F14" i="2"/>
  <c r="E14" i="2"/>
  <c r="F72" i="2"/>
  <c r="E72" i="2"/>
  <c r="F104" i="2"/>
  <c r="E104" i="2"/>
  <c r="F35" i="2"/>
  <c r="E35" i="2"/>
  <c r="F110" i="2"/>
  <c r="E110" i="2"/>
  <c r="F50" i="2"/>
  <c r="E50" i="2"/>
  <c r="F12" i="2"/>
  <c r="E12" i="2"/>
  <c r="F107" i="2"/>
  <c r="E107" i="2"/>
  <c r="F83" i="2"/>
  <c r="E83" i="2"/>
  <c r="F13" i="2"/>
  <c r="E13" i="2"/>
  <c r="F25" i="2"/>
  <c r="E25" i="2"/>
  <c r="F103" i="2"/>
  <c r="E103" i="2"/>
  <c r="F55" i="2"/>
  <c r="E55" i="2"/>
  <c r="F28" i="2"/>
  <c r="E28" i="2"/>
  <c r="F76" i="2"/>
  <c r="E76" i="2"/>
  <c r="F101" i="2"/>
  <c r="E101" i="2"/>
  <c r="F57" i="2"/>
  <c r="E57" i="2"/>
  <c r="F87" i="2"/>
  <c r="E87" i="2"/>
  <c r="F91" i="2"/>
  <c r="E91" i="2"/>
  <c r="F71" i="2"/>
  <c r="E71" i="2"/>
  <c r="F32" i="2"/>
  <c r="E32" i="2"/>
  <c r="F81" i="2"/>
  <c r="E81" i="2"/>
  <c r="F44" i="2"/>
  <c r="E44" i="2"/>
  <c r="F39" i="2"/>
  <c r="E39" i="2"/>
  <c r="F60" i="2"/>
  <c r="E60" i="2"/>
  <c r="F113" i="2"/>
  <c r="E113" i="2"/>
  <c r="F8" i="2"/>
  <c r="E8" i="2"/>
  <c r="F77" i="2"/>
  <c r="E77" i="2"/>
  <c r="F18" i="2"/>
  <c r="E18" i="2"/>
  <c r="F116" i="2"/>
  <c r="E116" i="2"/>
  <c r="F41" i="2"/>
  <c r="E41" i="2"/>
  <c r="F75" i="2"/>
  <c r="E75" i="2"/>
  <c r="F88" i="2"/>
  <c r="E88" i="2"/>
  <c r="F29" i="2"/>
  <c r="E29" i="2"/>
  <c r="F52" i="2"/>
  <c r="E52" i="2"/>
  <c r="F19" i="2"/>
  <c r="E19" i="2"/>
  <c r="F92" i="2"/>
  <c r="E92" i="2"/>
  <c r="F4" i="2"/>
  <c r="E4" i="2"/>
  <c r="F85" i="2"/>
  <c r="E85" i="2"/>
  <c r="F51" i="2"/>
  <c r="E51" i="2"/>
  <c r="F111" i="2"/>
  <c r="E111" i="2"/>
  <c r="F105" i="2"/>
  <c r="E105" i="2"/>
  <c r="F11" i="2"/>
  <c r="E11" i="2"/>
  <c r="F47" i="2"/>
  <c r="E47" i="2"/>
  <c r="F109" i="2"/>
  <c r="E109" i="2"/>
  <c r="F66" i="2"/>
  <c r="E66" i="2"/>
  <c r="F61" i="2"/>
  <c r="E61" i="2"/>
  <c r="F98" i="2"/>
  <c r="E98" i="2"/>
  <c r="F10" i="2"/>
  <c r="E10" i="2"/>
  <c r="F38" i="2"/>
  <c r="E38" i="2"/>
  <c r="F54" i="2"/>
  <c r="E54" i="2"/>
  <c r="F21" i="2"/>
  <c r="E21" i="2"/>
  <c r="F63" i="2"/>
  <c r="E63" i="2"/>
  <c r="F68" i="2"/>
  <c r="E68" i="2"/>
  <c r="F6" i="2"/>
  <c r="E6" i="2"/>
  <c r="F30" i="2"/>
  <c r="E30" i="2"/>
  <c r="F62" i="2"/>
  <c r="E62" i="2"/>
  <c r="F82" i="2"/>
  <c r="E82" i="2"/>
  <c r="F26" i="2"/>
  <c r="E26" i="2"/>
  <c r="F108" i="2"/>
  <c r="E108" i="2"/>
  <c r="F79" i="2"/>
  <c r="E79" i="2"/>
  <c r="F40" i="2"/>
  <c r="E40" i="2"/>
  <c r="F3" i="2"/>
  <c r="E3" i="2"/>
  <c r="F31" i="2"/>
  <c r="E31" i="2"/>
  <c r="F23" i="2"/>
  <c r="E23" i="2"/>
  <c r="F89" i="2"/>
  <c r="E89" i="2"/>
  <c r="F45" i="2"/>
  <c r="E45" i="2"/>
  <c r="F96" i="2"/>
  <c r="E96" i="2"/>
  <c r="F36" i="2"/>
  <c r="E36" i="2"/>
  <c r="F9" i="2"/>
  <c r="E9" i="2"/>
  <c r="F33" i="2"/>
  <c r="E33" i="2"/>
  <c r="F16" i="2"/>
  <c r="E16" i="2"/>
  <c r="F27" i="2"/>
  <c r="E27" i="2"/>
  <c r="F74" i="2"/>
  <c r="E74" i="2"/>
  <c r="F100" i="2"/>
  <c r="E100" i="2"/>
  <c r="F56" i="2"/>
  <c r="E56" i="2"/>
  <c r="F97" i="2"/>
  <c r="E97" i="2"/>
  <c r="F73" i="2"/>
  <c r="E73" i="2"/>
  <c r="F70" i="2"/>
  <c r="E70" i="2"/>
  <c r="F84" i="2"/>
  <c r="E84" i="2"/>
  <c r="F80" i="2"/>
  <c r="E80" i="2"/>
  <c r="F106" i="2"/>
  <c r="E106" i="2"/>
  <c r="F69" i="2"/>
  <c r="E69" i="2"/>
  <c r="F15" i="2"/>
  <c r="E15" i="2"/>
  <c r="D95" i="2"/>
  <c r="D64" i="2"/>
  <c r="D37" i="2"/>
  <c r="D43" i="2"/>
  <c r="D5" i="2"/>
  <c r="D94" i="2"/>
  <c r="D114" i="2"/>
  <c r="D22" i="2"/>
  <c r="D67" i="2"/>
  <c r="D112" i="2"/>
  <c r="D102" i="2"/>
  <c r="D2" i="2"/>
  <c r="D65" i="2"/>
  <c r="D7" i="2"/>
  <c r="D115" i="2"/>
  <c r="D78" i="2"/>
  <c r="D90" i="2"/>
  <c r="D99" i="2"/>
  <c r="D49" i="2"/>
  <c r="D58" i="2"/>
  <c r="D42" i="2"/>
  <c r="D59" i="2"/>
  <c r="D46" i="2"/>
  <c r="D48" i="2"/>
  <c r="D20" i="2"/>
  <c r="D34" i="2"/>
  <c r="D86" i="2"/>
  <c r="D53" i="2"/>
  <c r="D24" i="2"/>
  <c r="D17" i="2"/>
  <c r="D93" i="2"/>
  <c r="D14" i="2"/>
  <c r="D72" i="2"/>
  <c r="D104" i="2"/>
  <c r="D35" i="2"/>
  <c r="D110" i="2"/>
  <c r="D50" i="2"/>
  <c r="D12" i="2"/>
  <c r="D107" i="2"/>
  <c r="D83" i="2"/>
  <c r="D13" i="2"/>
  <c r="D25" i="2"/>
  <c r="D103" i="2"/>
  <c r="D55" i="2"/>
  <c r="D28" i="2"/>
  <c r="D76" i="2"/>
  <c r="D101" i="2"/>
  <c r="D57" i="2"/>
  <c r="D87" i="2"/>
  <c r="D91" i="2"/>
  <c r="D71" i="2"/>
  <c r="D32" i="2"/>
  <c r="D81" i="2"/>
  <c r="D44" i="2"/>
  <c r="D39" i="2"/>
  <c r="D60" i="2"/>
  <c r="D113" i="2"/>
  <c r="D8" i="2"/>
  <c r="D77" i="2"/>
  <c r="D18" i="2"/>
  <c r="D116" i="2"/>
  <c r="D41" i="2"/>
  <c r="D75" i="2"/>
  <c r="D88" i="2"/>
  <c r="D29" i="2"/>
  <c r="D52" i="2"/>
  <c r="D19" i="2"/>
  <c r="D92" i="2"/>
  <c r="D4" i="2"/>
  <c r="D85" i="2"/>
  <c r="D51" i="2"/>
  <c r="D111" i="2"/>
  <c r="D105" i="2"/>
  <c r="D11" i="2"/>
  <c r="D47" i="2"/>
  <c r="D109" i="2"/>
  <c r="D66" i="2"/>
  <c r="D61" i="2"/>
  <c r="D98" i="2"/>
  <c r="D10" i="2"/>
  <c r="D38" i="2"/>
  <c r="D54" i="2"/>
  <c r="D21" i="2"/>
  <c r="D63" i="2"/>
  <c r="D68" i="2"/>
  <c r="D6" i="2"/>
  <c r="D30" i="2"/>
  <c r="D62" i="2"/>
  <c r="D82" i="2"/>
  <c r="D26" i="2"/>
  <c r="D108" i="2"/>
  <c r="D79" i="2"/>
  <c r="D40" i="2"/>
  <c r="D3" i="2"/>
  <c r="D31" i="2"/>
  <c r="D23" i="2"/>
  <c r="D89" i="2"/>
  <c r="D45" i="2"/>
  <c r="D96" i="2"/>
  <c r="D36" i="2"/>
  <c r="D9" i="2"/>
  <c r="D33" i="2"/>
  <c r="D16" i="2"/>
  <c r="D27" i="2"/>
  <c r="D74" i="2"/>
  <c r="D100" i="2"/>
  <c r="D56" i="2"/>
  <c r="D97" i="2"/>
  <c r="D73" i="2"/>
  <c r="D70" i="2"/>
  <c r="D84" i="2"/>
  <c r="D80" i="2"/>
  <c r="D106" i="2"/>
  <c r="D69" i="2"/>
  <c r="D15" i="2"/>
  <c r="C95" i="2"/>
  <c r="C64" i="2"/>
  <c r="C37" i="2"/>
  <c r="C43" i="2"/>
  <c r="C5" i="2"/>
  <c r="C94" i="2"/>
  <c r="C114" i="2"/>
  <c r="C22" i="2"/>
  <c r="C67" i="2"/>
  <c r="C112" i="2"/>
  <c r="C102" i="2"/>
  <c r="C2" i="2"/>
  <c r="C65" i="2"/>
  <c r="C7" i="2"/>
  <c r="C115" i="2"/>
  <c r="C78" i="2"/>
  <c r="C90" i="2"/>
  <c r="C99" i="2"/>
  <c r="C49" i="2"/>
  <c r="C58" i="2"/>
  <c r="C42" i="2"/>
  <c r="C59" i="2"/>
  <c r="C46" i="2"/>
  <c r="C48" i="2"/>
  <c r="C20" i="2"/>
  <c r="C34" i="2"/>
  <c r="C86" i="2"/>
  <c r="C53" i="2"/>
  <c r="C24" i="2"/>
  <c r="C17" i="2"/>
  <c r="C93" i="2"/>
  <c r="C14" i="2"/>
  <c r="C72" i="2"/>
  <c r="C104" i="2"/>
  <c r="C35" i="2"/>
  <c r="C110" i="2"/>
  <c r="C50" i="2"/>
  <c r="C12" i="2"/>
  <c r="C107" i="2"/>
  <c r="C83" i="2"/>
  <c r="C13" i="2"/>
  <c r="C25" i="2"/>
  <c r="C103" i="2"/>
  <c r="C55" i="2"/>
  <c r="C28" i="2"/>
  <c r="C76" i="2"/>
  <c r="C101" i="2"/>
  <c r="C57" i="2"/>
  <c r="C87" i="2"/>
  <c r="C91" i="2"/>
  <c r="C71" i="2"/>
  <c r="C32" i="2"/>
  <c r="C81" i="2"/>
  <c r="C44" i="2"/>
  <c r="C39" i="2"/>
  <c r="C60" i="2"/>
  <c r="C113" i="2"/>
  <c r="C8" i="2"/>
  <c r="C77" i="2"/>
  <c r="C18" i="2"/>
  <c r="C116" i="2"/>
  <c r="C41" i="2"/>
  <c r="C75" i="2"/>
  <c r="C88" i="2"/>
  <c r="C29" i="2"/>
  <c r="C52" i="2"/>
  <c r="C19" i="2"/>
  <c r="C92" i="2"/>
  <c r="C4" i="2"/>
  <c r="C85" i="2"/>
  <c r="C51" i="2"/>
  <c r="C111" i="2"/>
  <c r="C105" i="2"/>
  <c r="C11" i="2"/>
  <c r="C47" i="2"/>
  <c r="C109" i="2"/>
  <c r="C66" i="2"/>
  <c r="C61" i="2"/>
  <c r="C98" i="2"/>
  <c r="C10" i="2"/>
  <c r="C38" i="2"/>
  <c r="C54" i="2"/>
  <c r="C21" i="2"/>
  <c r="C63" i="2"/>
  <c r="C68" i="2"/>
  <c r="C6" i="2"/>
  <c r="C30" i="2"/>
  <c r="C62" i="2"/>
  <c r="C82" i="2"/>
  <c r="C26" i="2"/>
  <c r="C108" i="2"/>
  <c r="C79" i="2"/>
  <c r="C40" i="2"/>
  <c r="C3" i="2"/>
  <c r="C31" i="2"/>
  <c r="C23" i="2"/>
  <c r="C89" i="2"/>
  <c r="C45" i="2"/>
  <c r="C96" i="2"/>
  <c r="C36" i="2"/>
  <c r="C9" i="2"/>
  <c r="C33" i="2"/>
  <c r="C16" i="2"/>
  <c r="C27" i="2"/>
  <c r="C74" i="2"/>
  <c r="C100" i="2"/>
  <c r="C56" i="2"/>
  <c r="C97" i="2"/>
  <c r="C73" i="2"/>
  <c r="C70" i="2"/>
  <c r="C84" i="2"/>
  <c r="C80" i="2"/>
  <c r="C106" i="2"/>
  <c r="C69" i="2"/>
  <c r="C15" i="2"/>
  <c r="K2" i="1"/>
  <c r="K116" i="1"/>
  <c r="K115" i="1"/>
  <c r="G115" i="1"/>
  <c r="J115" i="1" s="1"/>
  <c r="K114" i="1"/>
  <c r="H114" i="1"/>
  <c r="G114" i="1"/>
  <c r="K113" i="1"/>
  <c r="G113" i="1"/>
  <c r="K112" i="1"/>
  <c r="H112" i="1"/>
  <c r="G112" i="1"/>
  <c r="F112" i="1"/>
  <c r="E112" i="1"/>
  <c r="K111" i="1"/>
  <c r="K110" i="1"/>
  <c r="K109" i="1"/>
  <c r="G109" i="1"/>
  <c r="K108" i="1"/>
  <c r="K107" i="1"/>
  <c r="K106" i="1"/>
  <c r="K105" i="1"/>
  <c r="H105" i="1"/>
  <c r="G105" i="1"/>
  <c r="J105" i="1" s="1"/>
  <c r="F105" i="1"/>
  <c r="E105" i="1"/>
  <c r="K104" i="1"/>
  <c r="K103" i="1"/>
  <c r="G103" i="1"/>
  <c r="F103" i="1"/>
  <c r="J103" i="1" s="1"/>
  <c r="E103" i="1"/>
  <c r="K102" i="1"/>
  <c r="K101" i="1"/>
  <c r="K100" i="1"/>
  <c r="K99" i="1"/>
  <c r="K98" i="1"/>
  <c r="G98" i="1"/>
  <c r="K97" i="1"/>
  <c r="K96" i="1"/>
  <c r="K95" i="1"/>
  <c r="K94" i="1"/>
  <c r="H94" i="1"/>
  <c r="G94" i="1"/>
  <c r="K93" i="1"/>
  <c r="F93" i="1"/>
  <c r="K92" i="1"/>
  <c r="H92" i="1"/>
  <c r="G92" i="1"/>
  <c r="K91" i="1"/>
  <c r="K90" i="1"/>
  <c r="K89" i="1"/>
  <c r="G89" i="1"/>
  <c r="K88" i="1"/>
  <c r="G88" i="1"/>
  <c r="K87" i="1"/>
  <c r="H87" i="1"/>
  <c r="G87" i="1"/>
  <c r="K86" i="1"/>
  <c r="G86" i="1"/>
  <c r="F86" i="1"/>
  <c r="K85" i="1"/>
  <c r="H85" i="1"/>
  <c r="F85" i="1"/>
  <c r="J85" i="1" s="1"/>
  <c r="K84" i="1"/>
  <c r="K83" i="1"/>
  <c r="K82" i="1"/>
  <c r="K81" i="1"/>
  <c r="G81" i="1"/>
  <c r="J81" i="1" s="1"/>
  <c r="K80" i="1"/>
  <c r="K79" i="1"/>
  <c r="H79" i="1"/>
  <c r="G79" i="1"/>
  <c r="K78" i="1"/>
  <c r="K77" i="1"/>
  <c r="K76" i="1"/>
  <c r="H76" i="1"/>
  <c r="G76" i="1"/>
  <c r="F76" i="1"/>
  <c r="E76" i="1"/>
  <c r="K75" i="1"/>
  <c r="G75" i="1"/>
  <c r="K74" i="1"/>
  <c r="K73" i="1"/>
  <c r="G73" i="1"/>
  <c r="F73" i="1"/>
  <c r="K72" i="1"/>
  <c r="K71" i="1"/>
  <c r="K70" i="1"/>
  <c r="G70" i="1"/>
  <c r="K69" i="1"/>
  <c r="G69" i="1"/>
  <c r="J69" i="1" s="1"/>
  <c r="K68" i="1"/>
  <c r="K67" i="1"/>
  <c r="G67" i="1"/>
  <c r="F67" i="1"/>
  <c r="K66" i="1"/>
  <c r="K65" i="1"/>
  <c r="G65" i="1"/>
  <c r="F65" i="1"/>
  <c r="J65" i="1" s="1"/>
  <c r="K64" i="1"/>
  <c r="H64" i="1"/>
  <c r="G64" i="1"/>
  <c r="K63" i="1"/>
  <c r="G63" i="1"/>
  <c r="J63" i="1" s="1"/>
  <c r="K62" i="1"/>
  <c r="G62" i="1"/>
  <c r="K61" i="1"/>
  <c r="H61" i="1"/>
  <c r="K60" i="1"/>
  <c r="K59" i="1"/>
  <c r="H59" i="1"/>
  <c r="G59" i="1"/>
  <c r="F59" i="1"/>
  <c r="K58" i="1"/>
  <c r="K57" i="1"/>
  <c r="H57" i="1"/>
  <c r="G57" i="1"/>
  <c r="F57" i="1"/>
  <c r="E57" i="1"/>
  <c r="K56" i="1"/>
  <c r="K55" i="1"/>
  <c r="K54" i="1"/>
  <c r="H54" i="1"/>
  <c r="G54" i="1"/>
  <c r="F54" i="1"/>
  <c r="K53" i="1"/>
  <c r="K52" i="1"/>
  <c r="H52" i="1"/>
  <c r="J52" i="1" s="1"/>
  <c r="G52" i="1"/>
  <c r="F52" i="1"/>
  <c r="K51" i="1"/>
  <c r="G51" i="1"/>
  <c r="F51" i="1"/>
  <c r="K50" i="1"/>
  <c r="H50" i="1"/>
  <c r="G50" i="1"/>
  <c r="K49" i="1"/>
  <c r="K48" i="1"/>
  <c r="H48" i="1"/>
  <c r="G48" i="1"/>
  <c r="F48" i="1"/>
  <c r="J48" i="1" s="1"/>
  <c r="E48" i="1"/>
  <c r="K47" i="1"/>
  <c r="K46" i="1"/>
  <c r="K45" i="1"/>
  <c r="K44" i="1"/>
  <c r="K43" i="1"/>
  <c r="H43" i="1"/>
  <c r="J43" i="1" s="1"/>
  <c r="G43" i="1"/>
  <c r="F43" i="1"/>
  <c r="K42" i="1"/>
  <c r="G42" i="1"/>
  <c r="J42" i="1" s="1"/>
  <c r="K41" i="1"/>
  <c r="K40" i="1"/>
  <c r="K39" i="1"/>
  <c r="H39" i="1"/>
  <c r="J39" i="1" s="1"/>
  <c r="G39" i="1"/>
  <c r="K38" i="1"/>
  <c r="K37" i="1"/>
  <c r="H37" i="1"/>
  <c r="J37" i="1" s="1"/>
  <c r="G37" i="1"/>
  <c r="F37" i="1"/>
  <c r="J32" i="1"/>
  <c r="K36" i="1"/>
  <c r="K35" i="1"/>
  <c r="K34" i="1"/>
  <c r="G34" i="1"/>
  <c r="J34" i="1" s="1"/>
  <c r="K33" i="1"/>
  <c r="K32" i="1"/>
  <c r="J33" i="1"/>
  <c r="J35" i="1"/>
  <c r="J36" i="1"/>
  <c r="J38" i="1"/>
  <c r="J40" i="1"/>
  <c r="J41" i="1"/>
  <c r="J44" i="1"/>
  <c r="J45" i="1"/>
  <c r="J46" i="1"/>
  <c r="J47" i="1"/>
  <c r="J49" i="1"/>
  <c r="J50" i="1"/>
  <c r="J51" i="1"/>
  <c r="J53" i="1"/>
  <c r="J54" i="1"/>
  <c r="J55" i="1"/>
  <c r="J56" i="1"/>
  <c r="J58" i="1"/>
  <c r="J59" i="1"/>
  <c r="J60" i="1"/>
  <c r="J61" i="1"/>
  <c r="J62" i="1"/>
  <c r="J64" i="1"/>
  <c r="J66" i="1"/>
  <c r="J67" i="1"/>
  <c r="J68" i="1"/>
  <c r="J70" i="1"/>
  <c r="J71" i="1"/>
  <c r="J72" i="1"/>
  <c r="J73" i="1"/>
  <c r="J74" i="1"/>
  <c r="J75" i="1"/>
  <c r="J76" i="1"/>
  <c r="J77" i="1"/>
  <c r="J78" i="1"/>
  <c r="J79" i="1"/>
  <c r="J80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6" i="1"/>
  <c r="J107" i="1"/>
  <c r="J108" i="1"/>
  <c r="J109" i="1"/>
  <c r="J110" i="1"/>
  <c r="J111" i="1"/>
  <c r="J112" i="1"/>
  <c r="J113" i="1"/>
  <c r="J114" i="1"/>
  <c r="J116" i="1"/>
  <c r="K31" i="1"/>
  <c r="J31" i="1"/>
  <c r="H31" i="1"/>
  <c r="G31" i="1"/>
  <c r="F31" i="1"/>
  <c r="K30" i="1"/>
  <c r="J30" i="1"/>
  <c r="H30" i="1"/>
  <c r="G30" i="1"/>
  <c r="F30" i="1"/>
  <c r="K29" i="1"/>
  <c r="J29" i="1"/>
  <c r="J19" i="1"/>
  <c r="K28" i="1"/>
  <c r="J28" i="1"/>
  <c r="K27" i="1"/>
  <c r="J27" i="1"/>
  <c r="G27" i="1"/>
  <c r="K26" i="1"/>
  <c r="J26" i="1"/>
  <c r="K25" i="1"/>
  <c r="J25" i="1"/>
  <c r="G25" i="1"/>
  <c r="K24" i="1"/>
  <c r="J24" i="1"/>
  <c r="H24" i="1"/>
  <c r="G24" i="1"/>
  <c r="F24" i="1"/>
  <c r="K23" i="1"/>
  <c r="J23" i="1"/>
  <c r="H23" i="1"/>
  <c r="G23" i="1"/>
  <c r="F23" i="1"/>
  <c r="E23" i="1"/>
  <c r="K22" i="1"/>
  <c r="J22" i="1"/>
  <c r="G22" i="1"/>
  <c r="F22" i="1"/>
  <c r="K21" i="1"/>
  <c r="J21" i="1"/>
  <c r="H21" i="1"/>
  <c r="G21" i="1"/>
  <c r="F21" i="1"/>
  <c r="K20" i="1"/>
  <c r="J20" i="1"/>
  <c r="K19" i="1"/>
  <c r="K18" i="1"/>
  <c r="J18" i="1"/>
  <c r="K17" i="1"/>
  <c r="J17" i="1"/>
  <c r="K16" i="1"/>
  <c r="J16" i="1"/>
  <c r="H16" i="1"/>
  <c r="G16" i="1"/>
  <c r="F16" i="1"/>
  <c r="E16" i="1"/>
  <c r="K15" i="1"/>
  <c r="J15" i="1"/>
  <c r="H15" i="1"/>
  <c r="G15" i="1"/>
  <c r="F15" i="1"/>
  <c r="K14" i="1"/>
  <c r="J14" i="1"/>
  <c r="H14" i="1"/>
  <c r="G14" i="1"/>
  <c r="F14" i="1"/>
  <c r="K13" i="1"/>
  <c r="J13" i="1"/>
  <c r="K12" i="1"/>
  <c r="J12" i="1"/>
  <c r="H12" i="1"/>
  <c r="K11" i="1"/>
  <c r="J11" i="1"/>
  <c r="K10" i="1"/>
  <c r="J10" i="1"/>
  <c r="K9" i="1"/>
  <c r="J9" i="1"/>
  <c r="H9" i="1"/>
  <c r="G9" i="1"/>
  <c r="F9" i="1"/>
  <c r="K7" i="1"/>
  <c r="J7" i="1"/>
  <c r="H7" i="1"/>
  <c r="G7" i="1"/>
  <c r="K8" i="1"/>
  <c r="J8" i="1"/>
  <c r="H8" i="1"/>
  <c r="G8" i="1"/>
  <c r="F8" i="1"/>
  <c r="K6" i="1"/>
  <c r="J6" i="1"/>
  <c r="G6" i="1"/>
  <c r="F6" i="1"/>
  <c r="K5" i="1"/>
  <c r="J5" i="1"/>
  <c r="I5" i="1"/>
  <c r="H5" i="1"/>
  <c r="G5" i="1"/>
  <c r="K4" i="1"/>
  <c r="J4" i="1"/>
  <c r="K3" i="1"/>
  <c r="J3" i="1"/>
  <c r="I3" i="1"/>
  <c r="H3" i="1"/>
  <c r="G3" i="1"/>
  <c r="F3" i="1"/>
  <c r="E3" i="1"/>
  <c r="J2" i="1"/>
  <c r="E2" i="1"/>
  <c r="I2" i="1"/>
  <c r="H2" i="1"/>
  <c r="G2" i="1"/>
  <c r="F2" i="1"/>
  <c r="J57" i="1" l="1"/>
</calcChain>
</file>

<file path=xl/sharedStrings.xml><?xml version="1.0" encoding="utf-8"?>
<sst xmlns="http://schemas.openxmlformats.org/spreadsheetml/2006/main" count="363" uniqueCount="131">
  <si>
    <t>District</t>
  </si>
  <si>
    <t>Enrollment (2022-23)</t>
  </si>
  <si>
    <t>District Grade (2022-23)</t>
  </si>
  <si>
    <t># of Schools</t>
  </si>
  <si>
    <t>A = 5</t>
  </si>
  <si>
    <t>B = 4</t>
  </si>
  <si>
    <t>C = 3</t>
  </si>
  <si>
    <t>D = 2</t>
  </si>
  <si>
    <t>F = 1</t>
  </si>
  <si>
    <t>Total</t>
  </si>
  <si>
    <t>Avg Grade</t>
  </si>
  <si>
    <t>Alamance-Burlington Schools</t>
  </si>
  <si>
    <t>D</t>
  </si>
  <si>
    <t>Alexander County Schools</t>
  </si>
  <si>
    <t>C</t>
  </si>
  <si>
    <t>https://ncreports.ondemand.sas.com/src/</t>
  </si>
  <si>
    <t>Alleghany County Schools</t>
  </si>
  <si>
    <t xml:space="preserve">Anson County Schools </t>
  </si>
  <si>
    <t>Ashe County Schools</t>
  </si>
  <si>
    <t>B</t>
  </si>
  <si>
    <t xml:space="preserve">Asheboro City Schools </t>
  </si>
  <si>
    <t>Asheville City Schools</t>
  </si>
  <si>
    <t>Avery County Schools</t>
  </si>
  <si>
    <t xml:space="preserve">Beaufort County Schools </t>
  </si>
  <si>
    <t>Bertie County Schools</t>
  </si>
  <si>
    <t>Bladen County Schools</t>
  </si>
  <si>
    <t>Brunswick County Schools</t>
  </si>
  <si>
    <t xml:space="preserve">Buncombe County Schools </t>
  </si>
  <si>
    <t>Burke County Schools</t>
  </si>
  <si>
    <t>Cabarrus County Schools</t>
  </si>
  <si>
    <t>Caldwell County Schools</t>
  </si>
  <si>
    <t>Camden County Schools</t>
  </si>
  <si>
    <t>Carteret County Public Schools</t>
  </si>
  <si>
    <t>Caswell County Schools</t>
  </si>
  <si>
    <t>Catawba County Schools</t>
  </si>
  <si>
    <t xml:space="preserve">Chapel Hill-Carrboro City Schools </t>
  </si>
  <si>
    <t xml:space="preserve">Charlotte-Mecklenburg Schools </t>
  </si>
  <si>
    <t xml:space="preserve">Chatham County Schools </t>
  </si>
  <si>
    <t xml:space="preserve">Cherokee County School District </t>
  </si>
  <si>
    <t xml:space="preserve">Clay County Schools </t>
  </si>
  <si>
    <t xml:space="preserve">Cleveland County Schools </t>
  </si>
  <si>
    <t xml:space="preserve">Clinton City Schools </t>
  </si>
  <si>
    <t xml:space="preserve">Columbus County Schools </t>
  </si>
  <si>
    <t xml:space="preserve">Craven County Schools </t>
  </si>
  <si>
    <t xml:space="preserve">Cumberland County Schools </t>
  </si>
  <si>
    <t xml:space="preserve">Currituck County Schools </t>
  </si>
  <si>
    <t xml:space="preserve">Dare County Schools </t>
  </si>
  <si>
    <t xml:space="preserve">Davidson County Schools </t>
  </si>
  <si>
    <t xml:space="preserve">Davie County Schools </t>
  </si>
  <si>
    <t xml:space="preserve">Duplin County Schools </t>
  </si>
  <si>
    <t xml:space="preserve">Durham Public Schools </t>
  </si>
  <si>
    <t xml:space="preserve">Edenton-Chowan Schools </t>
  </si>
  <si>
    <t xml:space="preserve">Edgecombe County Public Schools </t>
  </si>
  <si>
    <t xml:space="preserve">Elizabeth City-Pasquotank Public Schools </t>
  </si>
  <si>
    <t xml:space="preserve">Elkin City Schools </t>
  </si>
  <si>
    <t xml:space="preserve">Franklin County Schools </t>
  </si>
  <si>
    <t xml:space="preserve">Gaston County Schools </t>
  </si>
  <si>
    <t xml:space="preserve">Gates County Schools </t>
  </si>
  <si>
    <t xml:space="preserve">Graham County Schools </t>
  </si>
  <si>
    <t xml:space="preserve">Granville County Schools </t>
  </si>
  <si>
    <t xml:space="preserve">Green County Schools </t>
  </si>
  <si>
    <t xml:space="preserve">Guilford County Schools </t>
  </si>
  <si>
    <t xml:space="preserve">Halifax County Schools </t>
  </si>
  <si>
    <t xml:space="preserve">Harnett County Schools </t>
  </si>
  <si>
    <t xml:space="preserve">Haywood County Schools </t>
  </si>
  <si>
    <t xml:space="preserve">Henderson County Public Schools </t>
  </si>
  <si>
    <t xml:space="preserve">Hertford County Public Schools </t>
  </si>
  <si>
    <t xml:space="preserve">Hickory City Schools </t>
  </si>
  <si>
    <t xml:space="preserve">Hoke County Schools </t>
  </si>
  <si>
    <t xml:space="preserve">Hyde County Schools </t>
  </si>
  <si>
    <t xml:space="preserve">Iredell-Statesville Schools </t>
  </si>
  <si>
    <t xml:space="preserve">Jackson County Schools </t>
  </si>
  <si>
    <t xml:space="preserve">Johnston County Schools </t>
  </si>
  <si>
    <t xml:space="preserve">Jones County Schools </t>
  </si>
  <si>
    <t xml:space="preserve">Kannapolis City Schools </t>
  </si>
  <si>
    <t xml:space="preserve">Lee County Schools </t>
  </si>
  <si>
    <t xml:space="preserve">Lenoir County Schools </t>
  </si>
  <si>
    <t xml:space="preserve">Lexington City Schools </t>
  </si>
  <si>
    <t xml:space="preserve">Lincoln County Schools </t>
  </si>
  <si>
    <t xml:space="preserve">Macon County Schools </t>
  </si>
  <si>
    <t xml:space="preserve">Madison County Schools </t>
  </si>
  <si>
    <t xml:space="preserve">Martin County Schools </t>
  </si>
  <si>
    <t xml:space="preserve">McDowell County Schools </t>
  </si>
  <si>
    <t xml:space="preserve">Mitchell County Schools </t>
  </si>
  <si>
    <t xml:space="preserve">Montogomery County Schools </t>
  </si>
  <si>
    <t xml:space="preserve">Moore County Schools </t>
  </si>
  <si>
    <t xml:space="preserve">Mooresville Graded School District </t>
  </si>
  <si>
    <t xml:space="preserve">Mount Airy City Schools </t>
  </si>
  <si>
    <t xml:space="preserve">Nash County Public Schools </t>
  </si>
  <si>
    <t xml:space="preserve">New Hanover County Schools </t>
  </si>
  <si>
    <t xml:space="preserve">Newton-Conover City Schools </t>
  </si>
  <si>
    <t xml:space="preserve">Northampton County Schools </t>
  </si>
  <si>
    <t>Onslow County Schools</t>
  </si>
  <si>
    <t xml:space="preserve">Orange County Schools </t>
  </si>
  <si>
    <t xml:space="preserve">Pamlico County Schools </t>
  </si>
  <si>
    <t xml:space="preserve">Pender County Schools </t>
  </si>
  <si>
    <t xml:space="preserve">Perquimans County Schools </t>
  </si>
  <si>
    <t xml:space="preserve">Person County Schools </t>
  </si>
  <si>
    <t>Pitt County Schools</t>
  </si>
  <si>
    <t xml:space="preserve">Polk County Schools </t>
  </si>
  <si>
    <t xml:space="preserve">Public Schools of Robeson County </t>
  </si>
  <si>
    <t xml:space="preserve">Randolph County Schools </t>
  </si>
  <si>
    <t xml:space="preserve">Richmond County Schools </t>
  </si>
  <si>
    <t xml:space="preserve">Roanoke Rapids Graded School District </t>
  </si>
  <si>
    <t xml:space="preserve">Rockingham County Schools </t>
  </si>
  <si>
    <t xml:space="preserve">Rowan-Salisbury School System </t>
  </si>
  <si>
    <t xml:space="preserve">Rutherford County Schools </t>
  </si>
  <si>
    <t xml:space="preserve">Sampson County Schools </t>
  </si>
  <si>
    <t xml:space="preserve">Scotland County Schools </t>
  </si>
  <si>
    <t xml:space="preserve">Stanly County Schools </t>
  </si>
  <si>
    <t xml:space="preserve">Stokes County Schools </t>
  </si>
  <si>
    <t xml:space="preserve">Surry County Schools </t>
  </si>
  <si>
    <t xml:space="preserve">Swain County Schools </t>
  </si>
  <si>
    <t xml:space="preserve">Thomasville City Schools </t>
  </si>
  <si>
    <t xml:space="preserve">Transylvania County Schools </t>
  </si>
  <si>
    <t xml:space="preserve">Tyrrell County Schools </t>
  </si>
  <si>
    <t xml:space="preserve">Union County Public Schools </t>
  </si>
  <si>
    <t xml:space="preserve">Vance County Public Schools </t>
  </si>
  <si>
    <t xml:space="preserve">Wake County Public School System </t>
  </si>
  <si>
    <t xml:space="preserve">Warren County Schools </t>
  </si>
  <si>
    <t xml:space="preserve">Washington County Schools </t>
  </si>
  <si>
    <t xml:space="preserve">Watauga County Schools </t>
  </si>
  <si>
    <t xml:space="preserve">Wayne County Public Schools </t>
  </si>
  <si>
    <t xml:space="preserve">Weldon City Schools </t>
  </si>
  <si>
    <t xml:space="preserve">Whiteville City Schools </t>
  </si>
  <si>
    <t>Winston-Salem/Forsyth County Schools</t>
  </si>
  <si>
    <t>Wilkes County Schools</t>
  </si>
  <si>
    <t xml:space="preserve">Wilson County Schools </t>
  </si>
  <si>
    <t xml:space="preserve">Yadkin County Schools </t>
  </si>
  <si>
    <t xml:space="preserve">Yancey County Schools 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</si>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</sst>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635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'Zach Updated'!$C$1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'Zach Updated'!$C$2:$C$116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D-4D51-BCC1-F20D0805D80C}"/>
            </c:ext>
          </c:extLst>
        </c:ser>
        <c:ser>
          <c:idx val="1"/>
          <c:order val="1"/>
          <c:tx>
            <c:strRef>
              <c:f>'Zach Updated'!$D$1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'Zach Updated'!$D$2:$D$116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41264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7911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4584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2678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2035</c:v>
                </c:pt>
                <c:pt idx="92">
                  <c:v>#N/A</c:v>
                </c:pt>
                <c:pt idx="93">
                  <c:v>#N/A</c:v>
                </c:pt>
                <c:pt idx="94">
                  <c:v>1889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1218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D-4D51-BCC1-F20D0805D80C}"/>
            </c:ext>
          </c:extLst>
        </c:ser>
        <c:ser>
          <c:idx val="2"/>
          <c:order val="2"/>
          <c:tx>
            <c:strRef>
              <c:f>'Zach Updated'!$E$1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4"/>
            <c:marker>
              <c:symbol val="circle"/>
              <c:size val="12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3BC-4CB2-B238-41FAB0F78332}"/>
              </c:ext>
            </c:extLst>
          </c:dPt>
          <c:dPt>
            <c:idx val="71"/>
            <c:marker>
              <c:symbol val="circ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3BC-4CB2-B238-41FAB0F78332}"/>
              </c:ext>
            </c:extLst>
          </c:dPt>
          <c:yVal>
            <c:numRef>
              <c:f>'Zach Updated'!$E$2:$E$116</c:f>
              <c:numCache>
                <c:formatCode>General</c:formatCode>
                <c:ptCount val="115"/>
                <c:pt idx="0">
                  <c:v>157847</c:v>
                </c:pt>
                <c:pt idx="1">
                  <c:v>140437</c:v>
                </c:pt>
                <c:pt idx="2">
                  <c:v>66817</c:v>
                </c:pt>
                <c:pt idx="3">
                  <c:v>#N/A</c:v>
                </c:pt>
                <c:pt idx="4">
                  <c:v>48300</c:v>
                </c:pt>
                <c:pt idx="5">
                  <c:v>#N/A</c:v>
                </c:pt>
                <c:pt idx="6">
                  <c:v>36708</c:v>
                </c:pt>
                <c:pt idx="7">
                  <c:v>34593</c:v>
                </c:pt>
                <c:pt idx="8">
                  <c:v>30736</c:v>
                </c:pt>
                <c:pt idx="9">
                  <c:v>29602</c:v>
                </c:pt>
                <c:pt idx="10">
                  <c:v>27432</c:v>
                </c:pt>
                <c:pt idx="11">
                  <c:v>24796</c:v>
                </c:pt>
                <c:pt idx="12">
                  <c:v>23347</c:v>
                </c:pt>
                <c:pt idx="13">
                  <c:v>#N/A</c:v>
                </c:pt>
                <c:pt idx="14">
                  <c:v>21843</c:v>
                </c:pt>
                <c:pt idx="15">
                  <c:v>#N/A</c:v>
                </c:pt>
                <c:pt idx="16">
                  <c:v>20370</c:v>
                </c:pt>
                <c:pt idx="17">
                  <c:v>#N/A</c:v>
                </c:pt>
                <c:pt idx="18">
                  <c:v>#N/A</c:v>
                </c:pt>
                <c:pt idx="19">
                  <c:v>17650</c:v>
                </c:pt>
                <c:pt idx="20">
                  <c:v>#N/A</c:v>
                </c:pt>
                <c:pt idx="21">
                  <c:v>15360</c:v>
                </c:pt>
                <c:pt idx="22">
                  <c:v>15070</c:v>
                </c:pt>
                <c:pt idx="23">
                  <c:v>#N/A</c:v>
                </c:pt>
                <c:pt idx="24">
                  <c:v>13865</c:v>
                </c:pt>
                <c:pt idx="25">
                  <c:v>12799</c:v>
                </c:pt>
                <c:pt idx="26">
                  <c:v>12783</c:v>
                </c:pt>
                <c:pt idx="27">
                  <c:v>12645</c:v>
                </c:pt>
                <c:pt idx="28">
                  <c:v>12381</c:v>
                </c:pt>
                <c:pt idx="29">
                  <c:v>11371</c:v>
                </c:pt>
                <c:pt idx="30">
                  <c:v>11367</c:v>
                </c:pt>
                <c:pt idx="31">
                  <c:v>11338</c:v>
                </c:pt>
                <c:pt idx="32">
                  <c:v>10787</c:v>
                </c:pt>
                <c:pt idx="33">
                  <c:v>10655</c:v>
                </c:pt>
                <c:pt idx="34">
                  <c:v>10414</c:v>
                </c:pt>
                <c:pt idx="35">
                  <c:v>10045</c:v>
                </c:pt>
                <c:pt idx="36">
                  <c:v>#N/A</c:v>
                </c:pt>
                <c:pt idx="37">
                  <c:v>#N/A</c:v>
                </c:pt>
                <c:pt idx="38">
                  <c:v>8862</c:v>
                </c:pt>
                <c:pt idx="39">
                  <c:v>8574</c:v>
                </c:pt>
                <c:pt idx="40">
                  <c:v>8512</c:v>
                </c:pt>
                <c:pt idx="41">
                  <c:v>8207</c:v>
                </c:pt>
                <c:pt idx="42">
                  <c:v>#N/A</c:v>
                </c:pt>
                <c:pt idx="43">
                  <c:v>#N/A</c:v>
                </c:pt>
                <c:pt idx="44">
                  <c:v>7709</c:v>
                </c:pt>
                <c:pt idx="45">
                  <c:v>7702</c:v>
                </c:pt>
                <c:pt idx="46">
                  <c:v>7191</c:v>
                </c:pt>
                <c:pt idx="47">
                  <c:v>7121</c:v>
                </c:pt>
                <c:pt idx="48">
                  <c:v>7066</c:v>
                </c:pt>
                <c:pt idx="49">
                  <c:v>#N/A</c:v>
                </c:pt>
                <c:pt idx="50">
                  <c:v>6431</c:v>
                </c:pt>
                <c:pt idx="51">
                  <c:v>6408</c:v>
                </c:pt>
                <c:pt idx="52">
                  <c:v>5911</c:v>
                </c:pt>
                <c:pt idx="53">
                  <c:v>5840</c:v>
                </c:pt>
                <c:pt idx="54">
                  <c:v>5779</c:v>
                </c:pt>
                <c:pt idx="55">
                  <c:v>5511</c:v>
                </c:pt>
                <c:pt idx="56">
                  <c:v>5454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4989</c:v>
                </c:pt>
                <c:pt idx="62">
                  <c:v>4951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4419</c:v>
                </c:pt>
                <c:pt idx="67">
                  <c:v>4352</c:v>
                </c:pt>
                <c:pt idx="68">
                  <c:v>#N/A</c:v>
                </c:pt>
                <c:pt idx="69">
                  <c:v>4347</c:v>
                </c:pt>
                <c:pt idx="70">
                  <c:v>4268</c:v>
                </c:pt>
                <c:pt idx="71">
                  <c:v>3990</c:v>
                </c:pt>
                <c:pt idx="72">
                  <c:v>#N/A</c:v>
                </c:pt>
                <c:pt idx="73">
                  <c:v>3757</c:v>
                </c:pt>
                <c:pt idx="74">
                  <c:v>#N/A</c:v>
                </c:pt>
                <c:pt idx="75">
                  <c:v>#N/A</c:v>
                </c:pt>
                <c:pt idx="76">
                  <c:v>3178</c:v>
                </c:pt>
                <c:pt idx="77">
                  <c:v>3022</c:v>
                </c:pt>
                <c:pt idx="78">
                  <c:v>#N/A</c:v>
                </c:pt>
                <c:pt idx="79">
                  <c:v>#N/A</c:v>
                </c:pt>
                <c:pt idx="80">
                  <c:v>2873</c:v>
                </c:pt>
                <c:pt idx="81">
                  <c:v>2753</c:v>
                </c:pt>
                <c:pt idx="82">
                  <c:v>#N/A</c:v>
                </c:pt>
                <c:pt idx="83">
                  <c:v>2653</c:v>
                </c:pt>
                <c:pt idx="84">
                  <c:v>2632</c:v>
                </c:pt>
                <c:pt idx="85">
                  <c:v>#N/A</c:v>
                </c:pt>
                <c:pt idx="86">
                  <c:v>2328</c:v>
                </c:pt>
                <c:pt idx="87">
                  <c:v>#N/A</c:v>
                </c:pt>
                <c:pt idx="88">
                  <c:v>#N/A</c:v>
                </c:pt>
                <c:pt idx="89">
                  <c:v>2079</c:v>
                </c:pt>
                <c:pt idx="90">
                  <c:v>#N/A</c:v>
                </c:pt>
                <c:pt idx="91">
                  <c:v>#N/A</c:v>
                </c:pt>
                <c:pt idx="92">
                  <c:v>2022</c:v>
                </c:pt>
                <c:pt idx="93">
                  <c:v>1966</c:v>
                </c:pt>
                <c:pt idx="94">
                  <c:v>#N/A</c:v>
                </c:pt>
                <c:pt idx="95">
                  <c:v>1795</c:v>
                </c:pt>
                <c:pt idx="96">
                  <c:v>#N/A</c:v>
                </c:pt>
                <c:pt idx="97">
                  <c:v>1782</c:v>
                </c:pt>
                <c:pt idx="98">
                  <c:v>1730</c:v>
                </c:pt>
                <c:pt idx="99">
                  <c:v>1710</c:v>
                </c:pt>
                <c:pt idx="100">
                  <c:v>#N/A</c:v>
                </c:pt>
                <c:pt idx="101">
                  <c:v>1678</c:v>
                </c:pt>
                <c:pt idx="102">
                  <c:v>1634</c:v>
                </c:pt>
                <c:pt idx="103">
                  <c:v>1436</c:v>
                </c:pt>
                <c:pt idx="104">
                  <c:v>1324</c:v>
                </c:pt>
                <c:pt idx="105">
                  <c:v>#N/A</c:v>
                </c:pt>
                <c:pt idx="106">
                  <c:v>#N/A</c:v>
                </c:pt>
                <c:pt idx="107">
                  <c:v>1213</c:v>
                </c:pt>
                <c:pt idx="108">
                  <c:v>1175</c:v>
                </c:pt>
                <c:pt idx="109">
                  <c:v>#N/A</c:v>
                </c:pt>
                <c:pt idx="110">
                  <c:v>#N/A</c:v>
                </c:pt>
                <c:pt idx="111">
                  <c:v>987</c:v>
                </c:pt>
                <c:pt idx="112">
                  <c:v>#N/A</c:v>
                </c:pt>
                <c:pt idx="113">
                  <c:v>474</c:v>
                </c:pt>
                <c:pt idx="114">
                  <c:v>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3D-4D51-BCC1-F20D0805D80C}"/>
            </c:ext>
          </c:extLst>
        </c:ser>
        <c:ser>
          <c:idx val="3"/>
          <c:order val="3"/>
          <c:tx>
            <c:strRef>
              <c:f>'Zach Updated'!$F$1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6351A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'Zach Updated'!$F$2:$F$116</c:f>
              <c:numCache>
                <c:formatCode>General</c:formatCode>
                <c:ptCount val="1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51430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21988</c:v>
                </c:pt>
                <c:pt idx="14">
                  <c:v>#N/A</c:v>
                </c:pt>
                <c:pt idx="15">
                  <c:v>20456</c:v>
                </c:pt>
                <c:pt idx="16">
                  <c:v>#N/A</c:v>
                </c:pt>
                <c:pt idx="17">
                  <c:v>19529</c:v>
                </c:pt>
                <c:pt idx="18">
                  <c:v>17769</c:v>
                </c:pt>
                <c:pt idx="19">
                  <c:v>#N/A</c:v>
                </c:pt>
                <c:pt idx="20">
                  <c:v>17125</c:v>
                </c:pt>
                <c:pt idx="21">
                  <c:v>#N/A</c:v>
                </c:pt>
                <c:pt idx="22">
                  <c:v>#N/A</c:v>
                </c:pt>
                <c:pt idx="23">
                  <c:v>14245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9535</c:v>
                </c:pt>
                <c:pt idx="37">
                  <c:v>8966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8082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6547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5369</c:v>
                </c:pt>
                <c:pt idx="58">
                  <c:v>5357</c:v>
                </c:pt>
                <c:pt idx="59">
                  <c:v>5203</c:v>
                </c:pt>
                <c:pt idx="60">
                  <c:v>5079</c:v>
                </c:pt>
                <c:pt idx="61">
                  <c:v>#N/A</c:v>
                </c:pt>
                <c:pt idx="62">
                  <c:v>#N/A</c:v>
                </c:pt>
                <c:pt idx="63">
                  <c:v>4897</c:v>
                </c:pt>
                <c:pt idx="64">
                  <c:v>4612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4347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3794</c:v>
                </c:pt>
                <c:pt idx="73">
                  <c:v>#N/A</c:v>
                </c:pt>
                <c:pt idx="74">
                  <c:v>3483</c:v>
                </c:pt>
                <c:pt idx="75">
                  <c:v>3415</c:v>
                </c:pt>
                <c:pt idx="76">
                  <c:v>#N/A</c:v>
                </c:pt>
                <c:pt idx="77">
                  <c:v>#N/A</c:v>
                </c:pt>
                <c:pt idx="78">
                  <c:v>2927</c:v>
                </c:pt>
                <c:pt idx="79">
                  <c:v>2881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2493</c:v>
                </c:pt>
                <c:pt idx="86">
                  <c:v>#N/A</c:v>
                </c:pt>
                <c:pt idx="87">
                  <c:v>2146</c:v>
                </c:pt>
                <c:pt idx="88">
                  <c:v>2126</c:v>
                </c:pt>
                <c:pt idx="89">
                  <c:v>#N/A</c:v>
                </c:pt>
                <c:pt idx="90">
                  <c:v>2060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1792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1702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1223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1071</c:v>
                </c:pt>
                <c:pt idx="110">
                  <c:v>1039</c:v>
                </c:pt>
                <c:pt idx="111">
                  <c:v>#N/A</c:v>
                </c:pt>
                <c:pt idx="112">
                  <c:v>636</c:v>
                </c:pt>
                <c:pt idx="113">
                  <c:v>#N/A</c:v>
                </c:pt>
                <c:pt idx="1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3D-4D51-BCC1-F20D0805D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422543"/>
        <c:axId val="1271433103"/>
      </c:scatterChart>
      <c:valAx>
        <c:axId val="12714225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1433103"/>
        <c:crosses val="autoZero"/>
        <c:crossBetween val="midCat"/>
      </c:valAx>
      <c:valAx>
        <c:axId val="1271433103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2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62873069479984"/>
          <c:y val="0.20045888980925319"/>
          <c:w val="9.9563082354066107E-2"/>
          <c:h val="3.4430230563050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5</xdr:row>
      <xdr:rowOff>4762</xdr:rowOff>
    </xdr:from>
    <xdr:to>
      <xdr:col>29</xdr:col>
      <xdr:colOff>361950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319FE7-3161-47D4-6E58-6141CE5E4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ris_bunc_custom">
      <a:dk1>
        <a:srgbClr val="171616"/>
      </a:dk1>
      <a:lt1>
        <a:sysClr val="window" lastClr="FFFFFF"/>
      </a:lt1>
      <a:dk2>
        <a:srgbClr val="171616"/>
      </a:dk2>
      <a:lt2>
        <a:srgbClr val="E7E6E6"/>
      </a:lt2>
      <a:accent1>
        <a:srgbClr val="BC351A"/>
      </a:accent1>
      <a:accent2>
        <a:srgbClr val="538135"/>
      </a:accent2>
      <a:accent3>
        <a:srgbClr val="BC351A"/>
      </a:accent3>
      <a:accent4>
        <a:srgbClr val="A8D08D"/>
      </a:accent4>
      <a:accent5>
        <a:srgbClr val="BC351A"/>
      </a:accent5>
      <a:accent6>
        <a:srgbClr val="E4583C"/>
      </a:accent6>
      <a:hlink>
        <a:srgbClr val="BC351A"/>
      </a:hlink>
      <a:folHlink>
        <a:srgbClr val="BC351A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9987-0838-4F8B-99CD-441FBB1FFA56}">
  <dimension ref="A1:N116"/>
  <sheetViews>
    <sheetView workbookViewId="0">
      <selection activeCell="B8" sqref="B8"/>
    </sheetView>
  </sheetViews>
  <sheetFormatPr defaultRowHeight="15" x14ac:dyDescent="0.25"/>
  <cols>
    <col min="1" max="1" width="34.7109375" bestFit="1" customWidth="1"/>
    <col min="2" max="2" width="18.7109375" bestFit="1" customWidth="1"/>
    <col min="3" max="3" width="21.28515625" bestFit="1" customWidth="1"/>
    <col min="4" max="4" width="10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25">
      <c r="A2" t="s">
        <v>11</v>
      </c>
      <c r="B2">
        <v>21988</v>
      </c>
      <c r="C2" t="s">
        <v>12</v>
      </c>
      <c r="D2">
        <v>37</v>
      </c>
      <c r="E2">
        <f>5*1</f>
        <v>5</v>
      </c>
      <c r="F2">
        <f>4*2</f>
        <v>8</v>
      </c>
      <c r="G2">
        <f>3*15</f>
        <v>45</v>
      </c>
      <c r="H2">
        <f>2*9</f>
        <v>18</v>
      </c>
      <c r="I2">
        <f>1*8</f>
        <v>8</v>
      </c>
      <c r="J2">
        <f t="shared" ref="J2:J7" si="0">SUM(E2:I2)</f>
        <v>84</v>
      </c>
      <c r="K2">
        <f>J2/D2</f>
        <v>2.2702702702702702</v>
      </c>
    </row>
    <row r="3" spans="1:14" x14ac:dyDescent="0.25">
      <c r="A3" t="s">
        <v>13</v>
      </c>
      <c r="B3">
        <v>4352</v>
      </c>
      <c r="C3" t="s">
        <v>14</v>
      </c>
      <c r="D3">
        <v>12</v>
      </c>
      <c r="E3">
        <f>5*1</f>
        <v>5</v>
      </c>
      <c r="F3">
        <f>4*4</f>
        <v>16</v>
      </c>
      <c r="G3">
        <f>3*4</f>
        <v>12</v>
      </c>
      <c r="H3">
        <f>2*2</f>
        <v>4</v>
      </c>
      <c r="I3">
        <f>1*1</f>
        <v>1</v>
      </c>
      <c r="J3">
        <f t="shared" si="0"/>
        <v>38</v>
      </c>
      <c r="K3">
        <f>38/12</f>
        <v>3.1666666666666665</v>
      </c>
      <c r="N3" t="s">
        <v>15</v>
      </c>
    </row>
    <row r="4" spans="1:14" x14ac:dyDescent="0.25">
      <c r="A4" t="s">
        <v>16</v>
      </c>
      <c r="B4">
        <v>1324</v>
      </c>
      <c r="C4" t="s">
        <v>14</v>
      </c>
      <c r="D4">
        <v>4</v>
      </c>
      <c r="E4">
        <v>0</v>
      </c>
      <c r="F4">
        <v>0</v>
      </c>
      <c r="G4">
        <v>9</v>
      </c>
      <c r="H4">
        <v>2</v>
      </c>
      <c r="I4">
        <v>0</v>
      </c>
      <c r="J4">
        <f t="shared" si="0"/>
        <v>11</v>
      </c>
      <c r="K4">
        <f>11/4</f>
        <v>2.75</v>
      </c>
    </row>
    <row r="5" spans="1:14" x14ac:dyDescent="0.25">
      <c r="A5" t="s">
        <v>17</v>
      </c>
      <c r="B5">
        <v>2927</v>
      </c>
      <c r="C5" t="s">
        <v>12</v>
      </c>
      <c r="D5">
        <v>9</v>
      </c>
      <c r="E5">
        <v>0</v>
      </c>
      <c r="F5">
        <v>4</v>
      </c>
      <c r="G5">
        <f>3*2</f>
        <v>6</v>
      </c>
      <c r="H5">
        <f>2*3</f>
        <v>6</v>
      </c>
      <c r="I5">
        <f>3*1</f>
        <v>3</v>
      </c>
      <c r="J5">
        <f t="shared" si="0"/>
        <v>19</v>
      </c>
      <c r="K5">
        <f>19/9</f>
        <v>2.1111111111111112</v>
      </c>
    </row>
    <row r="6" spans="1:14" x14ac:dyDescent="0.25">
      <c r="A6" t="s">
        <v>18</v>
      </c>
      <c r="B6">
        <v>2678</v>
      </c>
      <c r="C6" t="s">
        <v>19</v>
      </c>
      <c r="D6">
        <v>6</v>
      </c>
      <c r="E6">
        <v>5</v>
      </c>
      <c r="F6">
        <f>4*2</f>
        <v>8</v>
      </c>
      <c r="G6">
        <f>3*3</f>
        <v>9</v>
      </c>
      <c r="H6">
        <v>0</v>
      </c>
      <c r="I6">
        <v>0</v>
      </c>
      <c r="J6">
        <f t="shared" si="0"/>
        <v>22</v>
      </c>
      <c r="K6">
        <f>22/6</f>
        <v>3.6666666666666665</v>
      </c>
    </row>
    <row r="7" spans="1:14" x14ac:dyDescent="0.25">
      <c r="A7" t="s">
        <v>20</v>
      </c>
      <c r="B7">
        <v>4347</v>
      </c>
      <c r="C7" t="s">
        <v>12</v>
      </c>
      <c r="D7">
        <v>8</v>
      </c>
      <c r="E7">
        <v>0</v>
      </c>
      <c r="F7">
        <v>0</v>
      </c>
      <c r="G7">
        <f>3*3</f>
        <v>9</v>
      </c>
      <c r="H7">
        <f>5*2</f>
        <v>10</v>
      </c>
      <c r="I7">
        <v>0</v>
      </c>
      <c r="J7">
        <f t="shared" si="0"/>
        <v>19</v>
      </c>
      <c r="K7">
        <f>19/8</f>
        <v>2.375</v>
      </c>
    </row>
    <row r="8" spans="1:14" x14ac:dyDescent="0.25">
      <c r="A8" t="s">
        <v>21</v>
      </c>
      <c r="B8">
        <v>3990</v>
      </c>
      <c r="C8" t="s">
        <v>14</v>
      </c>
      <c r="D8">
        <v>9</v>
      </c>
      <c r="E8">
        <v>0</v>
      </c>
      <c r="F8">
        <f>4*3</f>
        <v>12</v>
      </c>
      <c r="G8">
        <f>3*5</f>
        <v>15</v>
      </c>
      <c r="H8">
        <f>2*1</f>
        <v>2</v>
      </c>
      <c r="I8">
        <v>0</v>
      </c>
      <c r="J8">
        <f t="shared" ref="J8:J70" si="1">SUM(E8:I8)</f>
        <v>29</v>
      </c>
      <c r="K8">
        <f>29/9</f>
        <v>3.2222222222222223</v>
      </c>
    </row>
    <row r="9" spans="1:14" x14ac:dyDescent="0.25">
      <c r="A9" t="s">
        <v>22</v>
      </c>
      <c r="B9">
        <v>1795</v>
      </c>
      <c r="C9" t="s">
        <v>14</v>
      </c>
      <c r="D9">
        <v>8</v>
      </c>
      <c r="E9">
        <v>5</v>
      </c>
      <c r="F9">
        <f>4*3</f>
        <v>12</v>
      </c>
      <c r="G9">
        <f>2*2</f>
        <v>4</v>
      </c>
      <c r="H9">
        <f>2*2</f>
        <v>4</v>
      </c>
      <c r="I9">
        <v>0</v>
      </c>
      <c r="J9">
        <f t="shared" si="1"/>
        <v>25</v>
      </c>
      <c r="K9">
        <f>25/8</f>
        <v>3.125</v>
      </c>
    </row>
    <row r="10" spans="1:14" x14ac:dyDescent="0.25">
      <c r="A10" t="s">
        <v>23</v>
      </c>
      <c r="B10">
        <v>5779</v>
      </c>
      <c r="C10" t="s">
        <v>14</v>
      </c>
      <c r="D10">
        <v>14</v>
      </c>
      <c r="E10">
        <v>10</v>
      </c>
      <c r="F10">
        <v>4</v>
      </c>
      <c r="G10">
        <v>6</v>
      </c>
      <c r="H10">
        <v>16</v>
      </c>
      <c r="I10">
        <v>0</v>
      </c>
      <c r="J10">
        <f t="shared" si="1"/>
        <v>36</v>
      </c>
      <c r="K10">
        <f>36/14</f>
        <v>2.5714285714285716</v>
      </c>
    </row>
    <row r="11" spans="1:14" x14ac:dyDescent="0.25">
      <c r="A11" t="s">
        <v>24</v>
      </c>
      <c r="B11">
        <v>1730</v>
      </c>
      <c r="C11" t="s">
        <v>14</v>
      </c>
      <c r="D11">
        <v>7</v>
      </c>
      <c r="E11">
        <v>5</v>
      </c>
      <c r="F11">
        <v>0</v>
      </c>
      <c r="G11">
        <v>6</v>
      </c>
      <c r="H11">
        <v>6</v>
      </c>
      <c r="I11">
        <v>1</v>
      </c>
      <c r="J11">
        <f t="shared" si="1"/>
        <v>18</v>
      </c>
      <c r="K11">
        <f>18/7</f>
        <v>2.5714285714285716</v>
      </c>
    </row>
    <row r="12" spans="1:14" x14ac:dyDescent="0.25">
      <c r="A12" t="s">
        <v>25</v>
      </c>
      <c r="B12">
        <v>3794</v>
      </c>
      <c r="C12" t="s">
        <v>12</v>
      </c>
      <c r="D12">
        <v>13</v>
      </c>
      <c r="E12">
        <v>0</v>
      </c>
      <c r="F12">
        <v>8</v>
      </c>
      <c r="G12">
        <v>6</v>
      </c>
      <c r="H12">
        <f>7*2</f>
        <v>14</v>
      </c>
      <c r="I12">
        <v>1</v>
      </c>
      <c r="J12">
        <f t="shared" si="1"/>
        <v>29</v>
      </c>
      <c r="K12">
        <f>29/13</f>
        <v>2.2307692307692308</v>
      </c>
    </row>
    <row r="13" spans="1:14" x14ac:dyDescent="0.25">
      <c r="A13" t="s">
        <v>26</v>
      </c>
      <c r="B13">
        <v>12799</v>
      </c>
      <c r="C13" t="s">
        <v>14</v>
      </c>
      <c r="D13">
        <v>20</v>
      </c>
      <c r="E13">
        <v>10</v>
      </c>
      <c r="F13">
        <v>8</v>
      </c>
      <c r="G13">
        <v>30</v>
      </c>
      <c r="H13">
        <v>10</v>
      </c>
      <c r="I13">
        <v>0</v>
      </c>
      <c r="J13">
        <f t="shared" si="1"/>
        <v>58</v>
      </c>
      <c r="K13">
        <f>58/20</f>
        <v>2.9</v>
      </c>
    </row>
    <row r="14" spans="1:14" x14ac:dyDescent="0.25">
      <c r="A14" t="s">
        <v>27</v>
      </c>
      <c r="B14">
        <v>21843</v>
      </c>
      <c r="C14" t="s">
        <v>14</v>
      </c>
      <c r="D14">
        <v>45</v>
      </c>
      <c r="E14">
        <v>15</v>
      </c>
      <c r="F14">
        <f>12*4</f>
        <v>48</v>
      </c>
      <c r="G14">
        <f>19*3</f>
        <v>57</v>
      </c>
      <c r="H14">
        <f>9*2</f>
        <v>18</v>
      </c>
      <c r="I14">
        <v>1</v>
      </c>
      <c r="J14">
        <f t="shared" si="1"/>
        <v>139</v>
      </c>
      <c r="K14">
        <f>139/45</f>
        <v>3.088888888888889</v>
      </c>
    </row>
    <row r="15" spans="1:14" x14ac:dyDescent="0.25">
      <c r="A15" t="s">
        <v>28</v>
      </c>
      <c r="B15">
        <v>11338</v>
      </c>
      <c r="C15" t="s">
        <v>14</v>
      </c>
      <c r="D15">
        <v>27</v>
      </c>
      <c r="E15">
        <v>5</v>
      </c>
      <c r="F15">
        <f>4*8</f>
        <v>32</v>
      </c>
      <c r="G15">
        <f>11*3</f>
        <v>33</v>
      </c>
      <c r="H15">
        <f>5*2</f>
        <v>10</v>
      </c>
      <c r="I15">
        <v>0</v>
      </c>
      <c r="J15">
        <f t="shared" si="1"/>
        <v>80</v>
      </c>
      <c r="K15">
        <f>80/27</f>
        <v>2.9629629629629628</v>
      </c>
    </row>
    <row r="16" spans="1:14" x14ac:dyDescent="0.25">
      <c r="A16" t="s">
        <v>29</v>
      </c>
      <c r="B16">
        <v>34593</v>
      </c>
      <c r="C16" t="s">
        <v>14</v>
      </c>
      <c r="D16">
        <v>44</v>
      </c>
      <c r="E16">
        <f>5*9</f>
        <v>45</v>
      </c>
      <c r="F16">
        <f>7*4</f>
        <v>28</v>
      </c>
      <c r="G16">
        <f>19*3</f>
        <v>57</v>
      </c>
      <c r="H16">
        <f>6*2</f>
        <v>12</v>
      </c>
      <c r="I16">
        <v>1</v>
      </c>
      <c r="J16">
        <f t="shared" si="1"/>
        <v>143</v>
      </c>
      <c r="K16">
        <f>143/44</f>
        <v>3.25</v>
      </c>
    </row>
    <row r="17" spans="1:11" x14ac:dyDescent="0.25">
      <c r="A17" t="s">
        <v>30</v>
      </c>
      <c r="B17">
        <v>10414</v>
      </c>
      <c r="C17" t="s">
        <v>14</v>
      </c>
      <c r="D17">
        <v>24</v>
      </c>
      <c r="E17">
        <v>10</v>
      </c>
      <c r="F17">
        <v>4</v>
      </c>
      <c r="G17">
        <v>30</v>
      </c>
      <c r="H17">
        <v>16</v>
      </c>
      <c r="I17">
        <v>1</v>
      </c>
      <c r="J17">
        <f t="shared" si="1"/>
        <v>61</v>
      </c>
      <c r="K17">
        <f>61/24</f>
        <v>2.5416666666666665</v>
      </c>
    </row>
    <row r="18" spans="1:11" x14ac:dyDescent="0.25">
      <c r="A18" t="s">
        <v>31</v>
      </c>
      <c r="B18">
        <v>1889</v>
      </c>
      <c r="C18" t="s">
        <v>19</v>
      </c>
      <c r="D18">
        <v>5</v>
      </c>
      <c r="E18">
        <v>5</v>
      </c>
      <c r="F18">
        <v>12</v>
      </c>
      <c r="G18">
        <v>3</v>
      </c>
      <c r="H18">
        <v>0</v>
      </c>
      <c r="I18">
        <v>0</v>
      </c>
      <c r="J18">
        <f t="shared" si="1"/>
        <v>20</v>
      </c>
      <c r="K18">
        <f>20/5</f>
        <v>4</v>
      </c>
    </row>
    <row r="19" spans="1:11" x14ac:dyDescent="0.25">
      <c r="A19" t="s">
        <v>32</v>
      </c>
      <c r="B19">
        <v>7911</v>
      </c>
      <c r="C19" t="s">
        <v>19</v>
      </c>
      <c r="D19">
        <v>18</v>
      </c>
      <c r="E19">
        <v>5</v>
      </c>
      <c r="F19">
        <v>44</v>
      </c>
      <c r="G19">
        <v>15</v>
      </c>
      <c r="H19">
        <v>0</v>
      </c>
      <c r="I19">
        <v>0</v>
      </c>
      <c r="J19">
        <f>SUM(E19:I19)</f>
        <v>64</v>
      </c>
      <c r="K19">
        <f>64/18</f>
        <v>3.5555555555555554</v>
      </c>
    </row>
    <row r="20" spans="1:11" x14ac:dyDescent="0.25">
      <c r="A20" t="s">
        <v>33</v>
      </c>
      <c r="B20">
        <v>2146</v>
      </c>
      <c r="C20" t="s">
        <v>12</v>
      </c>
      <c r="D20">
        <v>6</v>
      </c>
      <c r="E20">
        <v>0</v>
      </c>
      <c r="F20">
        <v>0</v>
      </c>
      <c r="G20">
        <v>0</v>
      </c>
      <c r="H20">
        <v>12</v>
      </c>
      <c r="I20">
        <v>0</v>
      </c>
      <c r="J20">
        <f t="shared" si="1"/>
        <v>12</v>
      </c>
      <c r="K20">
        <f>12/6</f>
        <v>2</v>
      </c>
    </row>
    <row r="21" spans="1:11" x14ac:dyDescent="0.25">
      <c r="A21" t="s">
        <v>34</v>
      </c>
      <c r="B21">
        <v>15360</v>
      </c>
      <c r="C21" t="s">
        <v>14</v>
      </c>
      <c r="D21">
        <v>28</v>
      </c>
      <c r="E21">
        <v>5</v>
      </c>
      <c r="F21">
        <f>4*4</f>
        <v>16</v>
      </c>
      <c r="G21">
        <f>18*3</f>
        <v>54</v>
      </c>
      <c r="H21">
        <f>3*2</f>
        <v>6</v>
      </c>
      <c r="I21">
        <v>1</v>
      </c>
      <c r="J21">
        <f t="shared" si="1"/>
        <v>82</v>
      </c>
      <c r="K21">
        <f>82/28</f>
        <v>2.9285714285714284</v>
      </c>
    </row>
    <row r="22" spans="1:11" x14ac:dyDescent="0.25">
      <c r="A22" t="s">
        <v>35</v>
      </c>
      <c r="B22">
        <v>11371</v>
      </c>
      <c r="C22" t="s">
        <v>14</v>
      </c>
      <c r="D22">
        <v>21</v>
      </c>
      <c r="E22">
        <v>15</v>
      </c>
      <c r="F22">
        <f>9*4</f>
        <v>36</v>
      </c>
      <c r="G22">
        <f>6*3</f>
        <v>18</v>
      </c>
      <c r="H22">
        <v>0</v>
      </c>
      <c r="I22">
        <v>0</v>
      </c>
      <c r="J22">
        <f t="shared" si="1"/>
        <v>69</v>
      </c>
      <c r="K22">
        <f>69/21</f>
        <v>3.2857142857142856</v>
      </c>
    </row>
    <row r="23" spans="1:11" x14ac:dyDescent="0.25">
      <c r="A23" t="s">
        <v>36</v>
      </c>
      <c r="B23">
        <v>140437</v>
      </c>
      <c r="C23" t="s">
        <v>14</v>
      </c>
      <c r="D23">
        <v>180</v>
      </c>
      <c r="E23">
        <f>17*5</f>
        <v>85</v>
      </c>
      <c r="F23">
        <f>39*4</f>
        <v>156</v>
      </c>
      <c r="G23">
        <f>47*3</f>
        <v>141</v>
      </c>
      <c r="H23">
        <f>55*2</f>
        <v>110</v>
      </c>
      <c r="I23">
        <v>19</v>
      </c>
      <c r="J23">
        <f t="shared" si="1"/>
        <v>511</v>
      </c>
      <c r="K23">
        <f>511/180</f>
        <v>2.838888888888889</v>
      </c>
    </row>
    <row r="24" spans="1:11" x14ac:dyDescent="0.25">
      <c r="A24" t="s">
        <v>37</v>
      </c>
      <c r="B24">
        <v>8862</v>
      </c>
      <c r="C24" t="s">
        <v>14</v>
      </c>
      <c r="D24">
        <v>21</v>
      </c>
      <c r="E24">
        <v>5</v>
      </c>
      <c r="F24">
        <f>6*4</f>
        <v>24</v>
      </c>
      <c r="G24">
        <f>9*3</f>
        <v>27</v>
      </c>
      <c r="H24">
        <f>4*2</f>
        <v>8</v>
      </c>
      <c r="I24">
        <v>0</v>
      </c>
      <c r="J24">
        <f t="shared" si="1"/>
        <v>64</v>
      </c>
      <c r="K24">
        <f>64/21</f>
        <v>3.0476190476190474</v>
      </c>
    </row>
    <row r="25" spans="1:11" x14ac:dyDescent="0.25">
      <c r="A25" t="s">
        <v>38</v>
      </c>
      <c r="B25">
        <v>3022</v>
      </c>
      <c r="C25" t="s">
        <v>14</v>
      </c>
      <c r="D25">
        <v>13</v>
      </c>
      <c r="E25">
        <v>5</v>
      </c>
      <c r="F25">
        <v>8</v>
      </c>
      <c r="G25">
        <f>8*3</f>
        <v>24</v>
      </c>
      <c r="H25">
        <v>2</v>
      </c>
      <c r="I25">
        <v>0</v>
      </c>
      <c r="J25">
        <f t="shared" si="1"/>
        <v>39</v>
      </c>
      <c r="K25">
        <f>39/13</f>
        <v>3</v>
      </c>
    </row>
    <row r="26" spans="1:11" x14ac:dyDescent="0.25">
      <c r="A26" t="s">
        <v>39</v>
      </c>
      <c r="B26">
        <v>1218</v>
      </c>
      <c r="C26" t="s">
        <v>19</v>
      </c>
      <c r="D26">
        <v>4</v>
      </c>
      <c r="E26">
        <v>0</v>
      </c>
      <c r="F26">
        <v>12</v>
      </c>
      <c r="G26">
        <v>3</v>
      </c>
      <c r="H26">
        <v>0</v>
      </c>
      <c r="I26">
        <v>0</v>
      </c>
      <c r="J26">
        <f t="shared" si="1"/>
        <v>15</v>
      </c>
      <c r="K26">
        <f>15/4</f>
        <v>3.75</v>
      </c>
    </row>
    <row r="27" spans="1:11" x14ac:dyDescent="0.25">
      <c r="A27" t="s">
        <v>40</v>
      </c>
      <c r="B27">
        <v>13865</v>
      </c>
      <c r="C27" t="s">
        <v>14</v>
      </c>
      <c r="D27">
        <v>28</v>
      </c>
      <c r="E27">
        <v>5</v>
      </c>
      <c r="F27">
        <v>8</v>
      </c>
      <c r="G27">
        <f>18*3</f>
        <v>54</v>
      </c>
      <c r="H27">
        <v>8</v>
      </c>
      <c r="I27">
        <v>1</v>
      </c>
      <c r="J27">
        <f t="shared" si="1"/>
        <v>76</v>
      </c>
      <c r="K27">
        <f>76/28</f>
        <v>2.7142857142857144</v>
      </c>
    </row>
    <row r="28" spans="1:11" x14ac:dyDescent="0.25">
      <c r="A28" t="s">
        <v>41</v>
      </c>
      <c r="B28">
        <v>2873</v>
      </c>
      <c r="C28" t="s">
        <v>14</v>
      </c>
      <c r="D28">
        <v>5</v>
      </c>
      <c r="E28">
        <v>0</v>
      </c>
      <c r="F28">
        <v>0</v>
      </c>
      <c r="G28">
        <v>12</v>
      </c>
      <c r="H28">
        <v>2</v>
      </c>
      <c r="I28">
        <v>0</v>
      </c>
      <c r="J28">
        <f t="shared" si="1"/>
        <v>14</v>
      </c>
      <c r="K28">
        <f>14/5</f>
        <v>2.8</v>
      </c>
    </row>
    <row r="29" spans="1:11" x14ac:dyDescent="0.25">
      <c r="A29" t="s">
        <v>42</v>
      </c>
      <c r="B29">
        <v>5079</v>
      </c>
      <c r="C29" t="s">
        <v>12</v>
      </c>
      <c r="D29">
        <v>13</v>
      </c>
      <c r="E29">
        <v>0</v>
      </c>
      <c r="F29">
        <v>4</v>
      </c>
      <c r="G29">
        <v>12</v>
      </c>
      <c r="H29">
        <v>14</v>
      </c>
      <c r="I29">
        <v>1</v>
      </c>
      <c r="J29">
        <f t="shared" si="1"/>
        <v>31</v>
      </c>
      <c r="K29">
        <f>31/13</f>
        <v>2.3846153846153846</v>
      </c>
    </row>
    <row r="30" spans="1:11" x14ac:dyDescent="0.25">
      <c r="A30" t="s">
        <v>43</v>
      </c>
      <c r="B30">
        <v>12381</v>
      </c>
      <c r="C30" t="s">
        <v>14</v>
      </c>
      <c r="D30">
        <v>26</v>
      </c>
      <c r="E30">
        <v>10</v>
      </c>
      <c r="F30">
        <f>5*4</f>
        <v>20</v>
      </c>
      <c r="G30">
        <f>12*3</f>
        <v>36</v>
      </c>
      <c r="H30">
        <f>6*2</f>
        <v>12</v>
      </c>
      <c r="I30">
        <v>1</v>
      </c>
      <c r="J30">
        <f t="shared" si="1"/>
        <v>79</v>
      </c>
      <c r="K30">
        <f>79/26</f>
        <v>3.0384615384615383</v>
      </c>
    </row>
    <row r="31" spans="1:11" x14ac:dyDescent="0.25">
      <c r="A31" t="s">
        <v>44</v>
      </c>
      <c r="B31">
        <v>48300</v>
      </c>
      <c r="C31" t="s">
        <v>14</v>
      </c>
      <c r="D31">
        <v>86</v>
      </c>
      <c r="E31">
        <v>20</v>
      </c>
      <c r="F31">
        <f>16*4</f>
        <v>64</v>
      </c>
      <c r="G31">
        <f>32*3</f>
        <v>96</v>
      </c>
      <c r="H31">
        <f>30*2</f>
        <v>60</v>
      </c>
      <c r="I31">
        <v>1</v>
      </c>
      <c r="J31">
        <f t="shared" si="1"/>
        <v>241</v>
      </c>
      <c r="K31">
        <f>241/86</f>
        <v>2.8023255813953489</v>
      </c>
    </row>
    <row r="32" spans="1:11" x14ac:dyDescent="0.25">
      <c r="A32" t="s">
        <v>45</v>
      </c>
      <c r="B32">
        <v>4419</v>
      </c>
      <c r="C32" t="s">
        <v>14</v>
      </c>
      <c r="D32">
        <v>10</v>
      </c>
      <c r="E32">
        <v>5</v>
      </c>
      <c r="F32">
        <v>4</v>
      </c>
      <c r="G32">
        <v>18</v>
      </c>
      <c r="H32">
        <v>4</v>
      </c>
      <c r="I32">
        <v>0</v>
      </c>
      <c r="J32">
        <f>SUM(E32:I32)</f>
        <v>31</v>
      </c>
      <c r="K32">
        <f>31/10</f>
        <v>3.1</v>
      </c>
    </row>
    <row r="33" spans="1:11" x14ac:dyDescent="0.25">
      <c r="A33" t="s">
        <v>46</v>
      </c>
      <c r="B33">
        <v>4989</v>
      </c>
      <c r="C33" t="s">
        <v>14</v>
      </c>
      <c r="D33">
        <v>11</v>
      </c>
      <c r="E33">
        <v>0</v>
      </c>
      <c r="F33">
        <v>16</v>
      </c>
      <c r="G33">
        <v>18</v>
      </c>
      <c r="H33">
        <v>0</v>
      </c>
      <c r="I33">
        <v>0</v>
      </c>
      <c r="J33">
        <f t="shared" si="1"/>
        <v>34</v>
      </c>
      <c r="K33">
        <f>34/11</f>
        <v>3.0909090909090908</v>
      </c>
    </row>
    <row r="34" spans="1:11" x14ac:dyDescent="0.25">
      <c r="A34" t="s">
        <v>47</v>
      </c>
      <c r="B34">
        <v>17650</v>
      </c>
      <c r="C34" t="s">
        <v>14</v>
      </c>
      <c r="D34">
        <v>36</v>
      </c>
      <c r="E34">
        <v>5</v>
      </c>
      <c r="F34">
        <v>40</v>
      </c>
      <c r="G34">
        <f>17*3</f>
        <v>51</v>
      </c>
      <c r="H34">
        <v>12</v>
      </c>
      <c r="I34">
        <v>0</v>
      </c>
      <c r="J34">
        <f t="shared" si="1"/>
        <v>108</v>
      </c>
      <c r="K34">
        <f>108/36</f>
        <v>3</v>
      </c>
    </row>
    <row r="35" spans="1:11" x14ac:dyDescent="0.25">
      <c r="A35" t="s">
        <v>48</v>
      </c>
      <c r="B35">
        <v>5911</v>
      </c>
      <c r="C35" t="s">
        <v>14</v>
      </c>
      <c r="D35">
        <v>13</v>
      </c>
      <c r="E35">
        <v>0</v>
      </c>
      <c r="F35">
        <v>8</v>
      </c>
      <c r="G35">
        <v>24</v>
      </c>
      <c r="H35">
        <v>4</v>
      </c>
      <c r="I35">
        <v>0</v>
      </c>
      <c r="J35">
        <f t="shared" si="1"/>
        <v>36</v>
      </c>
      <c r="K35">
        <f>36/13</f>
        <v>2.7692307692307692</v>
      </c>
    </row>
    <row r="36" spans="1:11" x14ac:dyDescent="0.25">
      <c r="A36" t="s">
        <v>49</v>
      </c>
      <c r="B36">
        <v>9535</v>
      </c>
      <c r="C36" t="s">
        <v>12</v>
      </c>
      <c r="D36">
        <v>13</v>
      </c>
      <c r="E36">
        <v>0</v>
      </c>
      <c r="F36">
        <v>4</v>
      </c>
      <c r="G36">
        <v>9</v>
      </c>
      <c r="H36">
        <v>14</v>
      </c>
      <c r="I36">
        <v>2</v>
      </c>
      <c r="J36">
        <f t="shared" si="1"/>
        <v>29</v>
      </c>
      <c r="K36">
        <f>29/13</f>
        <v>2.2307692307692308</v>
      </c>
    </row>
    <row r="37" spans="1:11" x14ac:dyDescent="0.25">
      <c r="A37" t="s">
        <v>50</v>
      </c>
      <c r="B37">
        <v>30736</v>
      </c>
      <c r="C37" t="s">
        <v>14</v>
      </c>
      <c r="D37">
        <v>56</v>
      </c>
      <c r="E37">
        <v>10</v>
      </c>
      <c r="F37">
        <f>12*4</f>
        <v>48</v>
      </c>
      <c r="G37">
        <f>19*3</f>
        <v>57</v>
      </c>
      <c r="H37">
        <f>16*2</f>
        <v>32</v>
      </c>
      <c r="I37">
        <v>3</v>
      </c>
      <c r="J37">
        <f t="shared" si="1"/>
        <v>150</v>
      </c>
      <c r="K37">
        <f>150/56</f>
        <v>2.6785714285714284</v>
      </c>
    </row>
    <row r="38" spans="1:11" x14ac:dyDescent="0.25">
      <c r="A38" t="s">
        <v>51</v>
      </c>
      <c r="B38">
        <v>1792</v>
      </c>
      <c r="C38" t="s">
        <v>12</v>
      </c>
      <c r="D38">
        <v>4</v>
      </c>
      <c r="E38">
        <v>0</v>
      </c>
      <c r="F38">
        <v>0</v>
      </c>
      <c r="G38">
        <v>3</v>
      </c>
      <c r="H38">
        <v>6</v>
      </c>
      <c r="I38">
        <v>0</v>
      </c>
      <c r="J38">
        <f t="shared" si="1"/>
        <v>9</v>
      </c>
      <c r="K38">
        <f>9/4</f>
        <v>2.25</v>
      </c>
    </row>
    <row r="39" spans="1:11" x14ac:dyDescent="0.25">
      <c r="A39" t="s">
        <v>52</v>
      </c>
      <c r="B39">
        <v>5203</v>
      </c>
      <c r="C39" t="s">
        <v>12</v>
      </c>
      <c r="D39">
        <v>14</v>
      </c>
      <c r="E39">
        <v>5</v>
      </c>
      <c r="F39">
        <v>0</v>
      </c>
      <c r="G39">
        <f>3*2</f>
        <v>6</v>
      </c>
      <c r="H39">
        <f>9*2</f>
        <v>18</v>
      </c>
      <c r="I39">
        <v>2</v>
      </c>
      <c r="J39">
        <f t="shared" si="1"/>
        <v>31</v>
      </c>
      <c r="K39">
        <f>31/14</f>
        <v>2.2142857142857144</v>
      </c>
    </row>
    <row r="40" spans="1:11" x14ac:dyDescent="0.25">
      <c r="A40" t="s">
        <v>53</v>
      </c>
      <c r="B40">
        <v>4612</v>
      </c>
      <c r="C40" t="s">
        <v>12</v>
      </c>
      <c r="D40">
        <v>13</v>
      </c>
      <c r="E40">
        <v>0</v>
      </c>
      <c r="F40">
        <v>4</v>
      </c>
      <c r="G40">
        <v>9</v>
      </c>
      <c r="H40">
        <v>16</v>
      </c>
      <c r="I40">
        <v>0</v>
      </c>
      <c r="J40">
        <f t="shared" si="1"/>
        <v>29</v>
      </c>
      <c r="K40">
        <f>29/13</f>
        <v>2.2307692307692308</v>
      </c>
    </row>
    <row r="41" spans="1:11" x14ac:dyDescent="0.25">
      <c r="A41" t="s">
        <v>54</v>
      </c>
      <c r="B41">
        <v>1213</v>
      </c>
      <c r="C41" t="s">
        <v>14</v>
      </c>
      <c r="D41">
        <v>4</v>
      </c>
      <c r="E41">
        <v>0</v>
      </c>
      <c r="F41">
        <v>8</v>
      </c>
      <c r="G41">
        <v>3</v>
      </c>
      <c r="H41">
        <v>2</v>
      </c>
      <c r="I41">
        <v>0</v>
      </c>
      <c r="J41">
        <f t="shared" si="1"/>
        <v>13</v>
      </c>
      <c r="K41">
        <f>13/4</f>
        <v>3.25</v>
      </c>
    </row>
    <row r="42" spans="1:11" x14ac:dyDescent="0.25">
      <c r="A42" t="s">
        <v>55</v>
      </c>
      <c r="B42">
        <v>7702</v>
      </c>
      <c r="C42" t="s">
        <v>14</v>
      </c>
      <c r="D42">
        <v>16</v>
      </c>
      <c r="E42">
        <v>5</v>
      </c>
      <c r="F42">
        <v>8</v>
      </c>
      <c r="G42">
        <f>7*3</f>
        <v>21</v>
      </c>
      <c r="H42">
        <v>12</v>
      </c>
      <c r="I42">
        <v>0</v>
      </c>
      <c r="J42">
        <f t="shared" si="1"/>
        <v>46</v>
      </c>
      <c r="K42">
        <f>46/16</f>
        <v>2.875</v>
      </c>
    </row>
    <row r="43" spans="1:11" x14ac:dyDescent="0.25">
      <c r="A43" t="s">
        <v>56</v>
      </c>
      <c r="B43">
        <v>29602</v>
      </c>
      <c r="C43" t="s">
        <v>14</v>
      </c>
      <c r="D43">
        <v>56</v>
      </c>
      <c r="E43">
        <v>15</v>
      </c>
      <c r="F43">
        <f>9*4</f>
        <v>36</v>
      </c>
      <c r="G43">
        <f>22*3</f>
        <v>66</v>
      </c>
      <c r="H43">
        <f>13*2</f>
        <v>26</v>
      </c>
      <c r="I43">
        <v>7</v>
      </c>
      <c r="J43">
        <f t="shared" si="1"/>
        <v>150</v>
      </c>
      <c r="K43">
        <f>150/56</f>
        <v>2.6785714285714284</v>
      </c>
    </row>
    <row r="44" spans="1:11" x14ac:dyDescent="0.25">
      <c r="A44" t="s">
        <v>57</v>
      </c>
      <c r="B44">
        <v>1436</v>
      </c>
      <c r="C44" t="s">
        <v>14</v>
      </c>
      <c r="D44">
        <v>5</v>
      </c>
      <c r="E44">
        <v>0</v>
      </c>
      <c r="F44">
        <v>0</v>
      </c>
      <c r="G44">
        <v>12</v>
      </c>
      <c r="H44">
        <v>2</v>
      </c>
      <c r="I44">
        <v>0</v>
      </c>
      <c r="J44">
        <f t="shared" si="1"/>
        <v>14</v>
      </c>
      <c r="K44">
        <f>14/5</f>
        <v>2.8</v>
      </c>
    </row>
    <row r="45" spans="1:11" x14ac:dyDescent="0.25">
      <c r="A45" t="s">
        <v>58</v>
      </c>
      <c r="B45">
        <v>1071</v>
      </c>
      <c r="C45" t="s">
        <v>12</v>
      </c>
      <c r="D45">
        <v>3</v>
      </c>
      <c r="E45">
        <v>0</v>
      </c>
      <c r="F45">
        <v>0</v>
      </c>
      <c r="G45">
        <v>3</v>
      </c>
      <c r="H45">
        <v>4</v>
      </c>
      <c r="I45">
        <v>0</v>
      </c>
      <c r="J45">
        <f t="shared" si="1"/>
        <v>7</v>
      </c>
      <c r="K45">
        <f>7/3</f>
        <v>2.3333333333333335</v>
      </c>
    </row>
    <row r="46" spans="1:11" x14ac:dyDescent="0.25">
      <c r="A46" t="s">
        <v>59</v>
      </c>
      <c r="B46">
        <v>6547</v>
      </c>
      <c r="C46" t="s">
        <v>12</v>
      </c>
      <c r="D46">
        <v>17</v>
      </c>
      <c r="E46">
        <v>5</v>
      </c>
      <c r="F46">
        <v>0</v>
      </c>
      <c r="G46">
        <v>15</v>
      </c>
      <c r="H46">
        <v>16</v>
      </c>
      <c r="I46">
        <v>2</v>
      </c>
      <c r="J46">
        <f t="shared" si="1"/>
        <v>38</v>
      </c>
      <c r="K46">
        <f>38/17</f>
        <v>2.2352941176470589</v>
      </c>
    </row>
    <row r="47" spans="1:11" x14ac:dyDescent="0.25">
      <c r="A47" t="s">
        <v>60</v>
      </c>
      <c r="B47">
        <v>2653</v>
      </c>
      <c r="C47" t="s">
        <v>14</v>
      </c>
      <c r="D47">
        <v>6</v>
      </c>
      <c r="E47">
        <v>0</v>
      </c>
      <c r="F47">
        <v>4</v>
      </c>
      <c r="G47">
        <v>3</v>
      </c>
      <c r="H47">
        <v>8</v>
      </c>
      <c r="I47">
        <v>0</v>
      </c>
      <c r="J47">
        <f t="shared" si="1"/>
        <v>15</v>
      </c>
      <c r="K47">
        <f>15/6</f>
        <v>2.5</v>
      </c>
    </row>
    <row r="48" spans="1:11" x14ac:dyDescent="0.25">
      <c r="A48" t="s">
        <v>61</v>
      </c>
      <c r="B48">
        <v>66817</v>
      </c>
      <c r="C48" t="s">
        <v>14</v>
      </c>
      <c r="D48">
        <v>126</v>
      </c>
      <c r="E48">
        <f>8*5</f>
        <v>40</v>
      </c>
      <c r="F48">
        <f>19*4</f>
        <v>76</v>
      </c>
      <c r="G48">
        <f>35*3</f>
        <v>105</v>
      </c>
      <c r="H48">
        <f>41*2</f>
        <v>82</v>
      </c>
      <c r="I48">
        <v>16</v>
      </c>
      <c r="J48">
        <f t="shared" si="1"/>
        <v>319</v>
      </c>
      <c r="K48">
        <f>319/126</f>
        <v>2.5317460317460316</v>
      </c>
    </row>
    <row r="49" spans="1:11" x14ac:dyDescent="0.25">
      <c r="A49" t="s">
        <v>62</v>
      </c>
      <c r="B49">
        <v>2060</v>
      </c>
      <c r="C49" t="s">
        <v>12</v>
      </c>
      <c r="D49">
        <v>11</v>
      </c>
      <c r="E49">
        <v>0</v>
      </c>
      <c r="F49">
        <v>4</v>
      </c>
      <c r="G49">
        <v>0</v>
      </c>
      <c r="H49">
        <v>6</v>
      </c>
      <c r="I49">
        <v>7</v>
      </c>
      <c r="J49">
        <f t="shared" si="1"/>
        <v>17</v>
      </c>
      <c r="K49">
        <f>17/11</f>
        <v>1.5454545454545454</v>
      </c>
    </row>
    <row r="50" spans="1:11" x14ac:dyDescent="0.25">
      <c r="A50" t="s">
        <v>63</v>
      </c>
      <c r="B50">
        <v>19529</v>
      </c>
      <c r="C50" t="s">
        <v>12</v>
      </c>
      <c r="D50">
        <v>28</v>
      </c>
      <c r="E50">
        <v>0</v>
      </c>
      <c r="F50">
        <v>4</v>
      </c>
      <c r="G50">
        <f>7*3</f>
        <v>21</v>
      </c>
      <c r="H50">
        <f>17*2</f>
        <v>34</v>
      </c>
      <c r="I50">
        <v>2</v>
      </c>
      <c r="J50">
        <f t="shared" si="1"/>
        <v>61</v>
      </c>
      <c r="K50">
        <f>61/28</f>
        <v>2.1785714285714284</v>
      </c>
    </row>
    <row r="51" spans="1:11" x14ac:dyDescent="0.25">
      <c r="A51" t="s">
        <v>64</v>
      </c>
      <c r="B51">
        <v>6431</v>
      </c>
      <c r="C51" t="s">
        <v>14</v>
      </c>
      <c r="D51">
        <v>15</v>
      </c>
      <c r="E51">
        <v>10</v>
      </c>
      <c r="F51">
        <f>4*4</f>
        <v>16</v>
      </c>
      <c r="G51">
        <f>8*3</f>
        <v>24</v>
      </c>
      <c r="H51">
        <v>0</v>
      </c>
      <c r="I51">
        <v>0</v>
      </c>
      <c r="J51">
        <f t="shared" si="1"/>
        <v>50</v>
      </c>
      <c r="K51">
        <f>50/15</f>
        <v>3.3333333333333335</v>
      </c>
    </row>
    <row r="52" spans="1:11" x14ac:dyDescent="0.25">
      <c r="A52" t="s">
        <v>65</v>
      </c>
      <c r="B52">
        <v>12645</v>
      </c>
      <c r="C52" t="s">
        <v>14</v>
      </c>
      <c r="D52">
        <v>23</v>
      </c>
      <c r="E52">
        <v>5</v>
      </c>
      <c r="F52">
        <f>9*4</f>
        <v>36</v>
      </c>
      <c r="G52">
        <f>6*3</f>
        <v>18</v>
      </c>
      <c r="H52">
        <f>6*2</f>
        <v>12</v>
      </c>
      <c r="I52">
        <v>0</v>
      </c>
      <c r="J52">
        <f t="shared" si="1"/>
        <v>71</v>
      </c>
      <c r="K52">
        <f>71/23</f>
        <v>3.0869565217391304</v>
      </c>
    </row>
    <row r="53" spans="1:11" x14ac:dyDescent="0.25">
      <c r="A53" t="s">
        <v>66</v>
      </c>
      <c r="B53">
        <v>2328</v>
      </c>
      <c r="C53" t="s">
        <v>14</v>
      </c>
      <c r="D53">
        <v>7</v>
      </c>
      <c r="E53">
        <v>10</v>
      </c>
      <c r="F53">
        <v>0</v>
      </c>
      <c r="G53">
        <v>0</v>
      </c>
      <c r="H53">
        <v>6</v>
      </c>
      <c r="I53">
        <v>2</v>
      </c>
      <c r="J53">
        <f t="shared" si="1"/>
        <v>18</v>
      </c>
      <c r="K53">
        <f>18/7</f>
        <v>2.5714285714285716</v>
      </c>
    </row>
    <row r="54" spans="1:11" x14ac:dyDescent="0.25">
      <c r="A54" t="s">
        <v>67</v>
      </c>
      <c r="B54">
        <v>3757</v>
      </c>
      <c r="C54" t="s">
        <v>14</v>
      </c>
      <c r="D54">
        <v>9</v>
      </c>
      <c r="E54">
        <v>0</v>
      </c>
      <c r="F54">
        <f>3*4</f>
        <v>12</v>
      </c>
      <c r="G54">
        <f>2*3</f>
        <v>6</v>
      </c>
      <c r="H54">
        <f>3*2</f>
        <v>6</v>
      </c>
      <c r="I54">
        <v>1</v>
      </c>
      <c r="J54">
        <f t="shared" si="1"/>
        <v>25</v>
      </c>
      <c r="K54">
        <f>25/9</f>
        <v>2.7777777777777777</v>
      </c>
    </row>
    <row r="55" spans="1:11" x14ac:dyDescent="0.25">
      <c r="A55" t="s">
        <v>68</v>
      </c>
      <c r="B55">
        <v>8574</v>
      </c>
      <c r="C55" t="s">
        <v>14</v>
      </c>
      <c r="D55">
        <v>14</v>
      </c>
      <c r="E55">
        <v>5</v>
      </c>
      <c r="F55">
        <v>4</v>
      </c>
      <c r="G55">
        <v>12</v>
      </c>
      <c r="H55">
        <v>14</v>
      </c>
      <c r="I55">
        <v>0</v>
      </c>
      <c r="J55">
        <f t="shared" si="1"/>
        <v>35</v>
      </c>
      <c r="K55">
        <f>35/14</f>
        <v>2.5</v>
      </c>
    </row>
    <row r="56" spans="1:11" x14ac:dyDescent="0.25">
      <c r="A56" t="s">
        <v>69</v>
      </c>
      <c r="B56">
        <v>451</v>
      </c>
      <c r="C56" t="s">
        <v>14</v>
      </c>
      <c r="D56">
        <v>3</v>
      </c>
      <c r="E56">
        <v>0</v>
      </c>
      <c r="F56">
        <v>4</v>
      </c>
      <c r="G56">
        <v>0</v>
      </c>
      <c r="H56">
        <v>4</v>
      </c>
      <c r="I56">
        <v>0</v>
      </c>
      <c r="J56">
        <f t="shared" si="1"/>
        <v>8</v>
      </c>
      <c r="K56">
        <f>8/3</f>
        <v>2.6666666666666665</v>
      </c>
    </row>
    <row r="57" spans="1:11" x14ac:dyDescent="0.25">
      <c r="A57" t="s">
        <v>70</v>
      </c>
      <c r="B57">
        <v>20370</v>
      </c>
      <c r="C57" t="s">
        <v>14</v>
      </c>
      <c r="D57">
        <v>38</v>
      </c>
      <c r="E57">
        <f>5*4</f>
        <v>20</v>
      </c>
      <c r="F57">
        <f>4*8</f>
        <v>32</v>
      </c>
      <c r="G57">
        <f>12*3</f>
        <v>36</v>
      </c>
      <c r="H57">
        <f>9*2</f>
        <v>18</v>
      </c>
      <c r="I57">
        <v>3</v>
      </c>
      <c r="J57">
        <f t="shared" si="1"/>
        <v>109</v>
      </c>
      <c r="K57">
        <f>109/38</f>
        <v>2.8684210526315788</v>
      </c>
    </row>
    <row r="58" spans="1:11" x14ac:dyDescent="0.25">
      <c r="A58" t="s">
        <v>71</v>
      </c>
      <c r="B58">
        <v>3415</v>
      </c>
      <c r="C58" t="s">
        <v>12</v>
      </c>
      <c r="D58">
        <v>9</v>
      </c>
      <c r="E58">
        <v>5</v>
      </c>
      <c r="F58">
        <v>0</v>
      </c>
      <c r="G58">
        <v>9</v>
      </c>
      <c r="H58">
        <v>6</v>
      </c>
      <c r="I58">
        <v>1</v>
      </c>
      <c r="J58">
        <f t="shared" si="1"/>
        <v>21</v>
      </c>
      <c r="K58">
        <f>21/9</f>
        <v>2.3333333333333335</v>
      </c>
    </row>
    <row r="59" spans="1:11" x14ac:dyDescent="0.25">
      <c r="A59" t="s">
        <v>72</v>
      </c>
      <c r="B59">
        <v>36708</v>
      </c>
      <c r="C59" t="s">
        <v>14</v>
      </c>
      <c r="D59">
        <v>48</v>
      </c>
      <c r="E59">
        <v>10</v>
      </c>
      <c r="F59">
        <f>13*4</f>
        <v>52</v>
      </c>
      <c r="G59">
        <f>24*3</f>
        <v>72</v>
      </c>
      <c r="H59">
        <f>8*2</f>
        <v>16</v>
      </c>
      <c r="I59">
        <v>0</v>
      </c>
      <c r="J59">
        <f t="shared" si="1"/>
        <v>150</v>
      </c>
      <c r="K59">
        <f>150/48</f>
        <v>3.125</v>
      </c>
    </row>
    <row r="60" spans="1:11" x14ac:dyDescent="0.25">
      <c r="A60" t="s">
        <v>73</v>
      </c>
      <c r="B60">
        <v>987</v>
      </c>
      <c r="C60" t="s">
        <v>14</v>
      </c>
      <c r="D60">
        <v>5</v>
      </c>
      <c r="E60">
        <v>0</v>
      </c>
      <c r="F60">
        <v>4</v>
      </c>
      <c r="G60">
        <v>9</v>
      </c>
      <c r="H60">
        <v>2</v>
      </c>
      <c r="I60">
        <v>0</v>
      </c>
      <c r="J60">
        <f t="shared" si="1"/>
        <v>15</v>
      </c>
      <c r="K60">
        <f>15/5</f>
        <v>3</v>
      </c>
    </row>
    <row r="61" spans="1:11" x14ac:dyDescent="0.25">
      <c r="A61" t="s">
        <v>74</v>
      </c>
      <c r="B61">
        <v>5357</v>
      </c>
      <c r="C61" t="s">
        <v>12</v>
      </c>
      <c r="D61">
        <v>8</v>
      </c>
      <c r="E61">
        <v>0</v>
      </c>
      <c r="F61">
        <v>4</v>
      </c>
      <c r="G61">
        <v>3</v>
      </c>
      <c r="H61">
        <f>4*2</f>
        <v>8</v>
      </c>
      <c r="I61">
        <v>2</v>
      </c>
      <c r="J61">
        <f t="shared" si="1"/>
        <v>17</v>
      </c>
      <c r="K61">
        <f>17/8</f>
        <v>2.125</v>
      </c>
    </row>
    <row r="62" spans="1:11" x14ac:dyDescent="0.25">
      <c r="A62" t="s">
        <v>75</v>
      </c>
      <c r="B62">
        <v>8966</v>
      </c>
      <c r="C62" t="s">
        <v>12</v>
      </c>
      <c r="D62">
        <v>16</v>
      </c>
      <c r="E62">
        <v>5</v>
      </c>
      <c r="F62">
        <v>4</v>
      </c>
      <c r="G62">
        <f>7*3</f>
        <v>21</v>
      </c>
      <c r="H62">
        <v>8</v>
      </c>
      <c r="I62">
        <v>1</v>
      </c>
      <c r="J62">
        <f t="shared" si="1"/>
        <v>39</v>
      </c>
      <c r="K62">
        <f>39/16</f>
        <v>2.4375</v>
      </c>
    </row>
    <row r="63" spans="1:11" x14ac:dyDescent="0.25">
      <c r="A63" t="s">
        <v>76</v>
      </c>
      <c r="B63">
        <v>8082</v>
      </c>
      <c r="C63" t="s">
        <v>12</v>
      </c>
      <c r="D63">
        <v>17</v>
      </c>
      <c r="E63">
        <v>5</v>
      </c>
      <c r="F63">
        <v>0</v>
      </c>
      <c r="G63">
        <f>3*3</f>
        <v>9</v>
      </c>
      <c r="H63">
        <v>20</v>
      </c>
      <c r="I63">
        <v>2</v>
      </c>
      <c r="J63">
        <f t="shared" si="1"/>
        <v>36</v>
      </c>
      <c r="K63">
        <f>36/17</f>
        <v>2.1176470588235294</v>
      </c>
    </row>
    <row r="64" spans="1:11" x14ac:dyDescent="0.25">
      <c r="A64" t="s">
        <v>77</v>
      </c>
      <c r="B64">
        <v>2881</v>
      </c>
      <c r="C64" t="s">
        <v>12</v>
      </c>
      <c r="D64">
        <v>7</v>
      </c>
      <c r="E64">
        <v>0</v>
      </c>
      <c r="F64">
        <v>0</v>
      </c>
      <c r="G64">
        <f>4*3</f>
        <v>12</v>
      </c>
      <c r="H64">
        <f>2*2</f>
        <v>4</v>
      </c>
      <c r="I64">
        <v>0</v>
      </c>
      <c r="J64">
        <f t="shared" si="1"/>
        <v>16</v>
      </c>
      <c r="K64">
        <f>16/7</f>
        <v>2.2857142857142856</v>
      </c>
    </row>
    <row r="65" spans="1:11" x14ac:dyDescent="0.25">
      <c r="A65" t="s">
        <v>78</v>
      </c>
      <c r="B65">
        <v>11367</v>
      </c>
      <c r="C65" t="s">
        <v>14</v>
      </c>
      <c r="D65">
        <v>23</v>
      </c>
      <c r="E65">
        <v>0</v>
      </c>
      <c r="F65">
        <f>7*4</f>
        <v>28</v>
      </c>
      <c r="G65">
        <f>13*3</f>
        <v>39</v>
      </c>
      <c r="H65">
        <v>0</v>
      </c>
      <c r="I65">
        <v>1</v>
      </c>
      <c r="J65">
        <f t="shared" si="1"/>
        <v>68</v>
      </c>
      <c r="K65">
        <f>68/23</f>
        <v>2.9565217391304346</v>
      </c>
    </row>
    <row r="66" spans="1:11" x14ac:dyDescent="0.25">
      <c r="A66" t="s">
        <v>79</v>
      </c>
      <c r="B66">
        <v>4347</v>
      </c>
      <c r="C66" t="s">
        <v>14</v>
      </c>
      <c r="D66">
        <v>12</v>
      </c>
      <c r="E66">
        <v>0</v>
      </c>
      <c r="F66">
        <v>8</v>
      </c>
      <c r="G66">
        <v>18</v>
      </c>
      <c r="H66">
        <v>4</v>
      </c>
      <c r="I66">
        <v>1</v>
      </c>
      <c r="J66">
        <f t="shared" si="1"/>
        <v>31</v>
      </c>
      <c r="K66">
        <f>31/12</f>
        <v>2.5833333333333335</v>
      </c>
    </row>
    <row r="67" spans="1:11" x14ac:dyDescent="0.25">
      <c r="A67" t="s">
        <v>80</v>
      </c>
      <c r="B67">
        <v>2079</v>
      </c>
      <c r="C67" t="s">
        <v>14</v>
      </c>
      <c r="D67">
        <v>7</v>
      </c>
      <c r="E67">
        <v>0</v>
      </c>
      <c r="F67">
        <f>2*4</f>
        <v>8</v>
      </c>
      <c r="G67">
        <f>4*3</f>
        <v>12</v>
      </c>
      <c r="H67">
        <v>0</v>
      </c>
      <c r="I67">
        <v>0</v>
      </c>
      <c r="J67">
        <f t="shared" si="1"/>
        <v>20</v>
      </c>
      <c r="K67">
        <f>20/7</f>
        <v>2.8571428571428572</v>
      </c>
    </row>
    <row r="68" spans="1:11" x14ac:dyDescent="0.25">
      <c r="A68" t="s">
        <v>81</v>
      </c>
      <c r="B68">
        <v>2493</v>
      </c>
      <c r="C68" t="s">
        <v>12</v>
      </c>
      <c r="D68">
        <v>9</v>
      </c>
      <c r="E68">
        <v>0</v>
      </c>
      <c r="F68">
        <v>0</v>
      </c>
      <c r="G68">
        <v>6</v>
      </c>
      <c r="H68">
        <v>10</v>
      </c>
      <c r="I68">
        <v>2</v>
      </c>
      <c r="J68">
        <f t="shared" si="1"/>
        <v>18</v>
      </c>
      <c r="K68">
        <f>18/9</f>
        <v>2</v>
      </c>
    </row>
    <row r="69" spans="1:11" x14ac:dyDescent="0.25">
      <c r="A69" t="s">
        <v>82</v>
      </c>
      <c r="B69">
        <v>5511</v>
      </c>
      <c r="C69" t="s">
        <v>14</v>
      </c>
      <c r="D69">
        <v>15</v>
      </c>
      <c r="E69">
        <v>10</v>
      </c>
      <c r="F69">
        <v>8</v>
      </c>
      <c r="G69">
        <f>7*3</f>
        <v>21</v>
      </c>
      <c r="H69">
        <v>8</v>
      </c>
      <c r="I69">
        <v>0</v>
      </c>
      <c r="J69">
        <f t="shared" si="1"/>
        <v>47</v>
      </c>
      <c r="K69">
        <f>47/15</f>
        <v>3.1333333333333333</v>
      </c>
    </row>
    <row r="70" spans="1:11" x14ac:dyDescent="0.25">
      <c r="A70" t="s">
        <v>83</v>
      </c>
      <c r="B70">
        <v>1710</v>
      </c>
      <c r="C70" t="s">
        <v>14</v>
      </c>
      <c r="D70">
        <v>7</v>
      </c>
      <c r="E70">
        <v>5</v>
      </c>
      <c r="F70">
        <v>0</v>
      </c>
      <c r="G70">
        <f>5*3</f>
        <v>15</v>
      </c>
      <c r="H70">
        <v>2</v>
      </c>
      <c r="I70">
        <v>0</v>
      </c>
      <c r="J70">
        <f t="shared" si="1"/>
        <v>22</v>
      </c>
      <c r="K70">
        <f>22/7</f>
        <v>3.1428571428571428</v>
      </c>
    </row>
    <row r="71" spans="1:11" x14ac:dyDescent="0.25">
      <c r="A71" t="s">
        <v>84</v>
      </c>
      <c r="B71">
        <v>3483</v>
      </c>
      <c r="C71" t="s">
        <v>12</v>
      </c>
      <c r="D71">
        <v>11</v>
      </c>
      <c r="E71">
        <v>5</v>
      </c>
      <c r="F71">
        <v>0</v>
      </c>
      <c r="G71">
        <v>6</v>
      </c>
      <c r="H71">
        <v>14</v>
      </c>
      <c r="I71">
        <v>0</v>
      </c>
      <c r="J71">
        <f t="shared" ref="J71:J116" si="2">SUM(E71:I71)</f>
        <v>25</v>
      </c>
      <c r="K71">
        <f>25/11</f>
        <v>2.2727272727272729</v>
      </c>
    </row>
    <row r="72" spans="1:11" x14ac:dyDescent="0.25">
      <c r="A72" t="s">
        <v>85</v>
      </c>
      <c r="B72">
        <v>12783</v>
      </c>
      <c r="C72" t="s">
        <v>14</v>
      </c>
      <c r="D72">
        <v>23</v>
      </c>
      <c r="E72">
        <v>5</v>
      </c>
      <c r="F72">
        <v>24</v>
      </c>
      <c r="G72">
        <v>33</v>
      </c>
      <c r="H72">
        <v>8</v>
      </c>
      <c r="I72">
        <v>0</v>
      </c>
      <c r="J72">
        <f t="shared" si="2"/>
        <v>70</v>
      </c>
      <c r="K72">
        <f>70/23</f>
        <v>3.0434782608695654</v>
      </c>
    </row>
    <row r="73" spans="1:11" x14ac:dyDescent="0.25">
      <c r="A73" t="s">
        <v>86</v>
      </c>
      <c r="B73">
        <v>5840</v>
      </c>
      <c r="C73" t="s">
        <v>14</v>
      </c>
      <c r="D73">
        <v>8</v>
      </c>
      <c r="E73">
        <v>0</v>
      </c>
      <c r="F73">
        <f>4*4</f>
        <v>16</v>
      </c>
      <c r="G73">
        <f>2*3</f>
        <v>6</v>
      </c>
      <c r="H73">
        <v>2</v>
      </c>
      <c r="I73">
        <v>0</v>
      </c>
      <c r="J73">
        <f t="shared" si="2"/>
        <v>24</v>
      </c>
      <c r="K73">
        <f>24/8</f>
        <v>3</v>
      </c>
    </row>
    <row r="74" spans="1:11" x14ac:dyDescent="0.25">
      <c r="A74" t="s">
        <v>87</v>
      </c>
      <c r="B74">
        <v>1678</v>
      </c>
      <c r="C74" t="s">
        <v>14</v>
      </c>
      <c r="D74">
        <v>4</v>
      </c>
      <c r="E74">
        <v>0</v>
      </c>
      <c r="F74">
        <v>4</v>
      </c>
      <c r="G74">
        <v>9</v>
      </c>
      <c r="H74">
        <v>0</v>
      </c>
      <c r="I74">
        <v>0</v>
      </c>
      <c r="J74">
        <f t="shared" si="2"/>
        <v>13</v>
      </c>
      <c r="K74">
        <f>13/4</f>
        <v>3.25</v>
      </c>
    </row>
    <row r="75" spans="1:11" x14ac:dyDescent="0.25">
      <c r="A75" t="s">
        <v>88</v>
      </c>
      <c r="B75">
        <v>14245</v>
      </c>
      <c r="C75" t="s">
        <v>12</v>
      </c>
      <c r="D75">
        <v>30</v>
      </c>
      <c r="E75">
        <v>5</v>
      </c>
      <c r="F75">
        <v>4</v>
      </c>
      <c r="G75">
        <f>10*3</f>
        <v>30</v>
      </c>
      <c r="H75">
        <v>20</v>
      </c>
      <c r="I75">
        <v>7</v>
      </c>
      <c r="J75">
        <f t="shared" si="2"/>
        <v>66</v>
      </c>
      <c r="K75">
        <f>66/30</f>
        <v>2.2000000000000002</v>
      </c>
    </row>
    <row r="76" spans="1:11" x14ac:dyDescent="0.25">
      <c r="A76" t="s">
        <v>89</v>
      </c>
      <c r="B76">
        <v>24796</v>
      </c>
      <c r="C76" t="s">
        <v>14</v>
      </c>
      <c r="D76">
        <v>42</v>
      </c>
      <c r="E76">
        <f>5*5</f>
        <v>25</v>
      </c>
      <c r="F76">
        <f>16*4</f>
        <v>64</v>
      </c>
      <c r="G76">
        <f>12*3</f>
        <v>36</v>
      </c>
      <c r="H76">
        <f>4*2</f>
        <v>8</v>
      </c>
      <c r="I76">
        <v>3</v>
      </c>
      <c r="J76">
        <f t="shared" si="2"/>
        <v>136</v>
      </c>
      <c r="K76">
        <f>136/42</f>
        <v>3.2380952380952381</v>
      </c>
    </row>
    <row r="77" spans="1:11" x14ac:dyDescent="0.25">
      <c r="A77" t="s">
        <v>90</v>
      </c>
      <c r="B77">
        <v>2753</v>
      </c>
      <c r="C77" t="s">
        <v>14</v>
      </c>
      <c r="D77">
        <v>7</v>
      </c>
      <c r="E77">
        <v>5</v>
      </c>
      <c r="F77">
        <v>0</v>
      </c>
      <c r="G77">
        <v>12</v>
      </c>
      <c r="H77">
        <v>2</v>
      </c>
      <c r="I77">
        <v>0</v>
      </c>
      <c r="J77">
        <f t="shared" si="2"/>
        <v>19</v>
      </c>
      <c r="K77">
        <f>19/7</f>
        <v>2.7142857142857144</v>
      </c>
    </row>
    <row r="78" spans="1:11" x14ac:dyDescent="0.25">
      <c r="A78" t="s">
        <v>91</v>
      </c>
      <c r="B78">
        <v>1223</v>
      </c>
      <c r="C78" t="s">
        <v>12</v>
      </c>
      <c r="D78">
        <v>6</v>
      </c>
      <c r="E78">
        <v>0</v>
      </c>
      <c r="F78">
        <v>4</v>
      </c>
      <c r="G78">
        <v>0</v>
      </c>
      <c r="H78">
        <v>8</v>
      </c>
      <c r="I78">
        <v>0</v>
      </c>
      <c r="J78">
        <f t="shared" si="2"/>
        <v>12</v>
      </c>
      <c r="K78">
        <f>12/6</f>
        <v>2</v>
      </c>
    </row>
    <row r="79" spans="1:11" x14ac:dyDescent="0.25">
      <c r="A79" t="s">
        <v>92</v>
      </c>
      <c r="B79">
        <v>27432</v>
      </c>
      <c r="C79" t="s">
        <v>14</v>
      </c>
      <c r="D79">
        <v>40</v>
      </c>
      <c r="E79">
        <v>5</v>
      </c>
      <c r="F79">
        <v>20</v>
      </c>
      <c r="G79">
        <f>20*3</f>
        <v>60</v>
      </c>
      <c r="H79">
        <f>13*2</f>
        <v>26</v>
      </c>
      <c r="I79">
        <v>1</v>
      </c>
      <c r="J79">
        <f t="shared" si="2"/>
        <v>112</v>
      </c>
      <c r="K79">
        <f>112/40</f>
        <v>2.8</v>
      </c>
    </row>
    <row r="80" spans="1:11" x14ac:dyDescent="0.25">
      <c r="A80" t="s">
        <v>93</v>
      </c>
      <c r="B80">
        <v>7066</v>
      </c>
      <c r="C80" t="s">
        <v>14</v>
      </c>
      <c r="D80">
        <v>13</v>
      </c>
      <c r="E80">
        <v>0</v>
      </c>
      <c r="F80">
        <v>12</v>
      </c>
      <c r="G80">
        <v>12</v>
      </c>
      <c r="H80">
        <v>10</v>
      </c>
      <c r="I80">
        <v>0</v>
      </c>
      <c r="J80">
        <f t="shared" si="2"/>
        <v>34</v>
      </c>
      <c r="K80">
        <f>34/13</f>
        <v>2.6153846153846154</v>
      </c>
    </row>
    <row r="81" spans="1:11" x14ac:dyDescent="0.25">
      <c r="A81" t="s">
        <v>94</v>
      </c>
      <c r="B81">
        <v>1175</v>
      </c>
      <c r="C81" t="s">
        <v>14</v>
      </c>
      <c r="D81">
        <v>4</v>
      </c>
      <c r="E81">
        <v>0</v>
      </c>
      <c r="F81">
        <v>0</v>
      </c>
      <c r="G81">
        <f>4*3</f>
        <v>12</v>
      </c>
      <c r="H81">
        <v>0</v>
      </c>
      <c r="I81">
        <v>0</v>
      </c>
      <c r="J81">
        <f t="shared" si="2"/>
        <v>12</v>
      </c>
      <c r="K81">
        <f>12/4</f>
        <v>3</v>
      </c>
    </row>
    <row r="82" spans="1:11" x14ac:dyDescent="0.25">
      <c r="A82" t="s">
        <v>95</v>
      </c>
      <c r="B82">
        <v>10655</v>
      </c>
      <c r="C82" t="s">
        <v>14</v>
      </c>
      <c r="D82">
        <v>19</v>
      </c>
      <c r="E82">
        <v>15</v>
      </c>
      <c r="F82">
        <v>16</v>
      </c>
      <c r="G82">
        <v>9</v>
      </c>
      <c r="H82">
        <v>14</v>
      </c>
      <c r="I82">
        <v>1</v>
      </c>
      <c r="J82">
        <f t="shared" si="2"/>
        <v>55</v>
      </c>
      <c r="K82">
        <f>55/19</f>
        <v>2.8947368421052633</v>
      </c>
    </row>
    <row r="83" spans="1:11" x14ac:dyDescent="0.25">
      <c r="A83" t="s">
        <v>96</v>
      </c>
      <c r="B83">
        <v>1634</v>
      </c>
      <c r="C83" t="s">
        <v>14</v>
      </c>
      <c r="D83">
        <v>4</v>
      </c>
      <c r="E83">
        <v>0</v>
      </c>
      <c r="F83">
        <v>0</v>
      </c>
      <c r="G83">
        <v>12</v>
      </c>
      <c r="H83">
        <v>0</v>
      </c>
      <c r="I83">
        <v>0</v>
      </c>
      <c r="J83">
        <f t="shared" si="2"/>
        <v>12</v>
      </c>
      <c r="K83">
        <f>12/4</f>
        <v>3</v>
      </c>
    </row>
    <row r="84" spans="1:11" x14ac:dyDescent="0.25">
      <c r="A84" t="s">
        <v>97</v>
      </c>
      <c r="B84">
        <v>4268</v>
      </c>
      <c r="C84" t="s">
        <v>14</v>
      </c>
      <c r="D84">
        <v>12</v>
      </c>
      <c r="E84">
        <v>0</v>
      </c>
      <c r="F84">
        <v>16</v>
      </c>
      <c r="G84">
        <v>15</v>
      </c>
      <c r="H84">
        <v>4</v>
      </c>
      <c r="I84">
        <v>1</v>
      </c>
      <c r="J84">
        <f t="shared" si="2"/>
        <v>36</v>
      </c>
      <c r="K84">
        <f>36/12</f>
        <v>3</v>
      </c>
    </row>
    <row r="85" spans="1:11" x14ac:dyDescent="0.25">
      <c r="A85" t="s">
        <v>98</v>
      </c>
      <c r="B85">
        <v>23347</v>
      </c>
      <c r="C85" t="s">
        <v>14</v>
      </c>
      <c r="D85">
        <v>39</v>
      </c>
      <c r="E85">
        <v>10</v>
      </c>
      <c r="F85">
        <f>7*4</f>
        <v>28</v>
      </c>
      <c r="G85">
        <v>33</v>
      </c>
      <c r="H85">
        <f>16*2</f>
        <v>32</v>
      </c>
      <c r="I85">
        <v>2</v>
      </c>
      <c r="J85">
        <f t="shared" si="2"/>
        <v>105</v>
      </c>
      <c r="K85">
        <f>105/39</f>
        <v>2.6923076923076925</v>
      </c>
    </row>
    <row r="86" spans="1:11" x14ac:dyDescent="0.25">
      <c r="A86" t="s">
        <v>99</v>
      </c>
      <c r="B86">
        <v>2035</v>
      </c>
      <c r="C86" t="s">
        <v>19</v>
      </c>
      <c r="D86">
        <v>7</v>
      </c>
      <c r="E86">
        <v>5</v>
      </c>
      <c r="F86">
        <f>3*4</f>
        <v>12</v>
      </c>
      <c r="G86">
        <f>3*3</f>
        <v>9</v>
      </c>
      <c r="H86">
        <v>0</v>
      </c>
      <c r="I86">
        <v>0</v>
      </c>
      <c r="J86">
        <f t="shared" si="2"/>
        <v>26</v>
      </c>
      <c r="K86">
        <f>26/7</f>
        <v>3.7142857142857144</v>
      </c>
    </row>
    <row r="87" spans="1:11" x14ac:dyDescent="0.25">
      <c r="A87" t="s">
        <v>100</v>
      </c>
      <c r="B87">
        <v>20456</v>
      </c>
      <c r="C87" t="s">
        <v>12</v>
      </c>
      <c r="D87">
        <v>37</v>
      </c>
      <c r="E87">
        <v>5</v>
      </c>
      <c r="F87">
        <v>4</v>
      </c>
      <c r="G87">
        <f>9*3</f>
        <v>27</v>
      </c>
      <c r="H87">
        <f>13*2</f>
        <v>26</v>
      </c>
      <c r="I87">
        <v>12</v>
      </c>
      <c r="J87">
        <f t="shared" si="2"/>
        <v>74</v>
      </c>
      <c r="K87">
        <f>74/37</f>
        <v>2</v>
      </c>
    </row>
    <row r="88" spans="1:11" x14ac:dyDescent="0.25">
      <c r="A88" t="s">
        <v>101</v>
      </c>
      <c r="B88">
        <v>15070</v>
      </c>
      <c r="C88" t="s">
        <v>14</v>
      </c>
      <c r="D88">
        <v>32</v>
      </c>
      <c r="E88">
        <v>5</v>
      </c>
      <c r="F88">
        <v>4</v>
      </c>
      <c r="G88">
        <f>17*3</f>
        <v>51</v>
      </c>
      <c r="H88">
        <v>22</v>
      </c>
      <c r="I88">
        <v>2</v>
      </c>
      <c r="J88">
        <f t="shared" si="2"/>
        <v>84</v>
      </c>
      <c r="K88">
        <f>84/32</f>
        <v>2.625</v>
      </c>
    </row>
    <row r="89" spans="1:11" x14ac:dyDescent="0.25">
      <c r="A89" t="s">
        <v>102</v>
      </c>
      <c r="B89">
        <v>6408</v>
      </c>
      <c r="C89" t="s">
        <v>14</v>
      </c>
      <c r="D89">
        <v>15</v>
      </c>
      <c r="E89">
        <v>5</v>
      </c>
      <c r="F89">
        <v>0</v>
      </c>
      <c r="G89">
        <f>7*3</f>
        <v>21</v>
      </c>
      <c r="H89">
        <v>12</v>
      </c>
      <c r="I89">
        <v>0</v>
      </c>
      <c r="J89">
        <f t="shared" si="2"/>
        <v>38</v>
      </c>
      <c r="K89">
        <f>38/15</f>
        <v>2.5333333333333332</v>
      </c>
    </row>
    <row r="90" spans="1:11" x14ac:dyDescent="0.25">
      <c r="A90" t="s">
        <v>103</v>
      </c>
      <c r="B90">
        <v>2632</v>
      </c>
      <c r="C90" t="s">
        <v>14</v>
      </c>
      <c r="D90">
        <v>5</v>
      </c>
      <c r="E90">
        <v>0</v>
      </c>
      <c r="F90">
        <v>4</v>
      </c>
      <c r="G90">
        <v>6</v>
      </c>
      <c r="H90">
        <v>4</v>
      </c>
      <c r="I90">
        <v>0</v>
      </c>
      <c r="J90">
        <f t="shared" si="2"/>
        <v>14</v>
      </c>
      <c r="K90">
        <f>14/5</f>
        <v>2.8</v>
      </c>
    </row>
    <row r="91" spans="1:11" x14ac:dyDescent="0.25">
      <c r="A91" t="s">
        <v>104</v>
      </c>
      <c r="B91">
        <v>10787</v>
      </c>
      <c r="C91" t="s">
        <v>14</v>
      </c>
      <c r="D91">
        <v>22</v>
      </c>
      <c r="E91">
        <v>5</v>
      </c>
      <c r="F91">
        <v>0</v>
      </c>
      <c r="G91">
        <v>33</v>
      </c>
      <c r="H91">
        <v>16</v>
      </c>
      <c r="I91">
        <v>1</v>
      </c>
      <c r="J91">
        <f t="shared" si="2"/>
        <v>55</v>
      </c>
      <c r="K91">
        <f>55/22</f>
        <v>2.5</v>
      </c>
    </row>
    <row r="92" spans="1:11" x14ac:dyDescent="0.25">
      <c r="A92" t="s">
        <v>105</v>
      </c>
      <c r="B92">
        <v>17769</v>
      </c>
      <c r="C92" t="s">
        <v>12</v>
      </c>
      <c r="D92">
        <v>33</v>
      </c>
      <c r="E92">
        <v>5</v>
      </c>
      <c r="F92">
        <v>0</v>
      </c>
      <c r="G92">
        <f>8*3</f>
        <v>24</v>
      </c>
      <c r="H92">
        <f>9*2</f>
        <v>18</v>
      </c>
      <c r="I92">
        <v>14</v>
      </c>
      <c r="J92">
        <f t="shared" si="2"/>
        <v>61</v>
      </c>
      <c r="K92">
        <f>61/33</f>
        <v>1.8484848484848484</v>
      </c>
    </row>
    <row r="93" spans="1:11" x14ac:dyDescent="0.25">
      <c r="A93" t="s">
        <v>106</v>
      </c>
      <c r="B93">
        <v>7191</v>
      </c>
      <c r="C93" t="s">
        <v>14</v>
      </c>
      <c r="D93">
        <v>18</v>
      </c>
      <c r="E93">
        <v>5</v>
      </c>
      <c r="F93">
        <f>9*4</f>
        <v>36</v>
      </c>
      <c r="G93">
        <v>18</v>
      </c>
      <c r="H93">
        <v>2</v>
      </c>
      <c r="I93">
        <v>0</v>
      </c>
      <c r="J93">
        <f t="shared" si="2"/>
        <v>61</v>
      </c>
      <c r="K93">
        <f>61/18</f>
        <v>3.3888888888888888</v>
      </c>
    </row>
    <row r="94" spans="1:11" x14ac:dyDescent="0.25">
      <c r="A94" t="s">
        <v>107</v>
      </c>
      <c r="B94">
        <v>7709</v>
      </c>
      <c r="C94" t="s">
        <v>14</v>
      </c>
      <c r="D94">
        <v>18</v>
      </c>
      <c r="E94">
        <v>5</v>
      </c>
      <c r="F94">
        <v>8</v>
      </c>
      <c r="G94">
        <f>12*3</f>
        <v>36</v>
      </c>
      <c r="H94">
        <f>3*2</f>
        <v>6</v>
      </c>
      <c r="I94">
        <v>0</v>
      </c>
      <c r="J94">
        <f t="shared" si="2"/>
        <v>55</v>
      </c>
      <c r="K94">
        <f>55/18</f>
        <v>3.0555555555555554</v>
      </c>
    </row>
    <row r="95" spans="1:11" x14ac:dyDescent="0.25">
      <c r="A95" t="s">
        <v>108</v>
      </c>
      <c r="B95">
        <v>5369</v>
      </c>
      <c r="C95" t="s">
        <v>12</v>
      </c>
      <c r="D95">
        <v>10</v>
      </c>
      <c r="E95">
        <v>0</v>
      </c>
      <c r="F95">
        <v>4</v>
      </c>
      <c r="G95">
        <v>0</v>
      </c>
      <c r="H95">
        <v>10</v>
      </c>
      <c r="I95">
        <v>3</v>
      </c>
      <c r="J95">
        <f t="shared" si="2"/>
        <v>17</v>
      </c>
      <c r="K95">
        <f>17/10</f>
        <v>1.7</v>
      </c>
    </row>
    <row r="96" spans="1:11" x14ac:dyDescent="0.25">
      <c r="A96" t="s">
        <v>109</v>
      </c>
      <c r="B96">
        <v>8512</v>
      </c>
      <c r="C96" t="s">
        <v>14</v>
      </c>
      <c r="D96">
        <v>23</v>
      </c>
      <c r="E96">
        <v>10</v>
      </c>
      <c r="F96">
        <v>12</v>
      </c>
      <c r="G96">
        <v>18</v>
      </c>
      <c r="H96">
        <v>18</v>
      </c>
      <c r="I96">
        <v>2</v>
      </c>
      <c r="J96">
        <f t="shared" si="2"/>
        <v>60</v>
      </c>
      <c r="K96">
        <f>60/23</f>
        <v>2.6086956521739131</v>
      </c>
    </row>
    <row r="97" spans="1:11" x14ac:dyDescent="0.25">
      <c r="A97" t="s">
        <v>110</v>
      </c>
      <c r="B97">
        <v>5454</v>
      </c>
      <c r="C97" t="s">
        <v>14</v>
      </c>
      <c r="D97">
        <v>19</v>
      </c>
      <c r="E97">
        <v>5</v>
      </c>
      <c r="F97">
        <v>8</v>
      </c>
      <c r="G97">
        <v>33</v>
      </c>
      <c r="H97">
        <v>6</v>
      </c>
      <c r="I97">
        <v>1</v>
      </c>
      <c r="J97">
        <f t="shared" si="2"/>
        <v>53</v>
      </c>
      <c r="K97">
        <f>53/19</f>
        <v>2.7894736842105261</v>
      </c>
    </row>
    <row r="98" spans="1:11" x14ac:dyDescent="0.25">
      <c r="A98" t="s">
        <v>111</v>
      </c>
      <c r="B98">
        <v>7121</v>
      </c>
      <c r="C98" t="s">
        <v>14</v>
      </c>
      <c r="D98">
        <v>20</v>
      </c>
      <c r="E98">
        <v>5</v>
      </c>
      <c r="F98">
        <v>8</v>
      </c>
      <c r="G98">
        <f>15*3</f>
        <v>45</v>
      </c>
      <c r="H98">
        <v>4</v>
      </c>
      <c r="I98">
        <v>0</v>
      </c>
      <c r="J98">
        <f t="shared" si="2"/>
        <v>62</v>
      </c>
      <c r="K98">
        <f>62/20</f>
        <v>3.1</v>
      </c>
    </row>
    <row r="99" spans="1:11" x14ac:dyDescent="0.25">
      <c r="A99" t="s">
        <v>112</v>
      </c>
      <c r="B99">
        <v>1782</v>
      </c>
      <c r="C99" t="s">
        <v>14</v>
      </c>
      <c r="D99">
        <v>4</v>
      </c>
      <c r="E99">
        <v>0</v>
      </c>
      <c r="F99">
        <v>0</v>
      </c>
      <c r="G99">
        <v>12</v>
      </c>
      <c r="H99">
        <v>0</v>
      </c>
      <c r="I99">
        <v>0</v>
      </c>
      <c r="J99">
        <f t="shared" si="2"/>
        <v>12</v>
      </c>
      <c r="K99">
        <f>12/4</f>
        <v>3</v>
      </c>
    </row>
    <row r="100" spans="1:11" x14ac:dyDescent="0.25">
      <c r="A100" t="s">
        <v>113</v>
      </c>
      <c r="B100">
        <v>2126</v>
      </c>
      <c r="C100" t="s">
        <v>12</v>
      </c>
      <c r="D100">
        <v>4</v>
      </c>
      <c r="E100">
        <v>0</v>
      </c>
      <c r="F100">
        <v>0</v>
      </c>
      <c r="G100">
        <v>0</v>
      </c>
      <c r="H100">
        <v>8</v>
      </c>
      <c r="I100">
        <v>0</v>
      </c>
      <c r="J100">
        <f t="shared" si="2"/>
        <v>8</v>
      </c>
      <c r="K100">
        <f>8/4</f>
        <v>2</v>
      </c>
    </row>
    <row r="101" spans="1:11" x14ac:dyDescent="0.25">
      <c r="A101" t="s">
        <v>114</v>
      </c>
      <c r="B101">
        <v>3178</v>
      </c>
      <c r="C101" t="s">
        <v>14</v>
      </c>
      <c r="D101">
        <v>9</v>
      </c>
      <c r="E101">
        <v>8</v>
      </c>
      <c r="F101">
        <v>18</v>
      </c>
      <c r="G101">
        <v>0</v>
      </c>
      <c r="H101">
        <v>0</v>
      </c>
      <c r="I101">
        <v>0</v>
      </c>
      <c r="J101">
        <f t="shared" si="2"/>
        <v>26</v>
      </c>
      <c r="K101">
        <f>26/9</f>
        <v>2.8888888888888888</v>
      </c>
    </row>
    <row r="102" spans="1:11" x14ac:dyDescent="0.25">
      <c r="A102" t="s">
        <v>115</v>
      </c>
      <c r="B102">
        <v>474</v>
      </c>
      <c r="C102" t="s">
        <v>14</v>
      </c>
      <c r="D102">
        <v>3</v>
      </c>
      <c r="E102">
        <v>0</v>
      </c>
      <c r="F102">
        <v>0</v>
      </c>
      <c r="G102">
        <v>6</v>
      </c>
      <c r="H102">
        <v>2</v>
      </c>
      <c r="I102">
        <v>0</v>
      </c>
      <c r="J102">
        <f t="shared" si="2"/>
        <v>8</v>
      </c>
      <c r="K102">
        <f>8/3</f>
        <v>2.6666666666666665</v>
      </c>
    </row>
    <row r="103" spans="1:11" x14ac:dyDescent="0.25">
      <c r="A103" t="s">
        <v>116</v>
      </c>
      <c r="B103">
        <v>41264</v>
      </c>
      <c r="C103" t="s">
        <v>19</v>
      </c>
      <c r="D103">
        <v>52</v>
      </c>
      <c r="E103">
        <f>14*5</f>
        <v>70</v>
      </c>
      <c r="F103">
        <f>14*4</f>
        <v>56</v>
      </c>
      <c r="G103">
        <f>14*3</f>
        <v>42</v>
      </c>
      <c r="H103">
        <v>14</v>
      </c>
      <c r="I103">
        <v>1</v>
      </c>
      <c r="J103">
        <f t="shared" si="2"/>
        <v>183</v>
      </c>
      <c r="K103">
        <f>183/52</f>
        <v>3.5192307692307692</v>
      </c>
    </row>
    <row r="104" spans="1:11" x14ac:dyDescent="0.25">
      <c r="A104" t="s">
        <v>117</v>
      </c>
      <c r="B104">
        <v>4897</v>
      </c>
      <c r="C104" t="s">
        <v>12</v>
      </c>
      <c r="D104">
        <v>16</v>
      </c>
      <c r="E104">
        <v>5</v>
      </c>
      <c r="F104">
        <v>0</v>
      </c>
      <c r="G104">
        <v>6</v>
      </c>
      <c r="H104">
        <v>14</v>
      </c>
      <c r="I104">
        <v>5</v>
      </c>
      <c r="J104">
        <f t="shared" si="2"/>
        <v>30</v>
      </c>
      <c r="K104">
        <f>30/16</f>
        <v>1.875</v>
      </c>
    </row>
    <row r="105" spans="1:11" x14ac:dyDescent="0.25">
      <c r="A105" t="s">
        <v>118</v>
      </c>
      <c r="B105">
        <v>157847</v>
      </c>
      <c r="C105" t="s">
        <v>14</v>
      </c>
      <c r="D105">
        <v>197</v>
      </c>
      <c r="E105">
        <f>21*5</f>
        <v>105</v>
      </c>
      <c r="F105">
        <f>72*4</f>
        <v>288</v>
      </c>
      <c r="G105">
        <f>56*3</f>
        <v>168</v>
      </c>
      <c r="H105">
        <f>38*2</f>
        <v>76</v>
      </c>
      <c r="I105">
        <v>4</v>
      </c>
      <c r="J105">
        <f t="shared" si="2"/>
        <v>641</v>
      </c>
      <c r="K105">
        <f>641/197</f>
        <v>3.2538071065989849</v>
      </c>
    </row>
    <row r="106" spans="1:11" x14ac:dyDescent="0.25">
      <c r="A106" t="s">
        <v>119</v>
      </c>
      <c r="B106">
        <v>1702</v>
      </c>
      <c r="C106" t="s">
        <v>12</v>
      </c>
      <c r="D106">
        <v>7</v>
      </c>
      <c r="E106">
        <v>5</v>
      </c>
      <c r="F106">
        <v>0</v>
      </c>
      <c r="G106">
        <v>3</v>
      </c>
      <c r="H106">
        <v>4</v>
      </c>
      <c r="I106">
        <v>3</v>
      </c>
      <c r="J106">
        <f t="shared" si="2"/>
        <v>15</v>
      </c>
      <c r="K106">
        <f>15/7</f>
        <v>2.1428571428571428</v>
      </c>
    </row>
    <row r="107" spans="1:11" x14ac:dyDescent="0.25">
      <c r="A107" t="s">
        <v>120</v>
      </c>
      <c r="B107">
        <v>1039</v>
      </c>
      <c r="C107" t="s">
        <v>12</v>
      </c>
      <c r="D107">
        <v>5</v>
      </c>
      <c r="E107">
        <v>5</v>
      </c>
      <c r="F107">
        <v>0</v>
      </c>
      <c r="G107">
        <v>0</v>
      </c>
      <c r="H107">
        <v>6</v>
      </c>
      <c r="I107">
        <v>1</v>
      </c>
      <c r="J107">
        <f t="shared" si="2"/>
        <v>12</v>
      </c>
      <c r="K107">
        <f>12/5</f>
        <v>2.4</v>
      </c>
    </row>
    <row r="108" spans="1:11" x14ac:dyDescent="0.25">
      <c r="A108" t="s">
        <v>121</v>
      </c>
      <c r="B108">
        <v>4584</v>
      </c>
      <c r="C108" t="s">
        <v>19</v>
      </c>
      <c r="D108">
        <v>11</v>
      </c>
      <c r="E108">
        <v>0</v>
      </c>
      <c r="F108">
        <v>24</v>
      </c>
      <c r="G108">
        <v>12</v>
      </c>
      <c r="H108">
        <v>2</v>
      </c>
      <c r="I108">
        <v>0</v>
      </c>
      <c r="J108">
        <f t="shared" si="2"/>
        <v>38</v>
      </c>
      <c r="K108">
        <f>38/11</f>
        <v>3.4545454545454546</v>
      </c>
    </row>
    <row r="109" spans="1:11" x14ac:dyDescent="0.25">
      <c r="A109" t="s">
        <v>122</v>
      </c>
      <c r="B109">
        <v>17125</v>
      </c>
      <c r="C109" t="s">
        <v>12</v>
      </c>
      <c r="D109">
        <v>33</v>
      </c>
      <c r="E109">
        <v>5</v>
      </c>
      <c r="F109">
        <v>12</v>
      </c>
      <c r="G109">
        <f>9*3</f>
        <v>27</v>
      </c>
      <c r="H109">
        <v>24</v>
      </c>
      <c r="I109">
        <v>6</v>
      </c>
      <c r="J109">
        <f t="shared" si="2"/>
        <v>74</v>
      </c>
      <c r="K109">
        <f>74/33</f>
        <v>2.2424242424242422</v>
      </c>
    </row>
    <row r="110" spans="1:11" x14ac:dyDescent="0.25">
      <c r="A110" t="s">
        <v>123</v>
      </c>
      <c r="B110">
        <v>636</v>
      </c>
      <c r="C110" t="s">
        <v>12</v>
      </c>
      <c r="D110">
        <v>4</v>
      </c>
      <c r="E110">
        <v>0</v>
      </c>
      <c r="F110">
        <v>0</v>
      </c>
      <c r="G110">
        <v>3</v>
      </c>
      <c r="H110">
        <v>4</v>
      </c>
      <c r="I110">
        <v>1</v>
      </c>
      <c r="J110">
        <f t="shared" si="2"/>
        <v>8</v>
      </c>
      <c r="K110">
        <f>8/4</f>
        <v>2</v>
      </c>
    </row>
    <row r="111" spans="1:11" x14ac:dyDescent="0.25">
      <c r="A111" t="s">
        <v>124</v>
      </c>
      <c r="B111">
        <v>2022</v>
      </c>
      <c r="C111" t="s">
        <v>14</v>
      </c>
      <c r="D111">
        <v>5</v>
      </c>
      <c r="E111">
        <v>0</v>
      </c>
      <c r="F111">
        <v>0</v>
      </c>
      <c r="G111">
        <v>12</v>
      </c>
      <c r="H111">
        <v>0</v>
      </c>
      <c r="I111">
        <v>0</v>
      </c>
      <c r="J111">
        <f t="shared" si="2"/>
        <v>12</v>
      </c>
      <c r="K111">
        <f>12/5</f>
        <v>2.4</v>
      </c>
    </row>
    <row r="112" spans="1:11" x14ac:dyDescent="0.25">
      <c r="A112" t="s">
        <v>125</v>
      </c>
      <c r="B112">
        <v>51430</v>
      </c>
      <c r="C112" t="s">
        <v>12</v>
      </c>
      <c r="D112">
        <v>81</v>
      </c>
      <c r="E112">
        <f>5*4</f>
        <v>20</v>
      </c>
      <c r="F112">
        <f>14*4</f>
        <v>56</v>
      </c>
      <c r="G112">
        <f>17*3</f>
        <v>51</v>
      </c>
      <c r="H112">
        <f>22*2</f>
        <v>44</v>
      </c>
      <c r="I112">
        <v>16</v>
      </c>
      <c r="J112">
        <f t="shared" si="2"/>
        <v>187</v>
      </c>
      <c r="K112">
        <f>187/81</f>
        <v>2.308641975308642</v>
      </c>
    </row>
    <row r="113" spans="1:11" x14ac:dyDescent="0.25">
      <c r="A113" t="s">
        <v>126</v>
      </c>
      <c r="B113">
        <v>8207</v>
      </c>
      <c r="C113" t="s">
        <v>14</v>
      </c>
      <c r="D113">
        <v>22</v>
      </c>
      <c r="E113">
        <v>10</v>
      </c>
      <c r="F113">
        <v>16</v>
      </c>
      <c r="G113">
        <f>13*3</f>
        <v>39</v>
      </c>
      <c r="H113">
        <v>6</v>
      </c>
      <c r="I113">
        <v>0</v>
      </c>
      <c r="J113">
        <f t="shared" si="2"/>
        <v>71</v>
      </c>
      <c r="K113">
        <f>71/22</f>
        <v>3.2272727272727271</v>
      </c>
    </row>
    <row r="114" spans="1:11" x14ac:dyDescent="0.25">
      <c r="A114" t="s">
        <v>127</v>
      </c>
      <c r="B114">
        <v>10045</v>
      </c>
      <c r="C114" t="s">
        <v>14</v>
      </c>
      <c r="D114">
        <v>25</v>
      </c>
      <c r="E114">
        <v>15</v>
      </c>
      <c r="F114">
        <v>12</v>
      </c>
      <c r="G114">
        <f>14*3</f>
        <v>42</v>
      </c>
      <c r="H114">
        <f>2*2</f>
        <v>4</v>
      </c>
      <c r="I114">
        <v>1</v>
      </c>
      <c r="J114">
        <f t="shared" si="2"/>
        <v>74</v>
      </c>
      <c r="K114">
        <f>74/25</f>
        <v>2.96</v>
      </c>
    </row>
    <row r="115" spans="1:11" x14ac:dyDescent="0.25">
      <c r="A115" t="s">
        <v>128</v>
      </c>
      <c r="B115">
        <v>4951</v>
      </c>
      <c r="C115" t="s">
        <v>14</v>
      </c>
      <c r="D115">
        <v>14</v>
      </c>
      <c r="E115">
        <v>5</v>
      </c>
      <c r="F115">
        <v>8</v>
      </c>
      <c r="G115">
        <f>9*3</f>
        <v>27</v>
      </c>
      <c r="H115">
        <v>2</v>
      </c>
      <c r="I115">
        <v>0</v>
      </c>
      <c r="J115">
        <f t="shared" si="2"/>
        <v>42</v>
      </c>
      <c r="K115">
        <f>42/14</f>
        <v>3</v>
      </c>
    </row>
    <row r="116" spans="1:11" x14ac:dyDescent="0.25">
      <c r="A116" t="s">
        <v>129</v>
      </c>
      <c r="B116">
        <v>1966</v>
      </c>
      <c r="C116" t="s">
        <v>14</v>
      </c>
      <c r="D116">
        <v>7</v>
      </c>
      <c r="E116">
        <v>0</v>
      </c>
      <c r="F116">
        <v>12</v>
      </c>
      <c r="G116">
        <v>12</v>
      </c>
      <c r="H116">
        <v>0</v>
      </c>
      <c r="I116">
        <v>0</v>
      </c>
      <c r="J116">
        <f t="shared" si="2"/>
        <v>24</v>
      </c>
      <c r="K116">
        <f>24/7</f>
        <v>3.4285714285714284</v>
      </c>
    </row>
  </sheetData>
  <pageMargins left="0.7" right="0.7" top="0.75" bottom="0.75" header="0.3" footer="0.3"/>
  <pageSetup orientation="portrait" r:id="rId1"/>
  <ignoredErrors>
    <ignoredError sqref="J4 J10 J17:J18 J11:J13 J19:J28 J29:J30 J32:J36 J49:K90" formulaRange="1"/>
    <ignoredError sqref="G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A305-90AD-4239-85E1-E4BD9CCFF43F}">
  <dimension ref="A1:F116"/>
  <sheetViews>
    <sheetView tabSelected="1" workbookViewId="0">
      <selection activeCell="AL23" sqref="AL23"/>
    </sheetView>
  </sheetViews>
  <sheetFormatPr defaultRowHeight="15" x14ac:dyDescent="0.25"/>
  <sheetData>
    <row r="1" spans="1:6" x14ac:dyDescent="0.25">
      <c r="A1" s="1" t="s">
        <v>1</v>
      </c>
      <c r="B1" s="1" t="s">
        <v>2</v>
      </c>
      <c r="C1" t="s">
        <v>130</v>
      </c>
      <c r="D1" t="s">
        <v>19</v>
      </c>
      <c r="E1" t="s">
        <v>14</v>
      </c>
      <c r="F1" t="s">
        <v>12</v>
      </c>
    </row>
    <row r="2" spans="1:6" x14ac:dyDescent="0.25">
      <c r="A2">
        <v>157847</v>
      </c>
      <c r="B2" t="s">
        <v>14</v>
      </c>
      <c r="C2" t="e">
        <f t="shared" ref="C2:C33" si="0">IF($B2="A",$A2, NA())</f>
        <v>#N/A</v>
      </c>
      <c r="D2" t="e">
        <f t="shared" ref="D2:D33" si="1">IF($B2="B",$A2, NA())</f>
        <v>#N/A</v>
      </c>
      <c r="E2">
        <f t="shared" ref="E2:E33" si="2">IF($B2="C",$A2, NA())</f>
        <v>157847</v>
      </c>
      <c r="F2" t="e">
        <f t="shared" ref="F2:F33" si="3">IF($B2="D",$A2, NA())</f>
        <v>#N/A</v>
      </c>
    </row>
    <row r="3" spans="1:6" x14ac:dyDescent="0.25">
      <c r="A3">
        <v>140437</v>
      </c>
      <c r="B3" t="s">
        <v>14</v>
      </c>
      <c r="C3" t="e">
        <f t="shared" si="0"/>
        <v>#N/A</v>
      </c>
      <c r="D3" t="e">
        <f t="shared" si="1"/>
        <v>#N/A</v>
      </c>
      <c r="E3">
        <f t="shared" si="2"/>
        <v>140437</v>
      </c>
      <c r="F3" t="e">
        <f t="shared" si="3"/>
        <v>#N/A</v>
      </c>
    </row>
    <row r="4" spans="1:6" x14ac:dyDescent="0.25">
      <c r="A4">
        <v>66817</v>
      </c>
      <c r="B4" t="s">
        <v>14</v>
      </c>
      <c r="C4" t="e">
        <f t="shared" si="0"/>
        <v>#N/A</v>
      </c>
      <c r="D4" t="e">
        <f t="shared" si="1"/>
        <v>#N/A</v>
      </c>
      <c r="E4">
        <f t="shared" si="2"/>
        <v>66817</v>
      </c>
      <c r="F4" t="e">
        <f t="shared" si="3"/>
        <v>#N/A</v>
      </c>
    </row>
    <row r="5" spans="1:6" x14ac:dyDescent="0.25">
      <c r="A5">
        <v>51430</v>
      </c>
      <c r="B5" t="s">
        <v>12</v>
      </c>
      <c r="C5" t="e">
        <f t="shared" si="0"/>
        <v>#N/A</v>
      </c>
      <c r="D5" t="e">
        <f t="shared" si="1"/>
        <v>#N/A</v>
      </c>
      <c r="E5" t="e">
        <f t="shared" si="2"/>
        <v>#N/A</v>
      </c>
      <c r="F5">
        <f t="shared" si="3"/>
        <v>51430</v>
      </c>
    </row>
    <row r="6" spans="1:6" x14ac:dyDescent="0.25">
      <c r="A6">
        <v>48300</v>
      </c>
      <c r="B6" t="s">
        <v>14</v>
      </c>
      <c r="C6" t="e">
        <f t="shared" si="0"/>
        <v>#N/A</v>
      </c>
      <c r="D6" t="e">
        <f t="shared" si="1"/>
        <v>#N/A</v>
      </c>
      <c r="E6">
        <f t="shared" si="2"/>
        <v>48300</v>
      </c>
      <c r="F6" t="e">
        <f t="shared" si="3"/>
        <v>#N/A</v>
      </c>
    </row>
    <row r="7" spans="1:6" x14ac:dyDescent="0.25">
      <c r="A7">
        <v>41264</v>
      </c>
      <c r="B7" t="s">
        <v>19</v>
      </c>
      <c r="C7" t="e">
        <f t="shared" si="0"/>
        <v>#N/A</v>
      </c>
      <c r="D7">
        <f t="shared" si="1"/>
        <v>41264</v>
      </c>
      <c r="E7" t="e">
        <f t="shared" si="2"/>
        <v>#N/A</v>
      </c>
      <c r="F7" t="e">
        <f t="shared" si="3"/>
        <v>#N/A</v>
      </c>
    </row>
    <row r="8" spans="1:6" x14ac:dyDescent="0.25">
      <c r="A8">
        <v>36708</v>
      </c>
      <c r="B8" t="s">
        <v>14</v>
      </c>
      <c r="C8" t="e">
        <f t="shared" si="0"/>
        <v>#N/A</v>
      </c>
      <c r="D8" t="e">
        <f t="shared" si="1"/>
        <v>#N/A</v>
      </c>
      <c r="E8">
        <f t="shared" si="2"/>
        <v>36708</v>
      </c>
      <c r="F8" t="e">
        <f t="shared" si="3"/>
        <v>#N/A</v>
      </c>
    </row>
    <row r="9" spans="1:6" x14ac:dyDescent="0.25">
      <c r="A9">
        <v>34593</v>
      </c>
      <c r="B9" t="s">
        <v>14</v>
      </c>
      <c r="C9" t="e">
        <f t="shared" si="0"/>
        <v>#N/A</v>
      </c>
      <c r="D9" t="e">
        <f t="shared" si="1"/>
        <v>#N/A</v>
      </c>
      <c r="E9">
        <f t="shared" si="2"/>
        <v>34593</v>
      </c>
      <c r="F9" t="e">
        <f t="shared" si="3"/>
        <v>#N/A</v>
      </c>
    </row>
    <row r="10" spans="1:6" x14ac:dyDescent="0.25">
      <c r="A10">
        <v>30736</v>
      </c>
      <c r="B10" t="s">
        <v>14</v>
      </c>
      <c r="C10" t="e">
        <f t="shared" si="0"/>
        <v>#N/A</v>
      </c>
      <c r="D10" t="e">
        <f t="shared" si="1"/>
        <v>#N/A</v>
      </c>
      <c r="E10">
        <f t="shared" si="2"/>
        <v>30736</v>
      </c>
      <c r="F10" t="e">
        <f t="shared" si="3"/>
        <v>#N/A</v>
      </c>
    </row>
    <row r="11" spans="1:6" x14ac:dyDescent="0.25">
      <c r="A11">
        <v>29602</v>
      </c>
      <c r="B11" t="s">
        <v>14</v>
      </c>
      <c r="C11" t="e">
        <f t="shared" si="0"/>
        <v>#N/A</v>
      </c>
      <c r="D11" t="e">
        <f t="shared" si="1"/>
        <v>#N/A</v>
      </c>
      <c r="E11">
        <f t="shared" si="2"/>
        <v>29602</v>
      </c>
      <c r="F11" t="e">
        <f t="shared" si="3"/>
        <v>#N/A</v>
      </c>
    </row>
    <row r="12" spans="1:6" x14ac:dyDescent="0.25">
      <c r="A12">
        <v>27432</v>
      </c>
      <c r="B12" t="s">
        <v>14</v>
      </c>
      <c r="C12" t="e">
        <f t="shared" si="0"/>
        <v>#N/A</v>
      </c>
      <c r="D12" t="e">
        <f t="shared" si="1"/>
        <v>#N/A</v>
      </c>
      <c r="E12">
        <f t="shared" si="2"/>
        <v>27432</v>
      </c>
      <c r="F12" t="e">
        <f t="shared" si="3"/>
        <v>#N/A</v>
      </c>
    </row>
    <row r="13" spans="1:6" x14ac:dyDescent="0.25">
      <c r="A13">
        <v>24796</v>
      </c>
      <c r="B13" t="s">
        <v>14</v>
      </c>
      <c r="C13" t="e">
        <f t="shared" si="0"/>
        <v>#N/A</v>
      </c>
      <c r="D13" t="e">
        <f t="shared" si="1"/>
        <v>#N/A</v>
      </c>
      <c r="E13">
        <f t="shared" si="2"/>
        <v>24796</v>
      </c>
      <c r="F13" t="e">
        <f t="shared" si="3"/>
        <v>#N/A</v>
      </c>
    </row>
    <row r="14" spans="1:6" x14ac:dyDescent="0.25">
      <c r="A14">
        <v>23347</v>
      </c>
      <c r="B14" t="s">
        <v>14</v>
      </c>
      <c r="C14" t="e">
        <f t="shared" si="0"/>
        <v>#N/A</v>
      </c>
      <c r="D14" t="e">
        <f t="shared" si="1"/>
        <v>#N/A</v>
      </c>
      <c r="E14">
        <f t="shared" si="2"/>
        <v>23347</v>
      </c>
      <c r="F14" t="e">
        <f t="shared" si="3"/>
        <v>#N/A</v>
      </c>
    </row>
    <row r="15" spans="1:6" x14ac:dyDescent="0.25">
      <c r="A15">
        <v>21988</v>
      </c>
      <c r="B15" t="s">
        <v>12</v>
      </c>
      <c r="C15" t="e">
        <f t="shared" si="0"/>
        <v>#N/A</v>
      </c>
      <c r="D15" t="e">
        <f t="shared" si="1"/>
        <v>#N/A</v>
      </c>
      <c r="E15" t="e">
        <f t="shared" si="2"/>
        <v>#N/A</v>
      </c>
      <c r="F15">
        <f t="shared" si="3"/>
        <v>21988</v>
      </c>
    </row>
    <row r="16" spans="1:6" x14ac:dyDescent="0.25">
      <c r="A16">
        <v>21843</v>
      </c>
      <c r="B16" t="s">
        <v>14</v>
      </c>
      <c r="C16" t="e">
        <f t="shared" si="0"/>
        <v>#N/A</v>
      </c>
      <c r="D16" t="e">
        <f t="shared" si="1"/>
        <v>#N/A</v>
      </c>
      <c r="E16">
        <f t="shared" si="2"/>
        <v>21843</v>
      </c>
      <c r="F16" t="e">
        <f t="shared" si="3"/>
        <v>#N/A</v>
      </c>
    </row>
    <row r="17" spans="1:6" x14ac:dyDescent="0.25">
      <c r="A17">
        <v>20456</v>
      </c>
      <c r="B17" t="s">
        <v>12</v>
      </c>
      <c r="C17" t="e">
        <f t="shared" si="0"/>
        <v>#N/A</v>
      </c>
      <c r="D17" t="e">
        <f t="shared" si="1"/>
        <v>#N/A</v>
      </c>
      <c r="E17" t="e">
        <f t="shared" si="2"/>
        <v>#N/A</v>
      </c>
      <c r="F17">
        <f t="shared" si="3"/>
        <v>20456</v>
      </c>
    </row>
    <row r="18" spans="1:6" x14ac:dyDescent="0.25">
      <c r="A18">
        <v>20370</v>
      </c>
      <c r="B18" t="s">
        <v>14</v>
      </c>
      <c r="C18" t="e">
        <f t="shared" si="0"/>
        <v>#N/A</v>
      </c>
      <c r="D18" t="e">
        <f t="shared" si="1"/>
        <v>#N/A</v>
      </c>
      <c r="E18">
        <f t="shared" si="2"/>
        <v>20370</v>
      </c>
      <c r="F18" t="e">
        <f t="shared" si="3"/>
        <v>#N/A</v>
      </c>
    </row>
    <row r="19" spans="1:6" x14ac:dyDescent="0.25">
      <c r="A19">
        <v>19529</v>
      </c>
      <c r="B19" t="s">
        <v>12</v>
      </c>
      <c r="C19" t="e">
        <f t="shared" si="0"/>
        <v>#N/A</v>
      </c>
      <c r="D19" t="e">
        <f t="shared" si="1"/>
        <v>#N/A</v>
      </c>
      <c r="E19" t="e">
        <f t="shared" si="2"/>
        <v>#N/A</v>
      </c>
      <c r="F19">
        <f t="shared" si="3"/>
        <v>19529</v>
      </c>
    </row>
    <row r="20" spans="1:6" x14ac:dyDescent="0.25">
      <c r="A20">
        <v>17769</v>
      </c>
      <c r="B20" t="s">
        <v>12</v>
      </c>
      <c r="C20" t="e">
        <f t="shared" si="0"/>
        <v>#N/A</v>
      </c>
      <c r="D20" t="e">
        <f t="shared" si="1"/>
        <v>#N/A</v>
      </c>
      <c r="E20" t="e">
        <f t="shared" si="2"/>
        <v>#N/A</v>
      </c>
      <c r="F20">
        <f t="shared" si="3"/>
        <v>17769</v>
      </c>
    </row>
    <row r="21" spans="1:6" x14ac:dyDescent="0.25">
      <c r="A21">
        <v>17650</v>
      </c>
      <c r="B21" t="s">
        <v>14</v>
      </c>
      <c r="C21" t="e">
        <f t="shared" si="0"/>
        <v>#N/A</v>
      </c>
      <c r="D21" t="e">
        <f t="shared" si="1"/>
        <v>#N/A</v>
      </c>
      <c r="E21">
        <f t="shared" si="2"/>
        <v>17650</v>
      </c>
      <c r="F21" t="e">
        <f t="shared" si="3"/>
        <v>#N/A</v>
      </c>
    </row>
    <row r="22" spans="1:6" x14ac:dyDescent="0.25">
      <c r="A22">
        <v>17125</v>
      </c>
      <c r="B22" t="s">
        <v>12</v>
      </c>
      <c r="C22" t="e">
        <f t="shared" si="0"/>
        <v>#N/A</v>
      </c>
      <c r="D22" t="e">
        <f t="shared" si="1"/>
        <v>#N/A</v>
      </c>
      <c r="E22" t="e">
        <f t="shared" si="2"/>
        <v>#N/A</v>
      </c>
      <c r="F22">
        <f t="shared" si="3"/>
        <v>17125</v>
      </c>
    </row>
    <row r="23" spans="1:6" x14ac:dyDescent="0.25">
      <c r="A23">
        <v>15360</v>
      </c>
      <c r="B23" t="s">
        <v>14</v>
      </c>
      <c r="C23" t="e">
        <f t="shared" si="0"/>
        <v>#N/A</v>
      </c>
      <c r="D23" t="e">
        <f t="shared" si="1"/>
        <v>#N/A</v>
      </c>
      <c r="E23">
        <f t="shared" si="2"/>
        <v>15360</v>
      </c>
      <c r="F23" t="e">
        <f t="shared" si="3"/>
        <v>#N/A</v>
      </c>
    </row>
    <row r="24" spans="1:6" x14ac:dyDescent="0.25">
      <c r="A24">
        <v>15070</v>
      </c>
      <c r="B24" t="s">
        <v>14</v>
      </c>
      <c r="C24" t="e">
        <f t="shared" si="0"/>
        <v>#N/A</v>
      </c>
      <c r="D24" t="e">
        <f t="shared" si="1"/>
        <v>#N/A</v>
      </c>
      <c r="E24">
        <f t="shared" si="2"/>
        <v>15070</v>
      </c>
      <c r="F24" t="e">
        <f t="shared" si="3"/>
        <v>#N/A</v>
      </c>
    </row>
    <row r="25" spans="1:6" x14ac:dyDescent="0.25">
      <c r="A25">
        <v>14245</v>
      </c>
      <c r="B25" t="s">
        <v>12</v>
      </c>
      <c r="C25" t="e">
        <f t="shared" si="0"/>
        <v>#N/A</v>
      </c>
      <c r="D25" t="e">
        <f t="shared" si="1"/>
        <v>#N/A</v>
      </c>
      <c r="E25" t="e">
        <f t="shared" si="2"/>
        <v>#N/A</v>
      </c>
      <c r="F25">
        <f t="shared" si="3"/>
        <v>14245</v>
      </c>
    </row>
    <row r="26" spans="1:6" x14ac:dyDescent="0.25">
      <c r="A26">
        <v>13865</v>
      </c>
      <c r="B26" t="s">
        <v>14</v>
      </c>
      <c r="C26" t="e">
        <f t="shared" si="0"/>
        <v>#N/A</v>
      </c>
      <c r="D26" t="e">
        <f t="shared" si="1"/>
        <v>#N/A</v>
      </c>
      <c r="E26">
        <f t="shared" si="2"/>
        <v>13865</v>
      </c>
      <c r="F26" t="e">
        <f t="shared" si="3"/>
        <v>#N/A</v>
      </c>
    </row>
    <row r="27" spans="1:6" x14ac:dyDescent="0.25">
      <c r="A27">
        <v>12799</v>
      </c>
      <c r="B27" t="s">
        <v>14</v>
      </c>
      <c r="C27" t="e">
        <f t="shared" si="0"/>
        <v>#N/A</v>
      </c>
      <c r="D27" t="e">
        <f t="shared" si="1"/>
        <v>#N/A</v>
      </c>
      <c r="E27">
        <f t="shared" si="2"/>
        <v>12799</v>
      </c>
      <c r="F27" t="e">
        <f t="shared" si="3"/>
        <v>#N/A</v>
      </c>
    </row>
    <row r="28" spans="1:6" x14ac:dyDescent="0.25">
      <c r="A28">
        <v>12783</v>
      </c>
      <c r="B28" t="s">
        <v>14</v>
      </c>
      <c r="C28" t="e">
        <f t="shared" si="0"/>
        <v>#N/A</v>
      </c>
      <c r="D28" t="e">
        <f t="shared" si="1"/>
        <v>#N/A</v>
      </c>
      <c r="E28">
        <f t="shared" si="2"/>
        <v>12783</v>
      </c>
      <c r="F28" t="e">
        <f t="shared" si="3"/>
        <v>#N/A</v>
      </c>
    </row>
    <row r="29" spans="1:6" x14ac:dyDescent="0.25">
      <c r="A29">
        <v>12645</v>
      </c>
      <c r="B29" t="s">
        <v>14</v>
      </c>
      <c r="C29" t="e">
        <f t="shared" si="0"/>
        <v>#N/A</v>
      </c>
      <c r="D29" t="e">
        <f t="shared" si="1"/>
        <v>#N/A</v>
      </c>
      <c r="E29">
        <f t="shared" si="2"/>
        <v>12645</v>
      </c>
      <c r="F29" t="e">
        <f t="shared" si="3"/>
        <v>#N/A</v>
      </c>
    </row>
    <row r="30" spans="1:6" x14ac:dyDescent="0.25">
      <c r="A30">
        <v>12381</v>
      </c>
      <c r="B30" t="s">
        <v>14</v>
      </c>
      <c r="C30" t="e">
        <f t="shared" si="0"/>
        <v>#N/A</v>
      </c>
      <c r="D30" t="e">
        <f t="shared" si="1"/>
        <v>#N/A</v>
      </c>
      <c r="E30">
        <f t="shared" si="2"/>
        <v>12381</v>
      </c>
      <c r="F30" t="e">
        <f t="shared" si="3"/>
        <v>#N/A</v>
      </c>
    </row>
    <row r="31" spans="1:6" x14ac:dyDescent="0.25">
      <c r="A31">
        <v>11371</v>
      </c>
      <c r="B31" t="s">
        <v>14</v>
      </c>
      <c r="C31" t="e">
        <f t="shared" si="0"/>
        <v>#N/A</v>
      </c>
      <c r="D31" t="e">
        <f t="shared" si="1"/>
        <v>#N/A</v>
      </c>
      <c r="E31">
        <f t="shared" si="2"/>
        <v>11371</v>
      </c>
      <c r="F31" t="e">
        <f t="shared" si="3"/>
        <v>#N/A</v>
      </c>
    </row>
    <row r="32" spans="1:6" x14ac:dyDescent="0.25">
      <c r="A32">
        <v>11367</v>
      </c>
      <c r="B32" t="s">
        <v>14</v>
      </c>
      <c r="C32" t="e">
        <f t="shared" si="0"/>
        <v>#N/A</v>
      </c>
      <c r="D32" t="e">
        <f t="shared" si="1"/>
        <v>#N/A</v>
      </c>
      <c r="E32">
        <f t="shared" si="2"/>
        <v>11367</v>
      </c>
      <c r="F32" t="e">
        <f t="shared" si="3"/>
        <v>#N/A</v>
      </c>
    </row>
    <row r="33" spans="1:6" x14ac:dyDescent="0.25">
      <c r="A33">
        <v>11338</v>
      </c>
      <c r="B33" t="s">
        <v>14</v>
      </c>
      <c r="C33" t="e">
        <f t="shared" si="0"/>
        <v>#N/A</v>
      </c>
      <c r="D33" t="e">
        <f t="shared" si="1"/>
        <v>#N/A</v>
      </c>
      <c r="E33">
        <f t="shared" si="2"/>
        <v>11338</v>
      </c>
      <c r="F33" t="e">
        <f t="shared" si="3"/>
        <v>#N/A</v>
      </c>
    </row>
    <row r="34" spans="1:6" x14ac:dyDescent="0.25">
      <c r="A34">
        <v>10787</v>
      </c>
      <c r="B34" t="s">
        <v>14</v>
      </c>
      <c r="C34" t="e">
        <f t="shared" ref="C34:C65" si="4">IF($B34="A",$A34, NA())</f>
        <v>#N/A</v>
      </c>
      <c r="D34" t="e">
        <f t="shared" ref="D34:D65" si="5">IF($B34="B",$A34, NA())</f>
        <v>#N/A</v>
      </c>
      <c r="E34">
        <f t="shared" ref="E34:E65" si="6">IF($B34="C",$A34, NA())</f>
        <v>10787</v>
      </c>
      <c r="F34" t="e">
        <f t="shared" ref="F34:F65" si="7">IF($B34="D",$A34, NA())</f>
        <v>#N/A</v>
      </c>
    </row>
    <row r="35" spans="1:6" x14ac:dyDescent="0.25">
      <c r="A35">
        <v>10655</v>
      </c>
      <c r="B35" t="s">
        <v>14</v>
      </c>
      <c r="C35" t="e">
        <f t="shared" si="4"/>
        <v>#N/A</v>
      </c>
      <c r="D35" t="e">
        <f t="shared" si="5"/>
        <v>#N/A</v>
      </c>
      <c r="E35">
        <f t="shared" si="6"/>
        <v>10655</v>
      </c>
      <c r="F35" t="e">
        <f t="shared" si="7"/>
        <v>#N/A</v>
      </c>
    </row>
    <row r="36" spans="1:6" x14ac:dyDescent="0.25">
      <c r="A36">
        <v>10414</v>
      </c>
      <c r="B36" t="s">
        <v>14</v>
      </c>
      <c r="C36" t="e">
        <f t="shared" si="4"/>
        <v>#N/A</v>
      </c>
      <c r="D36" t="e">
        <f t="shared" si="5"/>
        <v>#N/A</v>
      </c>
      <c r="E36">
        <f t="shared" si="6"/>
        <v>10414</v>
      </c>
      <c r="F36" t="e">
        <f t="shared" si="7"/>
        <v>#N/A</v>
      </c>
    </row>
    <row r="37" spans="1:6" x14ac:dyDescent="0.25">
      <c r="A37">
        <v>10045</v>
      </c>
      <c r="B37" t="s">
        <v>14</v>
      </c>
      <c r="C37" t="e">
        <f t="shared" si="4"/>
        <v>#N/A</v>
      </c>
      <c r="D37" t="e">
        <f t="shared" si="5"/>
        <v>#N/A</v>
      </c>
      <c r="E37">
        <f t="shared" si="6"/>
        <v>10045</v>
      </c>
      <c r="F37" t="e">
        <f t="shared" si="7"/>
        <v>#N/A</v>
      </c>
    </row>
    <row r="38" spans="1:6" x14ac:dyDescent="0.25">
      <c r="A38">
        <v>9535</v>
      </c>
      <c r="B38" t="s">
        <v>12</v>
      </c>
      <c r="C38" t="e">
        <f t="shared" si="4"/>
        <v>#N/A</v>
      </c>
      <c r="D38" t="e">
        <f t="shared" si="5"/>
        <v>#N/A</v>
      </c>
      <c r="E38" t="e">
        <f t="shared" si="6"/>
        <v>#N/A</v>
      </c>
      <c r="F38">
        <f t="shared" si="7"/>
        <v>9535</v>
      </c>
    </row>
    <row r="39" spans="1:6" x14ac:dyDescent="0.25">
      <c r="A39">
        <v>8966</v>
      </c>
      <c r="B39" t="s">
        <v>12</v>
      </c>
      <c r="C39" t="e">
        <f t="shared" si="4"/>
        <v>#N/A</v>
      </c>
      <c r="D39" t="e">
        <f t="shared" si="5"/>
        <v>#N/A</v>
      </c>
      <c r="E39" t="e">
        <f t="shared" si="6"/>
        <v>#N/A</v>
      </c>
      <c r="F39">
        <f t="shared" si="7"/>
        <v>8966</v>
      </c>
    </row>
    <row r="40" spans="1:6" x14ac:dyDescent="0.25">
      <c r="A40">
        <v>8862</v>
      </c>
      <c r="B40" t="s">
        <v>14</v>
      </c>
      <c r="C40" t="e">
        <f t="shared" si="4"/>
        <v>#N/A</v>
      </c>
      <c r="D40" t="e">
        <f t="shared" si="5"/>
        <v>#N/A</v>
      </c>
      <c r="E40">
        <f t="shared" si="6"/>
        <v>8862</v>
      </c>
      <c r="F40" t="e">
        <f t="shared" si="7"/>
        <v>#N/A</v>
      </c>
    </row>
    <row r="41" spans="1:6" x14ac:dyDescent="0.25">
      <c r="A41">
        <v>8574</v>
      </c>
      <c r="B41" t="s">
        <v>14</v>
      </c>
      <c r="C41" t="e">
        <f t="shared" si="4"/>
        <v>#N/A</v>
      </c>
      <c r="D41" t="e">
        <f t="shared" si="5"/>
        <v>#N/A</v>
      </c>
      <c r="E41">
        <f t="shared" si="6"/>
        <v>8574</v>
      </c>
      <c r="F41" t="e">
        <f t="shared" si="7"/>
        <v>#N/A</v>
      </c>
    </row>
    <row r="42" spans="1:6" x14ac:dyDescent="0.25">
      <c r="A42">
        <v>8512</v>
      </c>
      <c r="B42" t="s">
        <v>14</v>
      </c>
      <c r="C42" t="e">
        <f t="shared" si="4"/>
        <v>#N/A</v>
      </c>
      <c r="D42" t="e">
        <f t="shared" si="5"/>
        <v>#N/A</v>
      </c>
      <c r="E42">
        <f t="shared" si="6"/>
        <v>8512</v>
      </c>
      <c r="F42" t="e">
        <f t="shared" si="7"/>
        <v>#N/A</v>
      </c>
    </row>
    <row r="43" spans="1:6" x14ac:dyDescent="0.25">
      <c r="A43">
        <v>8207</v>
      </c>
      <c r="B43" t="s">
        <v>14</v>
      </c>
      <c r="C43" t="e">
        <f t="shared" si="4"/>
        <v>#N/A</v>
      </c>
      <c r="D43" t="e">
        <f t="shared" si="5"/>
        <v>#N/A</v>
      </c>
      <c r="E43">
        <f t="shared" si="6"/>
        <v>8207</v>
      </c>
      <c r="F43" t="e">
        <f t="shared" si="7"/>
        <v>#N/A</v>
      </c>
    </row>
    <row r="44" spans="1:6" x14ac:dyDescent="0.25">
      <c r="A44">
        <v>8082</v>
      </c>
      <c r="B44" t="s">
        <v>12</v>
      </c>
      <c r="C44" t="e">
        <f t="shared" si="4"/>
        <v>#N/A</v>
      </c>
      <c r="D44" t="e">
        <f t="shared" si="5"/>
        <v>#N/A</v>
      </c>
      <c r="E44" t="e">
        <f t="shared" si="6"/>
        <v>#N/A</v>
      </c>
      <c r="F44">
        <f t="shared" si="7"/>
        <v>8082</v>
      </c>
    </row>
    <row r="45" spans="1:6" x14ac:dyDescent="0.25">
      <c r="A45">
        <v>7911</v>
      </c>
      <c r="B45" t="s">
        <v>19</v>
      </c>
      <c r="C45" t="e">
        <f t="shared" si="4"/>
        <v>#N/A</v>
      </c>
      <c r="D45">
        <f t="shared" si="5"/>
        <v>7911</v>
      </c>
      <c r="E45" t="e">
        <f t="shared" si="6"/>
        <v>#N/A</v>
      </c>
      <c r="F45" t="e">
        <f t="shared" si="7"/>
        <v>#N/A</v>
      </c>
    </row>
    <row r="46" spans="1:6" x14ac:dyDescent="0.25">
      <c r="A46">
        <v>7709</v>
      </c>
      <c r="B46" t="s">
        <v>14</v>
      </c>
      <c r="C46" t="e">
        <f t="shared" si="4"/>
        <v>#N/A</v>
      </c>
      <c r="D46" t="e">
        <f t="shared" si="5"/>
        <v>#N/A</v>
      </c>
      <c r="E46">
        <f t="shared" si="6"/>
        <v>7709</v>
      </c>
      <c r="F46" t="e">
        <f t="shared" si="7"/>
        <v>#N/A</v>
      </c>
    </row>
    <row r="47" spans="1:6" x14ac:dyDescent="0.25">
      <c r="A47">
        <v>7702</v>
      </c>
      <c r="B47" t="s">
        <v>14</v>
      </c>
      <c r="C47" t="e">
        <f t="shared" si="4"/>
        <v>#N/A</v>
      </c>
      <c r="D47" t="e">
        <f t="shared" si="5"/>
        <v>#N/A</v>
      </c>
      <c r="E47">
        <f t="shared" si="6"/>
        <v>7702</v>
      </c>
      <c r="F47" t="e">
        <f t="shared" si="7"/>
        <v>#N/A</v>
      </c>
    </row>
    <row r="48" spans="1:6" x14ac:dyDescent="0.25">
      <c r="A48">
        <v>7191</v>
      </c>
      <c r="B48" t="s">
        <v>14</v>
      </c>
      <c r="C48" t="e">
        <f t="shared" si="4"/>
        <v>#N/A</v>
      </c>
      <c r="D48" t="e">
        <f t="shared" si="5"/>
        <v>#N/A</v>
      </c>
      <c r="E48">
        <f t="shared" si="6"/>
        <v>7191</v>
      </c>
      <c r="F48" t="e">
        <f t="shared" si="7"/>
        <v>#N/A</v>
      </c>
    </row>
    <row r="49" spans="1:6" x14ac:dyDescent="0.25">
      <c r="A49">
        <v>7121</v>
      </c>
      <c r="B49" t="s">
        <v>14</v>
      </c>
      <c r="C49" t="e">
        <f t="shared" si="4"/>
        <v>#N/A</v>
      </c>
      <c r="D49" t="e">
        <f t="shared" si="5"/>
        <v>#N/A</v>
      </c>
      <c r="E49">
        <f t="shared" si="6"/>
        <v>7121</v>
      </c>
      <c r="F49" t="e">
        <f t="shared" si="7"/>
        <v>#N/A</v>
      </c>
    </row>
    <row r="50" spans="1:6" x14ac:dyDescent="0.25">
      <c r="A50">
        <v>7066</v>
      </c>
      <c r="B50" t="s">
        <v>14</v>
      </c>
      <c r="C50" t="e">
        <f t="shared" si="4"/>
        <v>#N/A</v>
      </c>
      <c r="D50" t="e">
        <f t="shared" si="5"/>
        <v>#N/A</v>
      </c>
      <c r="E50">
        <f t="shared" si="6"/>
        <v>7066</v>
      </c>
      <c r="F50" t="e">
        <f t="shared" si="7"/>
        <v>#N/A</v>
      </c>
    </row>
    <row r="51" spans="1:6" x14ac:dyDescent="0.25">
      <c r="A51">
        <v>6547</v>
      </c>
      <c r="B51" t="s">
        <v>12</v>
      </c>
      <c r="C51" t="e">
        <f t="shared" si="4"/>
        <v>#N/A</v>
      </c>
      <c r="D51" t="e">
        <f t="shared" si="5"/>
        <v>#N/A</v>
      </c>
      <c r="E51" t="e">
        <f t="shared" si="6"/>
        <v>#N/A</v>
      </c>
      <c r="F51">
        <f t="shared" si="7"/>
        <v>6547</v>
      </c>
    </row>
    <row r="52" spans="1:6" x14ac:dyDescent="0.25">
      <c r="A52">
        <v>6431</v>
      </c>
      <c r="B52" t="s">
        <v>14</v>
      </c>
      <c r="C52" t="e">
        <f t="shared" si="4"/>
        <v>#N/A</v>
      </c>
      <c r="D52" t="e">
        <f t="shared" si="5"/>
        <v>#N/A</v>
      </c>
      <c r="E52">
        <f t="shared" si="6"/>
        <v>6431</v>
      </c>
      <c r="F52" t="e">
        <f t="shared" si="7"/>
        <v>#N/A</v>
      </c>
    </row>
    <row r="53" spans="1:6" x14ac:dyDescent="0.25">
      <c r="A53">
        <v>6408</v>
      </c>
      <c r="B53" t="s">
        <v>14</v>
      </c>
      <c r="C53" t="e">
        <f t="shared" si="4"/>
        <v>#N/A</v>
      </c>
      <c r="D53" t="e">
        <f t="shared" si="5"/>
        <v>#N/A</v>
      </c>
      <c r="E53">
        <f t="shared" si="6"/>
        <v>6408</v>
      </c>
      <c r="F53" t="e">
        <f t="shared" si="7"/>
        <v>#N/A</v>
      </c>
    </row>
    <row r="54" spans="1:6" x14ac:dyDescent="0.25">
      <c r="A54">
        <v>5911</v>
      </c>
      <c r="B54" t="s">
        <v>14</v>
      </c>
      <c r="C54" t="e">
        <f t="shared" si="4"/>
        <v>#N/A</v>
      </c>
      <c r="D54" t="e">
        <f t="shared" si="5"/>
        <v>#N/A</v>
      </c>
      <c r="E54">
        <f t="shared" si="6"/>
        <v>5911</v>
      </c>
      <c r="F54" t="e">
        <f t="shared" si="7"/>
        <v>#N/A</v>
      </c>
    </row>
    <row r="55" spans="1:6" x14ac:dyDescent="0.25">
      <c r="A55">
        <v>5840</v>
      </c>
      <c r="B55" t="s">
        <v>14</v>
      </c>
      <c r="C55" t="e">
        <f t="shared" si="4"/>
        <v>#N/A</v>
      </c>
      <c r="D55" t="e">
        <f t="shared" si="5"/>
        <v>#N/A</v>
      </c>
      <c r="E55">
        <f t="shared" si="6"/>
        <v>5840</v>
      </c>
      <c r="F55" t="e">
        <f t="shared" si="7"/>
        <v>#N/A</v>
      </c>
    </row>
    <row r="56" spans="1:6" x14ac:dyDescent="0.25">
      <c r="A56">
        <v>5779</v>
      </c>
      <c r="B56" t="s">
        <v>14</v>
      </c>
      <c r="C56" t="e">
        <f t="shared" si="4"/>
        <v>#N/A</v>
      </c>
      <c r="D56" t="e">
        <f t="shared" si="5"/>
        <v>#N/A</v>
      </c>
      <c r="E56">
        <f t="shared" si="6"/>
        <v>5779</v>
      </c>
      <c r="F56" t="e">
        <f t="shared" si="7"/>
        <v>#N/A</v>
      </c>
    </row>
    <row r="57" spans="1:6" x14ac:dyDescent="0.25">
      <c r="A57">
        <v>5511</v>
      </c>
      <c r="B57" t="s">
        <v>14</v>
      </c>
      <c r="C57" t="e">
        <f t="shared" si="4"/>
        <v>#N/A</v>
      </c>
      <c r="D57" t="e">
        <f t="shared" si="5"/>
        <v>#N/A</v>
      </c>
      <c r="E57">
        <f t="shared" si="6"/>
        <v>5511</v>
      </c>
      <c r="F57" t="e">
        <f t="shared" si="7"/>
        <v>#N/A</v>
      </c>
    </row>
    <row r="58" spans="1:6" x14ac:dyDescent="0.25">
      <c r="A58">
        <v>5454</v>
      </c>
      <c r="B58" t="s">
        <v>14</v>
      </c>
      <c r="C58" t="e">
        <f t="shared" si="4"/>
        <v>#N/A</v>
      </c>
      <c r="D58" t="e">
        <f t="shared" si="5"/>
        <v>#N/A</v>
      </c>
      <c r="E58">
        <f t="shared" si="6"/>
        <v>5454</v>
      </c>
      <c r="F58" t="e">
        <f t="shared" si="7"/>
        <v>#N/A</v>
      </c>
    </row>
    <row r="59" spans="1:6" x14ac:dyDescent="0.25">
      <c r="A59">
        <v>5369</v>
      </c>
      <c r="B59" t="s">
        <v>12</v>
      </c>
      <c r="C59" t="e">
        <f t="shared" si="4"/>
        <v>#N/A</v>
      </c>
      <c r="D59" t="e">
        <f t="shared" si="5"/>
        <v>#N/A</v>
      </c>
      <c r="E59" t="e">
        <f t="shared" si="6"/>
        <v>#N/A</v>
      </c>
      <c r="F59">
        <f t="shared" si="7"/>
        <v>5369</v>
      </c>
    </row>
    <row r="60" spans="1:6" x14ac:dyDescent="0.25">
      <c r="A60">
        <v>5357</v>
      </c>
      <c r="B60" t="s">
        <v>12</v>
      </c>
      <c r="C60" t="e">
        <f t="shared" si="4"/>
        <v>#N/A</v>
      </c>
      <c r="D60" t="e">
        <f t="shared" si="5"/>
        <v>#N/A</v>
      </c>
      <c r="E60" t="e">
        <f t="shared" si="6"/>
        <v>#N/A</v>
      </c>
      <c r="F60">
        <f t="shared" si="7"/>
        <v>5357</v>
      </c>
    </row>
    <row r="61" spans="1:6" x14ac:dyDescent="0.25">
      <c r="A61">
        <v>5203</v>
      </c>
      <c r="B61" t="s">
        <v>12</v>
      </c>
      <c r="C61" t="e">
        <f t="shared" si="4"/>
        <v>#N/A</v>
      </c>
      <c r="D61" t="e">
        <f t="shared" si="5"/>
        <v>#N/A</v>
      </c>
      <c r="E61" t="e">
        <f t="shared" si="6"/>
        <v>#N/A</v>
      </c>
      <c r="F61">
        <f t="shared" si="7"/>
        <v>5203</v>
      </c>
    </row>
    <row r="62" spans="1:6" x14ac:dyDescent="0.25">
      <c r="A62">
        <v>5079</v>
      </c>
      <c r="B62" t="s">
        <v>12</v>
      </c>
      <c r="C62" t="e">
        <f t="shared" si="4"/>
        <v>#N/A</v>
      </c>
      <c r="D62" t="e">
        <f t="shared" si="5"/>
        <v>#N/A</v>
      </c>
      <c r="E62" t="e">
        <f t="shared" si="6"/>
        <v>#N/A</v>
      </c>
      <c r="F62">
        <f t="shared" si="7"/>
        <v>5079</v>
      </c>
    </row>
    <row r="63" spans="1:6" x14ac:dyDescent="0.25">
      <c r="A63">
        <v>4989</v>
      </c>
      <c r="B63" t="s">
        <v>14</v>
      </c>
      <c r="C63" t="e">
        <f t="shared" si="4"/>
        <v>#N/A</v>
      </c>
      <c r="D63" t="e">
        <f t="shared" si="5"/>
        <v>#N/A</v>
      </c>
      <c r="E63">
        <f t="shared" si="6"/>
        <v>4989</v>
      </c>
      <c r="F63" t="e">
        <f t="shared" si="7"/>
        <v>#N/A</v>
      </c>
    </row>
    <row r="64" spans="1:6" x14ac:dyDescent="0.25">
      <c r="A64">
        <v>4951</v>
      </c>
      <c r="B64" t="s">
        <v>14</v>
      </c>
      <c r="C64" t="e">
        <f t="shared" si="4"/>
        <v>#N/A</v>
      </c>
      <c r="D64" t="e">
        <f t="shared" si="5"/>
        <v>#N/A</v>
      </c>
      <c r="E64">
        <f t="shared" si="6"/>
        <v>4951</v>
      </c>
      <c r="F64" t="e">
        <f t="shared" si="7"/>
        <v>#N/A</v>
      </c>
    </row>
    <row r="65" spans="1:6" x14ac:dyDescent="0.25">
      <c r="A65">
        <v>4897</v>
      </c>
      <c r="B65" t="s">
        <v>12</v>
      </c>
      <c r="C65" t="e">
        <f t="shared" si="4"/>
        <v>#N/A</v>
      </c>
      <c r="D65" t="e">
        <f t="shared" si="5"/>
        <v>#N/A</v>
      </c>
      <c r="E65" t="e">
        <f t="shared" si="6"/>
        <v>#N/A</v>
      </c>
      <c r="F65">
        <f t="shared" si="7"/>
        <v>4897</v>
      </c>
    </row>
    <row r="66" spans="1:6" x14ac:dyDescent="0.25">
      <c r="A66">
        <v>4612</v>
      </c>
      <c r="B66" t="s">
        <v>12</v>
      </c>
      <c r="C66" t="e">
        <f t="shared" ref="C66:C97" si="8">IF($B66="A",$A66, NA())</f>
        <v>#N/A</v>
      </c>
      <c r="D66" t="e">
        <f t="shared" ref="D66:D97" si="9">IF($B66="B",$A66, NA())</f>
        <v>#N/A</v>
      </c>
      <c r="E66" t="e">
        <f t="shared" ref="E66:E97" si="10">IF($B66="C",$A66, NA())</f>
        <v>#N/A</v>
      </c>
      <c r="F66">
        <f t="shared" ref="F66:F97" si="11">IF($B66="D",$A66, NA())</f>
        <v>4612</v>
      </c>
    </row>
    <row r="67" spans="1:6" x14ac:dyDescent="0.25">
      <c r="A67">
        <v>4584</v>
      </c>
      <c r="B67" t="s">
        <v>19</v>
      </c>
      <c r="C67" t="e">
        <f t="shared" si="8"/>
        <v>#N/A</v>
      </c>
      <c r="D67">
        <f t="shared" si="9"/>
        <v>4584</v>
      </c>
      <c r="E67" t="e">
        <f t="shared" si="10"/>
        <v>#N/A</v>
      </c>
      <c r="F67" t="e">
        <f t="shared" si="11"/>
        <v>#N/A</v>
      </c>
    </row>
    <row r="68" spans="1:6" x14ac:dyDescent="0.25">
      <c r="A68">
        <v>4419</v>
      </c>
      <c r="B68" t="s">
        <v>14</v>
      </c>
      <c r="C68" t="e">
        <f t="shared" si="8"/>
        <v>#N/A</v>
      </c>
      <c r="D68" t="e">
        <f t="shared" si="9"/>
        <v>#N/A</v>
      </c>
      <c r="E68">
        <f t="shared" si="10"/>
        <v>4419</v>
      </c>
      <c r="F68" t="e">
        <f t="shared" si="11"/>
        <v>#N/A</v>
      </c>
    </row>
    <row r="69" spans="1:6" x14ac:dyDescent="0.25">
      <c r="A69">
        <v>4352</v>
      </c>
      <c r="B69" t="s">
        <v>14</v>
      </c>
      <c r="C69" t="e">
        <f t="shared" si="8"/>
        <v>#N/A</v>
      </c>
      <c r="D69" t="e">
        <f t="shared" si="9"/>
        <v>#N/A</v>
      </c>
      <c r="E69">
        <f t="shared" si="10"/>
        <v>4352</v>
      </c>
      <c r="F69" t="e">
        <f t="shared" si="11"/>
        <v>#N/A</v>
      </c>
    </row>
    <row r="70" spans="1:6" x14ac:dyDescent="0.25">
      <c r="A70">
        <v>4347</v>
      </c>
      <c r="B70" t="s">
        <v>12</v>
      </c>
      <c r="C70" t="e">
        <f t="shared" si="8"/>
        <v>#N/A</v>
      </c>
      <c r="D70" t="e">
        <f t="shared" si="9"/>
        <v>#N/A</v>
      </c>
      <c r="E70" t="e">
        <f t="shared" si="10"/>
        <v>#N/A</v>
      </c>
      <c r="F70">
        <f t="shared" si="11"/>
        <v>4347</v>
      </c>
    </row>
    <row r="71" spans="1:6" x14ac:dyDescent="0.25">
      <c r="A71">
        <v>4347</v>
      </c>
      <c r="B71" t="s">
        <v>14</v>
      </c>
      <c r="C71" t="e">
        <f t="shared" si="8"/>
        <v>#N/A</v>
      </c>
      <c r="D71" t="e">
        <f t="shared" si="9"/>
        <v>#N/A</v>
      </c>
      <c r="E71">
        <f t="shared" si="10"/>
        <v>4347</v>
      </c>
      <c r="F71" t="e">
        <f t="shared" si="11"/>
        <v>#N/A</v>
      </c>
    </row>
    <row r="72" spans="1:6" x14ac:dyDescent="0.25">
      <c r="A72">
        <v>4268</v>
      </c>
      <c r="B72" t="s">
        <v>14</v>
      </c>
      <c r="C72" t="e">
        <f t="shared" si="8"/>
        <v>#N/A</v>
      </c>
      <c r="D72" t="e">
        <f t="shared" si="9"/>
        <v>#N/A</v>
      </c>
      <c r="E72">
        <f t="shared" si="10"/>
        <v>4268</v>
      </c>
      <c r="F72" t="e">
        <f t="shared" si="11"/>
        <v>#N/A</v>
      </c>
    </row>
    <row r="73" spans="1:6" x14ac:dyDescent="0.25">
      <c r="A73">
        <v>3990</v>
      </c>
      <c r="B73" t="s">
        <v>14</v>
      </c>
      <c r="C73" t="e">
        <f t="shared" si="8"/>
        <v>#N/A</v>
      </c>
      <c r="D73" t="e">
        <f t="shared" si="9"/>
        <v>#N/A</v>
      </c>
      <c r="E73">
        <f t="shared" si="10"/>
        <v>3990</v>
      </c>
      <c r="F73" t="e">
        <f t="shared" si="11"/>
        <v>#N/A</v>
      </c>
    </row>
    <row r="74" spans="1:6" x14ac:dyDescent="0.25">
      <c r="A74">
        <v>3794</v>
      </c>
      <c r="B74" t="s">
        <v>12</v>
      </c>
      <c r="C74" t="e">
        <f t="shared" si="8"/>
        <v>#N/A</v>
      </c>
      <c r="D74" t="e">
        <f t="shared" si="9"/>
        <v>#N/A</v>
      </c>
      <c r="E74" t="e">
        <f t="shared" si="10"/>
        <v>#N/A</v>
      </c>
      <c r="F74">
        <f t="shared" si="11"/>
        <v>3794</v>
      </c>
    </row>
    <row r="75" spans="1:6" x14ac:dyDescent="0.25">
      <c r="A75">
        <v>3757</v>
      </c>
      <c r="B75" t="s">
        <v>14</v>
      </c>
      <c r="C75" t="e">
        <f t="shared" si="8"/>
        <v>#N/A</v>
      </c>
      <c r="D75" t="e">
        <f t="shared" si="9"/>
        <v>#N/A</v>
      </c>
      <c r="E75">
        <f t="shared" si="10"/>
        <v>3757</v>
      </c>
      <c r="F75" t="e">
        <f t="shared" si="11"/>
        <v>#N/A</v>
      </c>
    </row>
    <row r="76" spans="1:6" x14ac:dyDescent="0.25">
      <c r="A76">
        <v>3483</v>
      </c>
      <c r="B76" t="s">
        <v>12</v>
      </c>
      <c r="C76" t="e">
        <f t="shared" si="8"/>
        <v>#N/A</v>
      </c>
      <c r="D76" t="e">
        <f t="shared" si="9"/>
        <v>#N/A</v>
      </c>
      <c r="E76" t="e">
        <f t="shared" si="10"/>
        <v>#N/A</v>
      </c>
      <c r="F76">
        <f t="shared" si="11"/>
        <v>3483</v>
      </c>
    </row>
    <row r="77" spans="1:6" x14ac:dyDescent="0.25">
      <c r="A77">
        <v>3415</v>
      </c>
      <c r="B77" t="s">
        <v>12</v>
      </c>
      <c r="C77" t="e">
        <f t="shared" si="8"/>
        <v>#N/A</v>
      </c>
      <c r="D77" t="e">
        <f t="shared" si="9"/>
        <v>#N/A</v>
      </c>
      <c r="E77" t="e">
        <f t="shared" si="10"/>
        <v>#N/A</v>
      </c>
      <c r="F77">
        <f t="shared" si="11"/>
        <v>3415</v>
      </c>
    </row>
    <row r="78" spans="1:6" x14ac:dyDescent="0.25">
      <c r="A78">
        <v>3178</v>
      </c>
      <c r="B78" t="s">
        <v>14</v>
      </c>
      <c r="C78" t="e">
        <f t="shared" si="8"/>
        <v>#N/A</v>
      </c>
      <c r="D78" t="e">
        <f t="shared" si="9"/>
        <v>#N/A</v>
      </c>
      <c r="E78">
        <f t="shared" si="10"/>
        <v>3178</v>
      </c>
      <c r="F78" t="e">
        <f t="shared" si="11"/>
        <v>#N/A</v>
      </c>
    </row>
    <row r="79" spans="1:6" x14ac:dyDescent="0.25">
      <c r="A79">
        <v>3022</v>
      </c>
      <c r="B79" t="s">
        <v>14</v>
      </c>
      <c r="C79" t="e">
        <f t="shared" si="8"/>
        <v>#N/A</v>
      </c>
      <c r="D79" t="e">
        <f t="shared" si="9"/>
        <v>#N/A</v>
      </c>
      <c r="E79">
        <f t="shared" si="10"/>
        <v>3022</v>
      </c>
      <c r="F79" t="e">
        <f t="shared" si="11"/>
        <v>#N/A</v>
      </c>
    </row>
    <row r="80" spans="1:6" x14ac:dyDescent="0.25">
      <c r="A80">
        <v>2927</v>
      </c>
      <c r="B80" t="s">
        <v>12</v>
      </c>
      <c r="C80" t="e">
        <f t="shared" si="8"/>
        <v>#N/A</v>
      </c>
      <c r="D80" t="e">
        <f t="shared" si="9"/>
        <v>#N/A</v>
      </c>
      <c r="E80" t="e">
        <f t="shared" si="10"/>
        <v>#N/A</v>
      </c>
      <c r="F80">
        <f t="shared" si="11"/>
        <v>2927</v>
      </c>
    </row>
    <row r="81" spans="1:6" x14ac:dyDescent="0.25">
      <c r="A81">
        <v>2881</v>
      </c>
      <c r="B81" t="s">
        <v>12</v>
      </c>
      <c r="C81" t="e">
        <f t="shared" si="8"/>
        <v>#N/A</v>
      </c>
      <c r="D81" t="e">
        <f t="shared" si="9"/>
        <v>#N/A</v>
      </c>
      <c r="E81" t="e">
        <f t="shared" si="10"/>
        <v>#N/A</v>
      </c>
      <c r="F81">
        <f t="shared" si="11"/>
        <v>2881</v>
      </c>
    </row>
    <row r="82" spans="1:6" x14ac:dyDescent="0.25">
      <c r="A82">
        <v>2873</v>
      </c>
      <c r="B82" t="s">
        <v>14</v>
      </c>
      <c r="C82" t="e">
        <f t="shared" si="8"/>
        <v>#N/A</v>
      </c>
      <c r="D82" t="e">
        <f t="shared" si="9"/>
        <v>#N/A</v>
      </c>
      <c r="E82">
        <f t="shared" si="10"/>
        <v>2873</v>
      </c>
      <c r="F82" t="e">
        <f t="shared" si="11"/>
        <v>#N/A</v>
      </c>
    </row>
    <row r="83" spans="1:6" x14ac:dyDescent="0.25">
      <c r="A83">
        <v>2753</v>
      </c>
      <c r="B83" t="s">
        <v>14</v>
      </c>
      <c r="C83" t="e">
        <f t="shared" si="8"/>
        <v>#N/A</v>
      </c>
      <c r="D83" t="e">
        <f t="shared" si="9"/>
        <v>#N/A</v>
      </c>
      <c r="E83">
        <f t="shared" si="10"/>
        <v>2753</v>
      </c>
      <c r="F83" t="e">
        <f t="shared" si="11"/>
        <v>#N/A</v>
      </c>
    </row>
    <row r="84" spans="1:6" x14ac:dyDescent="0.25">
      <c r="A84">
        <v>2678</v>
      </c>
      <c r="B84" t="s">
        <v>19</v>
      </c>
      <c r="C84" t="e">
        <f t="shared" si="8"/>
        <v>#N/A</v>
      </c>
      <c r="D84">
        <f t="shared" si="9"/>
        <v>2678</v>
      </c>
      <c r="E84" t="e">
        <f t="shared" si="10"/>
        <v>#N/A</v>
      </c>
      <c r="F84" t="e">
        <f t="shared" si="11"/>
        <v>#N/A</v>
      </c>
    </row>
    <row r="85" spans="1:6" x14ac:dyDescent="0.25">
      <c r="A85">
        <v>2653</v>
      </c>
      <c r="B85" t="s">
        <v>14</v>
      </c>
      <c r="C85" t="e">
        <f t="shared" si="8"/>
        <v>#N/A</v>
      </c>
      <c r="D85" t="e">
        <f t="shared" si="9"/>
        <v>#N/A</v>
      </c>
      <c r="E85">
        <f t="shared" si="10"/>
        <v>2653</v>
      </c>
      <c r="F85" t="e">
        <f t="shared" si="11"/>
        <v>#N/A</v>
      </c>
    </row>
    <row r="86" spans="1:6" x14ac:dyDescent="0.25">
      <c r="A86">
        <v>2632</v>
      </c>
      <c r="B86" t="s">
        <v>14</v>
      </c>
      <c r="C86" t="e">
        <f t="shared" si="8"/>
        <v>#N/A</v>
      </c>
      <c r="D86" t="e">
        <f t="shared" si="9"/>
        <v>#N/A</v>
      </c>
      <c r="E86">
        <f t="shared" si="10"/>
        <v>2632</v>
      </c>
      <c r="F86" t="e">
        <f t="shared" si="11"/>
        <v>#N/A</v>
      </c>
    </row>
    <row r="87" spans="1:6" x14ac:dyDescent="0.25">
      <c r="A87">
        <v>2493</v>
      </c>
      <c r="B87" t="s">
        <v>12</v>
      </c>
      <c r="C87" t="e">
        <f t="shared" si="8"/>
        <v>#N/A</v>
      </c>
      <c r="D87" t="e">
        <f t="shared" si="9"/>
        <v>#N/A</v>
      </c>
      <c r="E87" t="e">
        <f t="shared" si="10"/>
        <v>#N/A</v>
      </c>
      <c r="F87">
        <f t="shared" si="11"/>
        <v>2493</v>
      </c>
    </row>
    <row r="88" spans="1:6" x14ac:dyDescent="0.25">
      <c r="A88">
        <v>2328</v>
      </c>
      <c r="B88" t="s">
        <v>14</v>
      </c>
      <c r="C88" t="e">
        <f t="shared" si="8"/>
        <v>#N/A</v>
      </c>
      <c r="D88" t="e">
        <f t="shared" si="9"/>
        <v>#N/A</v>
      </c>
      <c r="E88">
        <f t="shared" si="10"/>
        <v>2328</v>
      </c>
      <c r="F88" t="e">
        <f t="shared" si="11"/>
        <v>#N/A</v>
      </c>
    </row>
    <row r="89" spans="1:6" x14ac:dyDescent="0.25">
      <c r="A89">
        <v>2146</v>
      </c>
      <c r="B89" t="s">
        <v>12</v>
      </c>
      <c r="C89" t="e">
        <f t="shared" si="8"/>
        <v>#N/A</v>
      </c>
      <c r="D89" t="e">
        <f t="shared" si="9"/>
        <v>#N/A</v>
      </c>
      <c r="E89" t="e">
        <f t="shared" si="10"/>
        <v>#N/A</v>
      </c>
      <c r="F89">
        <f t="shared" si="11"/>
        <v>2146</v>
      </c>
    </row>
    <row r="90" spans="1:6" x14ac:dyDescent="0.25">
      <c r="A90">
        <v>2126</v>
      </c>
      <c r="B90" t="s">
        <v>12</v>
      </c>
      <c r="C90" t="e">
        <f t="shared" si="8"/>
        <v>#N/A</v>
      </c>
      <c r="D90" t="e">
        <f t="shared" si="9"/>
        <v>#N/A</v>
      </c>
      <c r="E90" t="e">
        <f t="shared" si="10"/>
        <v>#N/A</v>
      </c>
      <c r="F90">
        <f t="shared" si="11"/>
        <v>2126</v>
      </c>
    </row>
    <row r="91" spans="1:6" x14ac:dyDescent="0.25">
      <c r="A91">
        <v>2079</v>
      </c>
      <c r="B91" t="s">
        <v>14</v>
      </c>
      <c r="C91" t="e">
        <f t="shared" si="8"/>
        <v>#N/A</v>
      </c>
      <c r="D91" t="e">
        <f t="shared" si="9"/>
        <v>#N/A</v>
      </c>
      <c r="E91">
        <f t="shared" si="10"/>
        <v>2079</v>
      </c>
      <c r="F91" t="e">
        <f t="shared" si="11"/>
        <v>#N/A</v>
      </c>
    </row>
    <row r="92" spans="1:6" x14ac:dyDescent="0.25">
      <c r="A92">
        <v>2060</v>
      </c>
      <c r="B92" t="s">
        <v>12</v>
      </c>
      <c r="C92" t="e">
        <f t="shared" si="8"/>
        <v>#N/A</v>
      </c>
      <c r="D92" t="e">
        <f t="shared" si="9"/>
        <v>#N/A</v>
      </c>
      <c r="E92" t="e">
        <f t="shared" si="10"/>
        <v>#N/A</v>
      </c>
      <c r="F92">
        <f t="shared" si="11"/>
        <v>2060</v>
      </c>
    </row>
    <row r="93" spans="1:6" x14ac:dyDescent="0.25">
      <c r="A93">
        <v>2035</v>
      </c>
      <c r="B93" t="s">
        <v>19</v>
      </c>
      <c r="C93" t="e">
        <f t="shared" si="8"/>
        <v>#N/A</v>
      </c>
      <c r="D93">
        <f t="shared" si="9"/>
        <v>2035</v>
      </c>
      <c r="E93" t="e">
        <f t="shared" si="10"/>
        <v>#N/A</v>
      </c>
      <c r="F93" t="e">
        <f t="shared" si="11"/>
        <v>#N/A</v>
      </c>
    </row>
    <row r="94" spans="1:6" x14ac:dyDescent="0.25">
      <c r="A94">
        <v>2022</v>
      </c>
      <c r="B94" t="s">
        <v>14</v>
      </c>
      <c r="C94" t="e">
        <f t="shared" si="8"/>
        <v>#N/A</v>
      </c>
      <c r="D94" t="e">
        <f t="shared" si="9"/>
        <v>#N/A</v>
      </c>
      <c r="E94">
        <f t="shared" si="10"/>
        <v>2022</v>
      </c>
      <c r="F94" t="e">
        <f t="shared" si="11"/>
        <v>#N/A</v>
      </c>
    </row>
    <row r="95" spans="1:6" x14ac:dyDescent="0.25">
      <c r="A95">
        <v>1966</v>
      </c>
      <c r="B95" t="s">
        <v>14</v>
      </c>
      <c r="C95" t="e">
        <f t="shared" si="8"/>
        <v>#N/A</v>
      </c>
      <c r="D95" t="e">
        <f t="shared" si="9"/>
        <v>#N/A</v>
      </c>
      <c r="E95">
        <f t="shared" si="10"/>
        <v>1966</v>
      </c>
      <c r="F95" t="e">
        <f t="shared" si="11"/>
        <v>#N/A</v>
      </c>
    </row>
    <row r="96" spans="1:6" x14ac:dyDescent="0.25">
      <c r="A96">
        <v>1889</v>
      </c>
      <c r="B96" t="s">
        <v>19</v>
      </c>
      <c r="C96" t="e">
        <f t="shared" si="8"/>
        <v>#N/A</v>
      </c>
      <c r="D96">
        <f t="shared" si="9"/>
        <v>1889</v>
      </c>
      <c r="E96" t="e">
        <f t="shared" si="10"/>
        <v>#N/A</v>
      </c>
      <c r="F96" t="e">
        <f t="shared" si="11"/>
        <v>#N/A</v>
      </c>
    </row>
    <row r="97" spans="1:6" x14ac:dyDescent="0.25">
      <c r="A97">
        <v>1795</v>
      </c>
      <c r="B97" t="s">
        <v>14</v>
      </c>
      <c r="C97" t="e">
        <f t="shared" si="8"/>
        <v>#N/A</v>
      </c>
      <c r="D97" t="e">
        <f t="shared" si="9"/>
        <v>#N/A</v>
      </c>
      <c r="E97">
        <f t="shared" si="10"/>
        <v>1795</v>
      </c>
      <c r="F97" t="e">
        <f t="shared" si="11"/>
        <v>#N/A</v>
      </c>
    </row>
    <row r="98" spans="1:6" x14ac:dyDescent="0.25">
      <c r="A98">
        <v>1792</v>
      </c>
      <c r="B98" t="s">
        <v>12</v>
      </c>
      <c r="C98" t="e">
        <f t="shared" ref="C98:C116" si="12">IF($B98="A",$A98, NA())</f>
        <v>#N/A</v>
      </c>
      <c r="D98" t="e">
        <f t="shared" ref="D98:D116" si="13">IF($B98="B",$A98, NA())</f>
        <v>#N/A</v>
      </c>
      <c r="E98" t="e">
        <f t="shared" ref="E98:E116" si="14">IF($B98="C",$A98, NA())</f>
        <v>#N/A</v>
      </c>
      <c r="F98">
        <f t="shared" ref="F98:F116" si="15">IF($B98="D",$A98, NA())</f>
        <v>1792</v>
      </c>
    </row>
    <row r="99" spans="1:6" x14ac:dyDescent="0.25">
      <c r="A99">
        <v>1782</v>
      </c>
      <c r="B99" t="s">
        <v>14</v>
      </c>
      <c r="C99" t="e">
        <f t="shared" si="12"/>
        <v>#N/A</v>
      </c>
      <c r="D99" t="e">
        <f t="shared" si="13"/>
        <v>#N/A</v>
      </c>
      <c r="E99">
        <f t="shared" si="14"/>
        <v>1782</v>
      </c>
      <c r="F99" t="e">
        <f t="shared" si="15"/>
        <v>#N/A</v>
      </c>
    </row>
    <row r="100" spans="1:6" x14ac:dyDescent="0.25">
      <c r="A100">
        <v>1730</v>
      </c>
      <c r="B100" t="s">
        <v>14</v>
      </c>
      <c r="C100" t="e">
        <f t="shared" si="12"/>
        <v>#N/A</v>
      </c>
      <c r="D100" t="e">
        <f t="shared" si="13"/>
        <v>#N/A</v>
      </c>
      <c r="E100">
        <f t="shared" si="14"/>
        <v>1730</v>
      </c>
      <c r="F100" t="e">
        <f t="shared" si="15"/>
        <v>#N/A</v>
      </c>
    </row>
    <row r="101" spans="1:6" x14ac:dyDescent="0.25">
      <c r="A101">
        <v>1710</v>
      </c>
      <c r="B101" t="s">
        <v>14</v>
      </c>
      <c r="C101" t="e">
        <f t="shared" si="12"/>
        <v>#N/A</v>
      </c>
      <c r="D101" t="e">
        <f t="shared" si="13"/>
        <v>#N/A</v>
      </c>
      <c r="E101">
        <f t="shared" si="14"/>
        <v>1710</v>
      </c>
      <c r="F101" t="e">
        <f t="shared" si="15"/>
        <v>#N/A</v>
      </c>
    </row>
    <row r="102" spans="1:6" x14ac:dyDescent="0.25">
      <c r="A102">
        <v>1702</v>
      </c>
      <c r="B102" t="s">
        <v>12</v>
      </c>
      <c r="C102" t="e">
        <f t="shared" si="12"/>
        <v>#N/A</v>
      </c>
      <c r="D102" t="e">
        <f t="shared" si="13"/>
        <v>#N/A</v>
      </c>
      <c r="E102" t="e">
        <f t="shared" si="14"/>
        <v>#N/A</v>
      </c>
      <c r="F102">
        <f t="shared" si="15"/>
        <v>1702</v>
      </c>
    </row>
    <row r="103" spans="1:6" x14ac:dyDescent="0.25">
      <c r="A103">
        <v>1678</v>
      </c>
      <c r="B103" t="s">
        <v>14</v>
      </c>
      <c r="C103" t="e">
        <f t="shared" si="12"/>
        <v>#N/A</v>
      </c>
      <c r="D103" t="e">
        <f t="shared" si="13"/>
        <v>#N/A</v>
      </c>
      <c r="E103">
        <f t="shared" si="14"/>
        <v>1678</v>
      </c>
      <c r="F103" t="e">
        <f t="shared" si="15"/>
        <v>#N/A</v>
      </c>
    </row>
    <row r="104" spans="1:6" x14ac:dyDescent="0.25">
      <c r="A104">
        <v>1634</v>
      </c>
      <c r="B104" t="s">
        <v>14</v>
      </c>
      <c r="C104" t="e">
        <f t="shared" si="12"/>
        <v>#N/A</v>
      </c>
      <c r="D104" t="e">
        <f t="shared" si="13"/>
        <v>#N/A</v>
      </c>
      <c r="E104">
        <f t="shared" si="14"/>
        <v>1634</v>
      </c>
      <c r="F104" t="e">
        <f t="shared" si="15"/>
        <v>#N/A</v>
      </c>
    </row>
    <row r="105" spans="1:6" x14ac:dyDescent="0.25">
      <c r="A105">
        <v>1436</v>
      </c>
      <c r="B105" t="s">
        <v>14</v>
      </c>
      <c r="C105" t="e">
        <f t="shared" si="12"/>
        <v>#N/A</v>
      </c>
      <c r="D105" t="e">
        <f t="shared" si="13"/>
        <v>#N/A</v>
      </c>
      <c r="E105">
        <f t="shared" si="14"/>
        <v>1436</v>
      </c>
      <c r="F105" t="e">
        <f t="shared" si="15"/>
        <v>#N/A</v>
      </c>
    </row>
    <row r="106" spans="1:6" x14ac:dyDescent="0.25">
      <c r="A106">
        <v>1324</v>
      </c>
      <c r="B106" t="s">
        <v>14</v>
      </c>
      <c r="C106" t="e">
        <f t="shared" si="12"/>
        <v>#N/A</v>
      </c>
      <c r="D106" t="e">
        <f t="shared" si="13"/>
        <v>#N/A</v>
      </c>
      <c r="E106">
        <f t="shared" si="14"/>
        <v>1324</v>
      </c>
      <c r="F106" t="e">
        <f t="shared" si="15"/>
        <v>#N/A</v>
      </c>
    </row>
    <row r="107" spans="1:6" x14ac:dyDescent="0.25">
      <c r="A107">
        <v>1223</v>
      </c>
      <c r="B107" t="s">
        <v>12</v>
      </c>
      <c r="C107" t="e">
        <f t="shared" si="12"/>
        <v>#N/A</v>
      </c>
      <c r="D107" t="e">
        <f t="shared" si="13"/>
        <v>#N/A</v>
      </c>
      <c r="E107" t="e">
        <f t="shared" si="14"/>
        <v>#N/A</v>
      </c>
      <c r="F107">
        <f t="shared" si="15"/>
        <v>1223</v>
      </c>
    </row>
    <row r="108" spans="1:6" x14ac:dyDescent="0.25">
      <c r="A108">
        <v>1218</v>
      </c>
      <c r="B108" t="s">
        <v>19</v>
      </c>
      <c r="C108" t="e">
        <f t="shared" si="12"/>
        <v>#N/A</v>
      </c>
      <c r="D108">
        <f t="shared" si="13"/>
        <v>1218</v>
      </c>
      <c r="E108" t="e">
        <f t="shared" si="14"/>
        <v>#N/A</v>
      </c>
      <c r="F108" t="e">
        <f t="shared" si="15"/>
        <v>#N/A</v>
      </c>
    </row>
    <row r="109" spans="1:6" x14ac:dyDescent="0.25">
      <c r="A109">
        <v>1213</v>
      </c>
      <c r="B109" t="s">
        <v>14</v>
      </c>
      <c r="C109" t="e">
        <f t="shared" si="12"/>
        <v>#N/A</v>
      </c>
      <c r="D109" t="e">
        <f t="shared" si="13"/>
        <v>#N/A</v>
      </c>
      <c r="E109">
        <f t="shared" si="14"/>
        <v>1213</v>
      </c>
      <c r="F109" t="e">
        <f t="shared" si="15"/>
        <v>#N/A</v>
      </c>
    </row>
    <row r="110" spans="1:6" x14ac:dyDescent="0.25">
      <c r="A110">
        <v>1175</v>
      </c>
      <c r="B110" t="s">
        <v>14</v>
      </c>
      <c r="C110" t="e">
        <f t="shared" si="12"/>
        <v>#N/A</v>
      </c>
      <c r="D110" t="e">
        <f t="shared" si="13"/>
        <v>#N/A</v>
      </c>
      <c r="E110">
        <f t="shared" si="14"/>
        <v>1175</v>
      </c>
      <c r="F110" t="e">
        <f t="shared" si="15"/>
        <v>#N/A</v>
      </c>
    </row>
    <row r="111" spans="1:6" x14ac:dyDescent="0.25">
      <c r="A111">
        <v>1071</v>
      </c>
      <c r="B111" t="s">
        <v>12</v>
      </c>
      <c r="C111" t="e">
        <f t="shared" si="12"/>
        <v>#N/A</v>
      </c>
      <c r="D111" t="e">
        <f t="shared" si="13"/>
        <v>#N/A</v>
      </c>
      <c r="E111" t="e">
        <f t="shared" si="14"/>
        <v>#N/A</v>
      </c>
      <c r="F111">
        <f t="shared" si="15"/>
        <v>1071</v>
      </c>
    </row>
    <row r="112" spans="1:6" x14ac:dyDescent="0.25">
      <c r="A112">
        <v>1039</v>
      </c>
      <c r="B112" t="s">
        <v>12</v>
      </c>
      <c r="C112" t="e">
        <f t="shared" si="12"/>
        <v>#N/A</v>
      </c>
      <c r="D112" t="e">
        <f t="shared" si="13"/>
        <v>#N/A</v>
      </c>
      <c r="E112" t="e">
        <f t="shared" si="14"/>
        <v>#N/A</v>
      </c>
      <c r="F112">
        <f t="shared" si="15"/>
        <v>1039</v>
      </c>
    </row>
    <row r="113" spans="1:6" x14ac:dyDescent="0.25">
      <c r="A113">
        <v>987</v>
      </c>
      <c r="B113" t="s">
        <v>14</v>
      </c>
      <c r="C113" t="e">
        <f t="shared" si="12"/>
        <v>#N/A</v>
      </c>
      <c r="D113" t="e">
        <f t="shared" si="13"/>
        <v>#N/A</v>
      </c>
      <c r="E113">
        <f t="shared" si="14"/>
        <v>987</v>
      </c>
      <c r="F113" t="e">
        <f t="shared" si="15"/>
        <v>#N/A</v>
      </c>
    </row>
    <row r="114" spans="1:6" x14ac:dyDescent="0.25">
      <c r="A114">
        <v>636</v>
      </c>
      <c r="B114" t="s">
        <v>12</v>
      </c>
      <c r="C114" t="e">
        <f t="shared" si="12"/>
        <v>#N/A</v>
      </c>
      <c r="D114" t="e">
        <f t="shared" si="13"/>
        <v>#N/A</v>
      </c>
      <c r="E114" t="e">
        <f t="shared" si="14"/>
        <v>#N/A</v>
      </c>
      <c r="F114">
        <f t="shared" si="15"/>
        <v>636</v>
      </c>
    </row>
    <row r="115" spans="1:6" x14ac:dyDescent="0.25">
      <c r="A115">
        <v>474</v>
      </c>
      <c r="B115" t="s">
        <v>14</v>
      </c>
      <c r="C115" t="e">
        <f t="shared" si="12"/>
        <v>#N/A</v>
      </c>
      <c r="D115" t="e">
        <f t="shared" si="13"/>
        <v>#N/A</v>
      </c>
      <c r="E115">
        <f t="shared" si="14"/>
        <v>474</v>
      </c>
      <c r="F115" t="e">
        <f t="shared" si="15"/>
        <v>#N/A</v>
      </c>
    </row>
    <row r="116" spans="1:6" x14ac:dyDescent="0.25">
      <c r="A116">
        <v>451</v>
      </c>
      <c r="B116" t="s">
        <v>14</v>
      </c>
      <c r="C116" t="e">
        <f t="shared" si="12"/>
        <v>#N/A</v>
      </c>
      <c r="D116" t="e">
        <f t="shared" si="13"/>
        <v>#N/A</v>
      </c>
      <c r="E116">
        <f t="shared" si="14"/>
        <v>451</v>
      </c>
      <c r="F116" t="e">
        <f t="shared" si="15"/>
        <v>#N/A</v>
      </c>
    </row>
  </sheetData>
  <sortState xmlns:xlrd2="http://schemas.microsoft.com/office/spreadsheetml/2017/richdata2" ref="A2:F117">
    <sortCondition descending="1" ref="A2:A11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DA10DCAA1B74448DAF2B7C4679C004" ma:contentTypeVersion="5" ma:contentTypeDescription="Create a new document." ma:contentTypeScope="" ma:versionID="680b810531bcd5f270670f9dccab690b">
  <xsd:schema xmlns:xsd="http://www.w3.org/2001/XMLSchema" xmlns:xs="http://www.w3.org/2001/XMLSchema" xmlns:p="http://schemas.microsoft.com/office/2006/metadata/properties" xmlns:ns3="ea32fcba-0e5a-456b-80ee-86b62b022646" targetNamespace="http://schemas.microsoft.com/office/2006/metadata/properties" ma:root="true" ma:fieldsID="2fc0a97aed6b7239c4ad035b71004d04" ns3:_="">
    <xsd:import namespace="ea32fcba-0e5a-456b-80ee-86b62b02264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32fcba-0e5a-456b-80ee-86b62b02264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14D969-3723-44BC-90B3-9C8FAC4F8E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C89F46-5265-4A1A-99D5-61D172E8F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32fcba-0e5a-456b-80ee-86b62b0226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A5579E-A414-4081-BCE2-7B76117245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Zach Updated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Reagan</dc:creator>
  <cp:keywords/>
  <dc:description/>
  <cp:lastModifiedBy>Zach</cp:lastModifiedBy>
  <cp:revision/>
  <dcterms:created xsi:type="dcterms:W3CDTF">2024-08-22T14:35:13Z</dcterms:created>
  <dcterms:modified xsi:type="dcterms:W3CDTF">2024-09-01T19:59:59Z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0x0101006BDA10DCAA1B74448DAF2B7C4679C004</vt:lpwstr>
  </property>
</Properties>
</file>