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atthiesen/Desktop/"/>
    </mc:Choice>
  </mc:AlternateContent>
  <xr:revisionPtr revIDLastSave="0" documentId="8_{DD438A4C-0A65-604D-959C-5E3138D96162}" xr6:coauthVersionLast="32" xr6:coauthVersionMax="32" xr10:uidLastSave="{00000000-0000-0000-0000-000000000000}"/>
  <bookViews>
    <workbookView xWindow="780" yWindow="820" windowWidth="27520" windowHeight="16540" xr2:uid="{8D906CBB-4503-2544-82BC-6C3F409BDD76}"/>
  </bookViews>
  <sheets>
    <sheet name="NetworkInfastructure" sheetId="1" r:id="rId1"/>
    <sheet name="BuildingCosts" sheetId="6" r:id="rId2"/>
    <sheet name="NetworkNodes" sheetId="2" r:id="rId3"/>
    <sheet name="MobileDevices" sheetId="5" r:id="rId4"/>
    <sheet name="EmployeePayroll" sheetId="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7" i="1"/>
  <c r="D28" i="1"/>
  <c r="D26" i="1"/>
  <c r="D25" i="1"/>
  <c r="D24" i="1"/>
  <c r="D3" i="5" l="1"/>
  <c r="D4" i="5"/>
  <c r="D5" i="5"/>
  <c r="D6" i="5"/>
  <c r="D7" i="5"/>
  <c r="D8" i="5"/>
  <c r="D9" i="5"/>
  <c r="D13" i="5"/>
  <c r="D14" i="5"/>
  <c r="D15" i="5"/>
  <c r="D16" i="5"/>
  <c r="D17" i="5"/>
  <c r="D18" i="5"/>
  <c r="D19" i="5"/>
  <c r="D20" i="5"/>
  <c r="D12" i="5"/>
  <c r="D20" i="6" l="1"/>
  <c r="D16" i="6" s="1"/>
  <c r="D19" i="6"/>
  <c r="D13" i="6"/>
  <c r="D10" i="6"/>
  <c r="D14" i="6"/>
  <c r="D14" i="1"/>
  <c r="D15" i="1"/>
  <c r="D18" i="1"/>
  <c r="D13" i="1"/>
  <c r="D3" i="1"/>
  <c r="D2" i="1"/>
  <c r="D10" i="1"/>
  <c r="D9" i="1"/>
  <c r="C6" i="6"/>
  <c r="B22" i="3"/>
  <c r="D6" i="1"/>
  <c r="D2" i="5"/>
  <c r="D22" i="5" s="1"/>
  <c r="D15" i="2"/>
  <c r="D18" i="2"/>
  <c r="D11" i="2"/>
  <c r="D14" i="2"/>
  <c r="D6" i="2"/>
  <c r="D8" i="2"/>
  <c r="D2" i="2"/>
  <c r="D3" i="2"/>
  <c r="D15" i="6" l="1"/>
  <c r="C4" i="6" s="1"/>
  <c r="D18" i="6"/>
  <c r="D17" i="6" s="1"/>
  <c r="D21" i="6"/>
  <c r="C5" i="6" s="1"/>
  <c r="C7" i="6" s="1"/>
  <c r="D12" i="6"/>
  <c r="D11" i="6" s="1"/>
  <c r="D21" i="2"/>
</calcChain>
</file>

<file path=xl/sharedStrings.xml><?xml version="1.0" encoding="utf-8"?>
<sst xmlns="http://schemas.openxmlformats.org/spreadsheetml/2006/main" count="173" uniqueCount="153">
  <si>
    <t>Routers</t>
  </si>
  <si>
    <t>Switches</t>
  </si>
  <si>
    <t>ISP Costs</t>
  </si>
  <si>
    <t>Personal Devices</t>
  </si>
  <si>
    <t>Workstations</t>
  </si>
  <si>
    <t>Storage Devices</t>
  </si>
  <si>
    <t xml:space="preserve">Name </t>
  </si>
  <si>
    <t>Annual Salary</t>
  </si>
  <si>
    <t>Quantity</t>
  </si>
  <si>
    <t>Unit Cost</t>
  </si>
  <si>
    <t>Total Cost</t>
  </si>
  <si>
    <t>Total Cost in US Dollars</t>
  </si>
  <si>
    <t>Unit Cost in US Dollars</t>
  </si>
  <si>
    <t>Apple MacBook Pro 15 inch</t>
  </si>
  <si>
    <t>ThinkPad P51s Mobile Workstation (Includes Office Professional)</t>
  </si>
  <si>
    <t>iMac Pro</t>
  </si>
  <si>
    <t>Apple Developer licence</t>
  </si>
  <si>
    <t>Servers</t>
  </si>
  <si>
    <t>Super Micro AS-1042G-TF (AS-1042G-TF-SNX) AMD Opteron 6200 Series Processor 6238 256GB RAM 9TB HD</t>
  </si>
  <si>
    <t>Thinkmate STX-NL
XE24-14S1</t>
  </si>
  <si>
    <t>Tripp Lite Wall-Mount 2-Post Open Frame Rack, 8U/12U/22U Expandable Low-Profile Switch-Depth (SRWO8U22)</t>
  </si>
  <si>
    <t>Server Racks</t>
  </si>
  <si>
    <t>Grand Total Cost for Hardware</t>
  </si>
  <si>
    <t>Smart-UPS RT 20KVA RM 208V UPS System with 208V/120V 5KVA Step-Down Transformer</t>
  </si>
  <si>
    <t>iPhone X</t>
  </si>
  <si>
    <t>iPhone 5s</t>
  </si>
  <si>
    <t>iPhone 7</t>
  </si>
  <si>
    <t>iPhone 6s</t>
  </si>
  <si>
    <t>iPhone SE</t>
  </si>
  <si>
    <t>iPhone 8</t>
  </si>
  <si>
    <t>iPhone 8 plus</t>
  </si>
  <si>
    <t>iPhone 7 plus</t>
  </si>
  <si>
    <t>Total Price</t>
  </si>
  <si>
    <t>Android Phones</t>
  </si>
  <si>
    <t>Apple phones</t>
  </si>
  <si>
    <t>Access Points</t>
  </si>
  <si>
    <t>Cisco Aironet 4800 Access Point</t>
  </si>
  <si>
    <t>Cisco Aironet 2802e (AIR-AP2802E-B-K9)</t>
  </si>
  <si>
    <t>Cisco Small Business Aironet 1702i (AIR-CAP1702I-E-K9) </t>
  </si>
  <si>
    <t>Indiana Fiber Network</t>
  </si>
  <si>
    <t>Annual Costs</t>
  </si>
  <si>
    <t>Cisco 350X Series Stackable Managed Switch</t>
  </si>
  <si>
    <t>CISCO C891F-K9 Gigabit Ethernet Security Router with SFP</t>
  </si>
  <si>
    <t>Cisco Small Business WRVS4400N Wireless-N Gigabit Security Router</t>
  </si>
  <si>
    <t>FireWall</t>
  </si>
  <si>
    <t>SonicWall 01-SSC-3833 Firewall</t>
  </si>
  <si>
    <t>Cisco Firepower 2120 NGFW Appliance</t>
  </si>
  <si>
    <t>NAS Devices</t>
  </si>
  <si>
    <t>QNAP TS-1263U-RP-4G-US High performance quad-core 10GbE NAS</t>
  </si>
  <si>
    <t>Item Name</t>
  </si>
  <si>
    <t>Location</t>
  </si>
  <si>
    <t>Indianapolis Office floor space</t>
  </si>
  <si>
    <t>2506 College Ave, Alton, Illinois</t>
  </si>
  <si>
    <t>9292 N Meridian St, Indianapolis, Indiana</t>
  </si>
  <si>
    <t>Alton Office floor space</t>
  </si>
  <si>
    <t>Electricity</t>
  </si>
  <si>
    <t>3.63cents/KwH</t>
  </si>
  <si>
    <t>10.08¢/kWh</t>
  </si>
  <si>
    <t>Water</t>
  </si>
  <si>
    <t>family of 4 * 2 per work week</t>
  </si>
  <si>
    <t>HVAC</t>
  </si>
  <si>
    <t>Personal devices</t>
  </si>
  <si>
    <t>Amanda Breneman</t>
  </si>
  <si>
    <t>Alphonse Baraza</t>
  </si>
  <si>
    <t>Sam Meier</t>
  </si>
  <si>
    <t>Andrew Christianson</t>
  </si>
  <si>
    <t>Matthew Christianson</t>
  </si>
  <si>
    <t>Nick Flanders</t>
  </si>
  <si>
    <t>Zachary Matthiesen</t>
  </si>
  <si>
    <t>Justin Wade</t>
  </si>
  <si>
    <t>Caidi Phillips</t>
  </si>
  <si>
    <t xml:space="preserve">Jonathan Ansumana </t>
  </si>
  <si>
    <t>Emma Herman</t>
  </si>
  <si>
    <t>Chris Hronek</t>
  </si>
  <si>
    <t>Kirill Kudaev</t>
  </si>
  <si>
    <t>Germaine Nyiramana</t>
  </si>
  <si>
    <t>Martin Soemarsono</t>
  </si>
  <si>
    <t>Lee Tarnow</t>
  </si>
  <si>
    <t>Michael Upton</t>
  </si>
  <si>
    <t>Jacob Williams</t>
  </si>
  <si>
    <t>CEO (Founder)</t>
  </si>
  <si>
    <t>CFO</t>
  </si>
  <si>
    <t>CIO</t>
  </si>
  <si>
    <t>Chief Network Officer</t>
  </si>
  <si>
    <t>VP of communications</t>
  </si>
  <si>
    <t>VP of Operations</t>
  </si>
  <si>
    <t>Senior Graphic Designer</t>
  </si>
  <si>
    <t>Janitor</t>
  </si>
  <si>
    <t>Sound Design</t>
  </si>
  <si>
    <t>Senior Dev Ops Engineer</t>
  </si>
  <si>
    <t>Scrum Master</t>
  </si>
  <si>
    <t>Scrum Teammate</t>
  </si>
  <si>
    <t>Bjorn Matheson</t>
  </si>
  <si>
    <t>Position (Hierarchy)</t>
  </si>
  <si>
    <t>VP of Finance</t>
  </si>
  <si>
    <t>UX/UI designer</t>
  </si>
  <si>
    <t>Server Tech</t>
  </si>
  <si>
    <t>Sever Tech</t>
  </si>
  <si>
    <t>Total Payroll Cost Per Annum</t>
  </si>
  <si>
    <t xml:space="preserve">218 $/month </t>
  </si>
  <si>
    <t>Electrical Cost Estimate Breakdown by Usage</t>
  </si>
  <si>
    <t>Annual Cost (Estimated)</t>
  </si>
  <si>
    <t>9293 N Meridian St, Indianapolis, Indiana</t>
  </si>
  <si>
    <t>9294 N Meridian St, Indianapolis, Indiana</t>
  </si>
  <si>
    <t>9295 N Meridian St, Indianapolis, Indiana</t>
  </si>
  <si>
    <t>2507 College Ave, Alton, Illinois</t>
  </si>
  <si>
    <t>2508 College Ave, Alton, Illinois</t>
  </si>
  <si>
    <t>2509 College Ave, Alton, Illinois</t>
  </si>
  <si>
    <r>
      <t xml:space="preserve">Palmieri, Francesco, et al. “Energy-Oriented Denial of Service Attacks: An Emerging Menace for Large Cloud Infrastructures.” </t>
    </r>
    <r>
      <rPr>
        <i/>
        <sz val="12"/>
        <color rgb="FF000000"/>
        <rFont val="Times New Roman"/>
        <family val="1"/>
      </rPr>
      <t>The Journal of Supercomputing</t>
    </r>
    <r>
      <rPr>
        <sz val="12"/>
        <color rgb="FF000000"/>
        <rFont val="Times New Roman"/>
        <family val="1"/>
      </rPr>
      <t xml:space="preserve">, vol. 71, no. 5, May 2015, pp. 1620–41. </t>
    </r>
    <r>
      <rPr>
        <i/>
        <sz val="12"/>
        <color rgb="FF000000"/>
        <rFont val="Times New Roman"/>
        <family val="1"/>
      </rPr>
      <t>CrossRef</t>
    </r>
    <r>
      <rPr>
        <sz val="12"/>
        <color rgb="FF000000"/>
        <rFont val="Times New Roman"/>
        <family val="1"/>
      </rPr>
      <t>, doi:10.1007/s11227-014-1242-6.</t>
    </r>
  </si>
  <si>
    <t>Source for Breakdown (MLA 8):</t>
  </si>
  <si>
    <t>`</t>
  </si>
  <si>
    <t>16kW capacity per unit</t>
  </si>
  <si>
    <t>1.4kW per unit</t>
  </si>
  <si>
    <t>1.2kW per unit</t>
  </si>
  <si>
    <t>0.4kW per unit</t>
  </si>
  <si>
    <t>Estimated power draw</t>
  </si>
  <si>
    <t>1.0kW per unit</t>
  </si>
  <si>
    <t>Puget Systems deluge pro (Monitor, Office Professional) (1000 Watt power supply)</t>
  </si>
  <si>
    <t>Power consumption</t>
  </si>
  <si>
    <t>0.143 kW</t>
  </si>
  <si>
    <t>Network Infrastructure</t>
  </si>
  <si>
    <t>The average energy consumption of a 5,000 squ. ft. data center with 1,000 servers</t>
  </si>
  <si>
    <t>Estimated Annual Energy Usage</t>
  </si>
  <si>
    <t>Based on a Paper by Palmari et. al. 55% of power usage is CPU driven, 38% is HVAC,  and the rest are Network infastructure</t>
  </si>
  <si>
    <t>27 MWh per day per 1,000 servers, we have 6 servers, (3 storage + 3 hosting) and thus about 162 kWh per day  29565kWh per year</t>
  </si>
  <si>
    <t>Sub total for networked hardware</t>
  </si>
  <si>
    <t>Total for Indianapolis office</t>
  </si>
  <si>
    <t>Total for Alton office</t>
  </si>
  <si>
    <t>It’s a smaller area to heat and cool, but not by much, about 1300kWh per year</t>
  </si>
  <si>
    <t>Total Estimated Annual Operating Costs</t>
  </si>
  <si>
    <t>For Both Locations</t>
  </si>
  <si>
    <t>Samsung Galaxy Note 8</t>
  </si>
  <si>
    <t>Google Pixel 2</t>
  </si>
  <si>
    <t>LG V30</t>
  </si>
  <si>
    <t xml:space="preserve">Android MotoX </t>
  </si>
  <si>
    <t>Sony Xperia XZ1</t>
  </si>
  <si>
    <t>Samsung Galaxy 8</t>
  </si>
  <si>
    <t>HTC U11</t>
  </si>
  <si>
    <t>LG G6</t>
  </si>
  <si>
    <t>Estimated Unit Price</t>
  </si>
  <si>
    <t>Samsung Galaxy s9</t>
  </si>
  <si>
    <t>Total Cost of Mobile Devices</t>
  </si>
  <si>
    <t>Cables and Cable management</t>
  </si>
  <si>
    <t xml:space="preserve">Quantity </t>
  </si>
  <si>
    <t>1000ft of Cat 6a Ethernet cable</t>
  </si>
  <si>
    <t>Estimated Unit Cost</t>
  </si>
  <si>
    <t>CAT6-6A RJ45 Shielded Plug (1000 pieces)</t>
  </si>
  <si>
    <t>Professional RJ11, RJ12, RJ45 Crimper Tool</t>
  </si>
  <si>
    <t>CLB 90HB Ladder rack 90 degree turn</t>
  </si>
  <si>
    <t>CLB-CSB ceiling mounting bracket</t>
  </si>
  <si>
    <t>CLH-EC-12 | Cable Ladder End Caps</t>
  </si>
  <si>
    <t>CLH J-Bolts </t>
  </si>
  <si>
    <t>CLB 6 Ladder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</si>
</sst>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_x0000_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5" fillId="0" borderId="0" xfId="0" applyFont="1"/>
    <xf numFmtId="8" fontId="0" fillId="0" borderId="0" xfId="0" applyNumberFormat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Alignment="1"/>
    <xf numFmtId="8" fontId="0" fillId="0" borderId="0" xfId="0" applyNumberFormat="1" applyAlignment="1"/>
    <xf numFmtId="164" fontId="0" fillId="0" borderId="0" xfId="0" applyNumberFormat="1"/>
    <xf numFmtId="164" fontId="0" fillId="0" borderId="0" xfId="0" applyNumberFormat="1" applyFont="1" applyFill="1"/>
    <xf numFmtId="0" fontId="0" fillId="0" borderId="0" xfId="0" applyFont="1"/>
    <xf numFmtId="164" fontId="5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8" fontId="0" fillId="2" borderId="0" xfId="0" applyNumberFormat="1" applyFill="1"/>
    <xf numFmtId="0" fontId="8" fillId="2" borderId="0" xfId="0" applyFont="1" applyFill="1"/>
    <xf numFmtId="0" fontId="9" fillId="0" borderId="0" xfId="0" applyFont="1" applyAlignment="1">
      <alignment horizontal="left" vertical="center" indent="4"/>
    </xf>
    <xf numFmtId="2" fontId="0" fillId="0" borderId="0" xfId="0" applyNumberFormat="1"/>
    <xf numFmtId="0" fontId="2" fillId="0" borderId="0" xfId="0" applyFont="1"/>
    <xf numFmtId="0" fontId="3" fillId="0" borderId="0" xfId="0" applyFont="1" applyFill="1"/>
    <xf numFmtId="0" fontId="0" fillId="0" borderId="0" xfId="0" applyFill="1"/>
    <xf numFmtId="0" fontId="11" fillId="0" borderId="0" xfId="0" applyFont="1"/>
    <xf numFmtId="164" fontId="11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D512-5468-8741-915B-D7DB8B401B33}">
  <dimension ref="A1:E31"/>
  <sheetViews>
    <sheetView tabSelected="1" zoomScale="150" workbookViewId="0">
      <selection activeCell="A32" sqref="A32"/>
    </sheetView>
  </sheetViews>
  <sheetFormatPr baseColWidth="10" defaultRowHeight="16"/>
  <cols>
    <col min="1" max="1" width="63.83203125" customWidth="1"/>
    <col min="2" max="2" width="38.5" customWidth="1"/>
    <col min="3" max="3" width="27.83203125" customWidth="1"/>
    <col min="5" max="5" width="25.5" customWidth="1"/>
  </cols>
  <sheetData>
    <row r="1" spans="1:5">
      <c r="A1" s="3" t="s">
        <v>0</v>
      </c>
      <c r="B1" s="2" t="s">
        <v>8</v>
      </c>
      <c r="C1" s="2" t="s">
        <v>9</v>
      </c>
      <c r="D1" s="2" t="s">
        <v>10</v>
      </c>
      <c r="E1" s="2" t="s">
        <v>118</v>
      </c>
    </row>
    <row r="2" spans="1:5">
      <c r="A2" t="s">
        <v>42</v>
      </c>
      <c r="B2">
        <v>3</v>
      </c>
      <c r="C2" s="5">
        <v>805.85</v>
      </c>
      <c r="D2" s="5">
        <f>B2*C2</f>
        <v>2417.5500000000002</v>
      </c>
    </row>
    <row r="3" spans="1:5">
      <c r="A3" t="s">
        <v>43</v>
      </c>
      <c r="B3">
        <v>1</v>
      </c>
      <c r="C3" s="5">
        <v>269.14999999999998</v>
      </c>
      <c r="D3" s="5">
        <f>B3*C3</f>
        <v>269.14999999999998</v>
      </c>
    </row>
    <row r="5" spans="1:5">
      <c r="A5" s="3" t="s">
        <v>1</v>
      </c>
      <c r="B5" s="2"/>
      <c r="C5" s="2"/>
      <c r="D5" s="2"/>
    </row>
    <row r="6" spans="1:5">
      <c r="A6" t="s">
        <v>41</v>
      </c>
      <c r="B6">
        <v>3</v>
      </c>
      <c r="C6" s="10">
        <v>695</v>
      </c>
      <c r="D6" s="10">
        <f>B6*C6</f>
        <v>2085</v>
      </c>
    </row>
    <row r="8" spans="1:5">
      <c r="A8" s="2" t="s">
        <v>44</v>
      </c>
      <c r="B8" s="2"/>
      <c r="C8" s="2"/>
      <c r="D8" s="2"/>
    </row>
    <row r="9" spans="1:5">
      <c r="A9" t="s">
        <v>45</v>
      </c>
      <c r="B9">
        <v>1</v>
      </c>
      <c r="C9" s="5">
        <v>13018</v>
      </c>
      <c r="D9" s="5">
        <f>B9*C9</f>
        <v>13018</v>
      </c>
    </row>
    <row r="10" spans="1:5">
      <c r="A10" t="s">
        <v>46</v>
      </c>
      <c r="B10">
        <v>1</v>
      </c>
      <c r="C10" s="5">
        <v>12287.79</v>
      </c>
      <c r="D10" s="5">
        <f>B10*C10</f>
        <v>12287.79</v>
      </c>
    </row>
    <row r="12" spans="1:5">
      <c r="A12" s="2" t="s">
        <v>35</v>
      </c>
      <c r="B12" s="2"/>
      <c r="C12" s="2"/>
      <c r="D12" s="2"/>
    </row>
    <row r="13" spans="1:5">
      <c r="A13" t="s">
        <v>36</v>
      </c>
      <c r="B13">
        <v>6</v>
      </c>
      <c r="C13" s="5">
        <v>298.22000000000003</v>
      </c>
      <c r="D13" s="5">
        <f>B13*C13</f>
        <v>1789.3200000000002</v>
      </c>
    </row>
    <row r="14" spans="1:5">
      <c r="A14" t="s">
        <v>37</v>
      </c>
      <c r="B14">
        <v>5</v>
      </c>
      <c r="C14" s="5">
        <v>891.98</v>
      </c>
      <c r="D14" s="5">
        <f t="shared" ref="D14:D18" si="0">B14*C14</f>
        <v>4459.8999999999996</v>
      </c>
    </row>
    <row r="15" spans="1:5">
      <c r="A15" t="s">
        <v>38</v>
      </c>
      <c r="B15">
        <v>5</v>
      </c>
      <c r="C15" s="5">
        <v>503.05</v>
      </c>
      <c r="D15" s="5">
        <f t="shared" si="0"/>
        <v>2515.25</v>
      </c>
    </row>
    <row r="16" spans="1:5">
      <c r="D16" s="5"/>
    </row>
    <row r="17" spans="1:5">
      <c r="A17" s="2" t="s">
        <v>47</v>
      </c>
      <c r="B17" s="2"/>
      <c r="C17" s="2"/>
      <c r="D17" s="17"/>
    </row>
    <row r="18" spans="1:5">
      <c r="A18" t="s">
        <v>48</v>
      </c>
      <c r="B18">
        <v>1</v>
      </c>
      <c r="C18" s="5">
        <v>2235.09</v>
      </c>
      <c r="D18" s="5">
        <f t="shared" si="0"/>
        <v>2235.09</v>
      </c>
      <c r="E18" t="s">
        <v>119</v>
      </c>
    </row>
    <row r="20" spans="1:5">
      <c r="A20" s="2" t="s">
        <v>2</v>
      </c>
      <c r="B20" s="2" t="s">
        <v>40</v>
      </c>
    </row>
    <row r="21" spans="1:5">
      <c r="A21" t="s">
        <v>39</v>
      </c>
      <c r="B21" s="10">
        <v>12000</v>
      </c>
    </row>
    <row r="23" spans="1:5">
      <c r="A23" s="2" t="s">
        <v>142</v>
      </c>
      <c r="B23" s="2" t="s">
        <v>143</v>
      </c>
      <c r="C23" s="2" t="s">
        <v>145</v>
      </c>
      <c r="D23" s="2" t="s">
        <v>10</v>
      </c>
    </row>
    <row r="24" spans="1:5">
      <c r="A24" t="s">
        <v>144</v>
      </c>
      <c r="B24">
        <v>4</v>
      </c>
      <c r="C24" s="10">
        <v>230</v>
      </c>
      <c r="D24" s="10">
        <f>B24*C24</f>
        <v>920</v>
      </c>
    </row>
    <row r="25" spans="1:5">
      <c r="A25" t="s">
        <v>146</v>
      </c>
      <c r="B25">
        <v>4</v>
      </c>
      <c r="C25" s="10">
        <v>520</v>
      </c>
      <c r="D25" s="10">
        <f>B25*C25</f>
        <v>2080</v>
      </c>
    </row>
    <row r="26" spans="1:5">
      <c r="A26" t="s">
        <v>147</v>
      </c>
      <c r="B26">
        <v>6</v>
      </c>
      <c r="C26" s="10">
        <v>20</v>
      </c>
      <c r="D26" s="10">
        <f>B26*C26</f>
        <v>120</v>
      </c>
    </row>
    <row r="27" spans="1:5">
      <c r="A27" t="s">
        <v>148</v>
      </c>
      <c r="B27">
        <v>24</v>
      </c>
      <c r="C27" s="10">
        <v>135</v>
      </c>
      <c r="D27" s="10">
        <f t="shared" ref="D27:D31" si="1">B27*C27</f>
        <v>3240</v>
      </c>
    </row>
    <row r="28" spans="1:5">
      <c r="A28" t="s">
        <v>152</v>
      </c>
      <c r="B28">
        <v>24</v>
      </c>
      <c r="C28" s="10">
        <v>75</v>
      </c>
      <c r="D28" s="10">
        <f t="shared" si="1"/>
        <v>1800</v>
      </c>
    </row>
    <row r="29" spans="1:5">
      <c r="A29" t="s">
        <v>149</v>
      </c>
      <c r="B29">
        <v>50</v>
      </c>
      <c r="C29" s="10">
        <v>35</v>
      </c>
      <c r="D29" s="10">
        <f t="shared" si="1"/>
        <v>1750</v>
      </c>
    </row>
    <row r="30" spans="1:5">
      <c r="A30" t="s">
        <v>151</v>
      </c>
      <c r="B30">
        <v>300</v>
      </c>
      <c r="C30" s="10">
        <v>5</v>
      </c>
      <c r="D30" s="10">
        <f t="shared" si="1"/>
        <v>1500</v>
      </c>
    </row>
    <row r="31" spans="1:5">
      <c r="A31" t="s">
        <v>150</v>
      </c>
      <c r="B31">
        <v>10</v>
      </c>
      <c r="C31" s="10">
        <v>45</v>
      </c>
      <c r="D31" s="10">
        <f t="shared" si="1"/>
        <v>450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D7BF-BBC0-4B4B-85B1-7DCA697D8637}">
  <dimension ref="A1:E24"/>
  <sheetViews>
    <sheetView workbookViewId="0">
      <selection activeCell="B6" sqref="B6"/>
    </sheetView>
  </sheetViews>
  <sheetFormatPr baseColWidth="10" defaultRowHeight="16"/>
  <cols>
    <col min="1" max="1" width="56.5" customWidth="1"/>
    <col min="2" max="2" width="58.83203125" customWidth="1"/>
    <col min="3" max="3" width="23.33203125" customWidth="1"/>
    <col min="4" max="4" width="25.83203125" customWidth="1"/>
    <col min="5" max="5" width="27" customWidth="1"/>
    <col min="6" max="6" width="27.5" customWidth="1"/>
  </cols>
  <sheetData>
    <row r="1" spans="1:5">
      <c r="A1" s="2" t="s">
        <v>49</v>
      </c>
      <c r="B1" s="2" t="s">
        <v>50</v>
      </c>
      <c r="C1" s="2" t="s">
        <v>101</v>
      </c>
    </row>
    <row r="2" spans="1:5">
      <c r="A2" t="s">
        <v>51</v>
      </c>
      <c r="B2" t="s">
        <v>53</v>
      </c>
      <c r="C2" s="10">
        <v>28665</v>
      </c>
    </row>
    <row r="3" spans="1:5">
      <c r="A3" t="s">
        <v>54</v>
      </c>
      <c r="B3" t="s">
        <v>52</v>
      </c>
      <c r="C3" s="10">
        <v>10200</v>
      </c>
    </row>
    <row r="4" spans="1:5">
      <c r="A4" t="s">
        <v>55</v>
      </c>
      <c r="B4" t="s">
        <v>52</v>
      </c>
      <c r="C4" s="10">
        <f>D15*0.0363</f>
        <v>1911.5217</v>
      </c>
      <c r="D4" t="s">
        <v>56</v>
      </c>
    </row>
    <row r="5" spans="1:5">
      <c r="A5" t="s">
        <v>55</v>
      </c>
      <c r="B5" t="s">
        <v>53</v>
      </c>
      <c r="C5" s="10">
        <f>D21*0.1008</f>
        <v>5176.9872000000005</v>
      </c>
      <c r="D5" s="12" t="s">
        <v>57</v>
      </c>
    </row>
    <row r="6" spans="1:5">
      <c r="A6" t="s">
        <v>58</v>
      </c>
      <c r="B6" t="s">
        <v>52</v>
      </c>
      <c r="C6" s="10">
        <f>218*12</f>
        <v>2616</v>
      </c>
      <c r="D6" t="s">
        <v>99</v>
      </c>
      <c r="E6" t="s">
        <v>59</v>
      </c>
    </row>
    <row r="7" spans="1:5">
      <c r="A7" s="24" t="s">
        <v>129</v>
      </c>
      <c r="B7" s="24" t="s">
        <v>130</v>
      </c>
      <c r="C7" s="25">
        <f>SUM(C2:C6)</f>
        <v>48569.508900000001</v>
      </c>
    </row>
    <row r="9" spans="1:5">
      <c r="A9" s="2" t="s">
        <v>100</v>
      </c>
      <c r="B9" s="1"/>
      <c r="C9" s="1"/>
      <c r="D9" s="2" t="s">
        <v>122</v>
      </c>
    </row>
    <row r="10" spans="1:5">
      <c r="A10" s="16" t="s">
        <v>60</v>
      </c>
      <c r="B10" t="s">
        <v>53</v>
      </c>
      <c r="D10" s="20">
        <f>D14*0.38</f>
        <v>11234.7</v>
      </c>
    </row>
    <row r="11" spans="1:5">
      <c r="A11" s="16" t="s">
        <v>120</v>
      </c>
      <c r="B11" t="s">
        <v>102</v>
      </c>
      <c r="D11" s="20">
        <f>D14-(D12+D10)</f>
        <v>2069.5499999999956</v>
      </c>
      <c r="E11" t="s">
        <v>123</v>
      </c>
    </row>
    <row r="12" spans="1:5">
      <c r="A12" s="16" t="s">
        <v>17</v>
      </c>
      <c r="B12" t="s">
        <v>103</v>
      </c>
      <c r="D12" s="20">
        <f>0.55*D14</f>
        <v>16260.750000000002</v>
      </c>
      <c r="E12" t="s">
        <v>121</v>
      </c>
    </row>
    <row r="13" spans="1:5">
      <c r="A13" s="16" t="s">
        <v>61</v>
      </c>
      <c r="B13" t="s">
        <v>104</v>
      </c>
      <c r="D13" s="20">
        <f>(3849*12)/2</f>
        <v>23094</v>
      </c>
      <c r="E13" t="s">
        <v>124</v>
      </c>
    </row>
    <row r="14" spans="1:5">
      <c r="B14" s="16" t="s">
        <v>125</v>
      </c>
      <c r="D14" s="20">
        <f>(162*365)/2</f>
        <v>29565</v>
      </c>
    </row>
    <row r="15" spans="1:5">
      <c r="B15" s="26" t="s">
        <v>126</v>
      </c>
      <c r="C15" s="21"/>
      <c r="D15" s="27">
        <f>D14+D13</f>
        <v>52659</v>
      </c>
    </row>
    <row r="16" spans="1:5">
      <c r="A16" s="16" t="s">
        <v>60</v>
      </c>
      <c r="B16" t="s">
        <v>52</v>
      </c>
      <c r="C16" t="s">
        <v>110</v>
      </c>
      <c r="D16" s="20">
        <f>D20*0.38 - 1300</f>
        <v>9440.7000000000007</v>
      </c>
      <c r="E16" t="s">
        <v>128</v>
      </c>
    </row>
    <row r="17" spans="1:4">
      <c r="A17" s="16" t="s">
        <v>120</v>
      </c>
      <c r="B17" t="s">
        <v>105</v>
      </c>
      <c r="D17" s="20">
        <f>D20-(D18+D16) - 1300</f>
        <v>1978.5499999999956</v>
      </c>
    </row>
    <row r="18" spans="1:4">
      <c r="A18" s="16" t="s">
        <v>17</v>
      </c>
      <c r="B18" t="s">
        <v>106</v>
      </c>
      <c r="D18" s="20">
        <f>0.55*D20</f>
        <v>15545.750000000002</v>
      </c>
    </row>
    <row r="19" spans="1:4">
      <c r="A19" s="16" t="s">
        <v>61</v>
      </c>
      <c r="B19" t="s">
        <v>107</v>
      </c>
      <c r="D19" s="20">
        <f>(3849*12)/2</f>
        <v>23094</v>
      </c>
    </row>
    <row r="20" spans="1:4">
      <c r="B20" s="16" t="s">
        <v>125</v>
      </c>
      <c r="D20" s="20">
        <f>(162*365)/2 - 1300</f>
        <v>28265</v>
      </c>
    </row>
    <row r="21" spans="1:4">
      <c r="B21" s="26" t="s">
        <v>127</v>
      </c>
      <c r="C21" s="21"/>
      <c r="D21" s="27">
        <f>D20+D19</f>
        <v>51359</v>
      </c>
    </row>
    <row r="23" spans="1:4">
      <c r="A23" t="s">
        <v>109</v>
      </c>
    </row>
    <row r="24" spans="1:4">
      <c r="A24" s="19" t="s">
        <v>108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FEC8-D087-2140-B4D1-8211D7AEF6A6}">
  <dimension ref="A1:E21"/>
  <sheetViews>
    <sheetView zoomScale="136" workbookViewId="0">
      <selection activeCell="C19" sqref="C19"/>
    </sheetView>
  </sheetViews>
  <sheetFormatPr baseColWidth="10" defaultRowHeight="16"/>
  <cols>
    <col min="1" max="1" width="89.83203125" customWidth="1"/>
    <col min="2" max="2" width="11.6640625" customWidth="1"/>
    <col min="3" max="3" width="22.6640625" customWidth="1"/>
    <col min="4" max="4" width="24.83203125" customWidth="1"/>
    <col min="5" max="5" width="25.5" customWidth="1"/>
  </cols>
  <sheetData>
    <row r="1" spans="1:5">
      <c r="A1" s="2" t="s">
        <v>3</v>
      </c>
      <c r="B1" s="2" t="s">
        <v>8</v>
      </c>
      <c r="C1" s="2" t="s">
        <v>12</v>
      </c>
      <c r="D1" s="2" t="s">
        <v>11</v>
      </c>
      <c r="E1" s="2" t="s">
        <v>115</v>
      </c>
    </row>
    <row r="2" spans="1:5">
      <c r="A2" t="s">
        <v>14</v>
      </c>
      <c r="B2">
        <v>10</v>
      </c>
      <c r="C2" s="5">
        <v>2696.54</v>
      </c>
      <c r="D2" s="5">
        <f>B2*C2</f>
        <v>26965.4</v>
      </c>
      <c r="E2" t="s">
        <v>114</v>
      </c>
    </row>
    <row r="3" spans="1:5">
      <c r="A3" t="s">
        <v>13</v>
      </c>
      <c r="B3">
        <v>10</v>
      </c>
      <c r="C3" s="5">
        <v>2799</v>
      </c>
      <c r="D3" s="5">
        <f>B3*C3</f>
        <v>27990</v>
      </c>
      <c r="E3" t="s">
        <v>114</v>
      </c>
    </row>
    <row r="5" spans="1:5">
      <c r="A5" s="2" t="s">
        <v>4</v>
      </c>
      <c r="B5" s="2"/>
      <c r="C5" s="2"/>
      <c r="D5" s="1"/>
    </row>
    <row r="6" spans="1:5">
      <c r="A6" t="s">
        <v>117</v>
      </c>
      <c r="B6">
        <v>2</v>
      </c>
      <c r="C6" s="5">
        <v>19349.009999999998</v>
      </c>
      <c r="D6" s="5">
        <f>B6*C6</f>
        <v>38698.019999999997</v>
      </c>
      <c r="E6" t="s">
        <v>116</v>
      </c>
    </row>
    <row r="7" spans="1:5">
      <c r="A7" t="s">
        <v>16</v>
      </c>
      <c r="B7">
        <v>1</v>
      </c>
      <c r="C7" s="5">
        <v>299</v>
      </c>
      <c r="D7" s="5">
        <v>299</v>
      </c>
    </row>
    <row r="8" spans="1:5">
      <c r="A8" t="s">
        <v>15</v>
      </c>
      <c r="B8">
        <v>2</v>
      </c>
      <c r="C8" s="5">
        <v>13926.98</v>
      </c>
      <c r="D8" s="5">
        <f>B8*C8</f>
        <v>27853.96</v>
      </c>
      <c r="E8" t="s">
        <v>116</v>
      </c>
    </row>
    <row r="10" spans="1:5">
      <c r="A10" s="2" t="s">
        <v>5</v>
      </c>
      <c r="B10" s="2"/>
      <c r="C10" s="2"/>
      <c r="D10" s="1"/>
    </row>
    <row r="11" spans="1:5">
      <c r="A11" s="7" t="s">
        <v>19</v>
      </c>
      <c r="B11" s="8">
        <v>3</v>
      </c>
      <c r="C11" s="9">
        <v>29047</v>
      </c>
      <c r="D11" s="9">
        <f>B11*C11</f>
        <v>87141</v>
      </c>
      <c r="E11" t="s">
        <v>113</v>
      </c>
    </row>
    <row r="13" spans="1:5">
      <c r="A13" s="6" t="s">
        <v>17</v>
      </c>
      <c r="B13" s="1"/>
      <c r="C13" s="1"/>
      <c r="D13" s="1"/>
    </row>
    <row r="14" spans="1:5">
      <c r="A14" t="s">
        <v>18</v>
      </c>
      <c r="B14">
        <v>3</v>
      </c>
      <c r="C14" s="5">
        <v>7264.23</v>
      </c>
      <c r="D14" s="5">
        <f>B14*C14</f>
        <v>21792.69</v>
      </c>
      <c r="E14" t="s">
        <v>112</v>
      </c>
    </row>
    <row r="15" spans="1:5" s="8" customFormat="1">
      <c r="A15" t="s">
        <v>23</v>
      </c>
      <c r="B15">
        <v>6</v>
      </c>
      <c r="C15" s="5">
        <v>12933.99</v>
      </c>
      <c r="D15" s="5">
        <f>B15*C15</f>
        <v>77603.94</v>
      </c>
      <c r="E15" t="s">
        <v>111</v>
      </c>
    </row>
    <row r="17" spans="1:5">
      <c r="A17" s="2" t="s">
        <v>21</v>
      </c>
      <c r="B17" s="2"/>
      <c r="C17" s="2"/>
      <c r="D17" s="2"/>
      <c r="E17" s="8"/>
    </row>
    <row r="18" spans="1:5">
      <c r="A18" t="s">
        <v>20</v>
      </c>
      <c r="B18">
        <v>3</v>
      </c>
      <c r="C18" s="5">
        <v>107.01</v>
      </c>
      <c r="D18" s="5">
        <f>B18*C18</f>
        <v>321.03000000000003</v>
      </c>
    </row>
    <row r="20" spans="1:5">
      <c r="D20" s="2" t="s">
        <v>22</v>
      </c>
    </row>
    <row r="21" spans="1:5">
      <c r="D21" s="5">
        <f>SUM(D2:D18)</f>
        <v>308665.04000000004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937-B185-DC41-8C9E-028F39AD2976}">
  <dimension ref="A1:F22"/>
  <sheetViews>
    <sheetView zoomScale="170" workbookViewId="0">
      <selection activeCell="C27" sqref="C27"/>
    </sheetView>
  </sheetViews>
  <sheetFormatPr baseColWidth="10" defaultRowHeight="16"/>
  <cols>
    <col min="1" max="1" width="43.6640625" customWidth="1"/>
    <col min="2" max="2" width="8.1640625" customWidth="1"/>
    <col min="3" max="3" width="21.83203125" customWidth="1"/>
    <col min="4" max="4" width="15.1640625" customWidth="1"/>
  </cols>
  <sheetData>
    <row r="1" spans="1:6">
      <c r="A1" s="2" t="s">
        <v>34</v>
      </c>
      <c r="B1" s="2" t="s">
        <v>8</v>
      </c>
      <c r="C1" s="2" t="s">
        <v>139</v>
      </c>
      <c r="D1" s="2" t="s">
        <v>32</v>
      </c>
      <c r="E1" s="22"/>
      <c r="F1" s="22"/>
    </row>
    <row r="2" spans="1:6">
      <c r="A2" t="s">
        <v>24</v>
      </c>
      <c r="B2">
        <v>3</v>
      </c>
      <c r="C2" s="10">
        <v>1000</v>
      </c>
      <c r="D2" s="10">
        <f>B2*C2</f>
        <v>3000</v>
      </c>
      <c r="E2" s="23"/>
      <c r="F2" s="23"/>
    </row>
    <row r="3" spans="1:6">
      <c r="A3" t="s">
        <v>25</v>
      </c>
      <c r="B3">
        <v>2</v>
      </c>
      <c r="C3" s="10">
        <v>180</v>
      </c>
      <c r="D3" s="10">
        <f t="shared" ref="D3:D9" si="0">B3*C3</f>
        <v>360</v>
      </c>
      <c r="E3" s="23"/>
      <c r="F3" s="23"/>
    </row>
    <row r="4" spans="1:6">
      <c r="A4" t="s">
        <v>26</v>
      </c>
      <c r="B4">
        <v>2</v>
      </c>
      <c r="C4" s="10">
        <v>550</v>
      </c>
      <c r="D4" s="10">
        <f t="shared" si="0"/>
        <v>1100</v>
      </c>
      <c r="E4" s="23"/>
      <c r="F4" s="23"/>
    </row>
    <row r="5" spans="1:6">
      <c r="A5" t="s">
        <v>27</v>
      </c>
      <c r="B5">
        <v>2</v>
      </c>
      <c r="C5" s="10">
        <v>200</v>
      </c>
      <c r="D5" s="10">
        <f t="shared" si="0"/>
        <v>400</v>
      </c>
      <c r="E5" s="23"/>
      <c r="F5" s="23"/>
    </row>
    <row r="6" spans="1:6">
      <c r="A6" t="s">
        <v>28</v>
      </c>
      <c r="B6">
        <v>2</v>
      </c>
      <c r="C6" s="10">
        <v>200</v>
      </c>
      <c r="D6" s="10">
        <f t="shared" si="0"/>
        <v>400</v>
      </c>
      <c r="E6" s="23"/>
      <c r="F6" s="23"/>
    </row>
    <row r="7" spans="1:6">
      <c r="A7" t="s">
        <v>29</v>
      </c>
      <c r="B7">
        <v>2</v>
      </c>
      <c r="C7" s="10">
        <v>800</v>
      </c>
      <c r="D7" s="10">
        <f t="shared" si="0"/>
        <v>1600</v>
      </c>
      <c r="E7" s="23"/>
      <c r="F7" s="23"/>
    </row>
    <row r="8" spans="1:6">
      <c r="A8" t="s">
        <v>30</v>
      </c>
      <c r="B8">
        <v>2</v>
      </c>
      <c r="C8" s="10">
        <v>880</v>
      </c>
      <c r="D8" s="10">
        <f t="shared" si="0"/>
        <v>1760</v>
      </c>
      <c r="E8" s="23"/>
      <c r="F8" s="23"/>
    </row>
    <row r="9" spans="1:6">
      <c r="A9" t="s">
        <v>31</v>
      </c>
      <c r="B9">
        <v>2</v>
      </c>
      <c r="C9" s="11">
        <v>670</v>
      </c>
      <c r="D9" s="10">
        <f t="shared" si="0"/>
        <v>1340</v>
      </c>
      <c r="E9" s="23"/>
      <c r="F9" s="23"/>
    </row>
    <row r="10" spans="1:6">
      <c r="E10" s="23"/>
      <c r="F10" s="23"/>
    </row>
    <row r="11" spans="1:6">
      <c r="A11" s="2" t="s">
        <v>33</v>
      </c>
      <c r="B11" s="1"/>
      <c r="C11" s="1"/>
      <c r="D11" s="1"/>
      <c r="E11" s="23"/>
      <c r="F11" s="23"/>
    </row>
    <row r="12" spans="1:6">
      <c r="A12" t="s">
        <v>131</v>
      </c>
      <c r="B12">
        <v>5</v>
      </c>
      <c r="C12" s="10">
        <v>760</v>
      </c>
      <c r="D12" s="10">
        <f>B12*C12</f>
        <v>3800</v>
      </c>
      <c r="E12" s="23"/>
      <c r="F12" s="23"/>
    </row>
    <row r="13" spans="1:6">
      <c r="A13" t="s">
        <v>132</v>
      </c>
      <c r="B13">
        <v>3</v>
      </c>
      <c r="C13" s="10">
        <v>400</v>
      </c>
      <c r="D13" s="10">
        <f t="shared" ref="D13:D20" si="1">B13*C13</f>
        <v>1200</v>
      </c>
      <c r="E13" s="23"/>
      <c r="F13" s="23"/>
    </row>
    <row r="14" spans="1:6">
      <c r="A14" t="s">
        <v>133</v>
      </c>
      <c r="B14">
        <v>3</v>
      </c>
      <c r="C14" s="10">
        <v>600</v>
      </c>
      <c r="D14" s="10">
        <f t="shared" si="1"/>
        <v>1800</v>
      </c>
      <c r="E14" s="23"/>
      <c r="F14" s="23"/>
    </row>
    <row r="15" spans="1:6">
      <c r="A15" t="s">
        <v>134</v>
      </c>
      <c r="B15">
        <v>3</v>
      </c>
      <c r="C15" s="10">
        <v>330</v>
      </c>
      <c r="D15" s="10">
        <f t="shared" si="1"/>
        <v>990</v>
      </c>
      <c r="E15" s="23"/>
      <c r="F15" s="23"/>
    </row>
    <row r="16" spans="1:6">
      <c r="A16" t="s">
        <v>135</v>
      </c>
      <c r="B16">
        <v>3</v>
      </c>
      <c r="C16" s="10">
        <v>220</v>
      </c>
      <c r="D16" s="10">
        <f t="shared" si="1"/>
        <v>660</v>
      </c>
      <c r="E16" s="23"/>
      <c r="F16" s="23"/>
    </row>
    <row r="17" spans="1:6">
      <c r="A17" t="s">
        <v>136</v>
      </c>
      <c r="B17">
        <v>3</v>
      </c>
      <c r="C17" s="10">
        <v>560</v>
      </c>
      <c r="D17" s="10">
        <f t="shared" si="1"/>
        <v>1680</v>
      </c>
      <c r="E17" s="23"/>
      <c r="F17" s="23"/>
    </row>
    <row r="18" spans="1:6">
      <c r="A18" t="s">
        <v>137</v>
      </c>
      <c r="B18">
        <v>3</v>
      </c>
      <c r="C18" s="10">
        <v>430</v>
      </c>
      <c r="D18" s="10">
        <f t="shared" si="1"/>
        <v>1290</v>
      </c>
      <c r="E18" s="23"/>
      <c r="F18" s="23"/>
    </row>
    <row r="19" spans="1:6">
      <c r="A19" t="s">
        <v>138</v>
      </c>
      <c r="B19">
        <v>3</v>
      </c>
      <c r="C19" s="10">
        <v>450</v>
      </c>
      <c r="D19" s="10">
        <f t="shared" si="1"/>
        <v>1350</v>
      </c>
      <c r="E19" s="23"/>
      <c r="F19" s="23"/>
    </row>
    <row r="20" spans="1:6">
      <c r="A20" t="s">
        <v>140</v>
      </c>
      <c r="B20">
        <v>3</v>
      </c>
      <c r="C20" s="10">
        <v>720</v>
      </c>
      <c r="D20" s="10">
        <f t="shared" si="1"/>
        <v>2160</v>
      </c>
    </row>
    <row r="22" spans="1:6">
      <c r="A22" s="24" t="s">
        <v>141</v>
      </c>
      <c r="B22" s="24"/>
      <c r="C22" s="24"/>
      <c r="D22" s="25">
        <f>SUM(D2:D21)</f>
        <v>24890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D0BF-6DCD-ED42-B632-7127F6EB9ABE}">
  <dimension ref="A1:I22"/>
  <sheetViews>
    <sheetView workbookViewId="0">
      <selection activeCell="B22" sqref="B22"/>
    </sheetView>
  </sheetViews>
  <sheetFormatPr baseColWidth="10" defaultRowHeight="16"/>
  <cols>
    <col min="1" max="1" width="37.83203125" customWidth="1"/>
    <col min="2" max="2" width="41.33203125" customWidth="1"/>
    <col min="3" max="3" width="46.83203125" customWidth="1"/>
    <col min="4" max="4" width="55.83203125" customWidth="1"/>
    <col min="5" max="5" width="39.83203125" customWidth="1"/>
  </cols>
  <sheetData>
    <row r="1" spans="1:9" ht="24">
      <c r="A1" s="18" t="s">
        <v>6</v>
      </c>
      <c r="B1" s="18" t="s">
        <v>7</v>
      </c>
      <c r="C1" s="18" t="s">
        <v>93</v>
      </c>
      <c r="D1" s="4"/>
      <c r="E1" s="4"/>
      <c r="F1" s="4"/>
      <c r="G1" s="4"/>
      <c r="H1" s="4"/>
      <c r="I1" s="4"/>
    </row>
    <row r="2" spans="1:9" ht="24">
      <c r="A2" s="4" t="s">
        <v>71</v>
      </c>
      <c r="B2" s="13">
        <v>145000</v>
      </c>
      <c r="C2" s="4" t="s">
        <v>85</v>
      </c>
      <c r="D2" s="4"/>
      <c r="E2" s="4"/>
      <c r="F2" s="4"/>
      <c r="G2" s="4"/>
      <c r="H2" s="4"/>
      <c r="I2" s="4"/>
    </row>
    <row r="3" spans="1:9" ht="24">
      <c r="A3" s="4" t="s">
        <v>63</v>
      </c>
      <c r="B3" s="13">
        <v>150000</v>
      </c>
      <c r="C3" s="4" t="s">
        <v>81</v>
      </c>
      <c r="D3" s="4"/>
      <c r="E3" s="4"/>
      <c r="F3" s="4"/>
      <c r="G3" s="4"/>
      <c r="H3" s="4"/>
      <c r="I3" s="4"/>
    </row>
    <row r="4" spans="1:9" ht="24">
      <c r="A4" s="4" t="s">
        <v>62</v>
      </c>
      <c r="B4" s="13">
        <v>200000</v>
      </c>
      <c r="C4" s="4" t="s">
        <v>83</v>
      </c>
      <c r="D4" s="4"/>
      <c r="E4" s="4"/>
      <c r="F4" s="4"/>
      <c r="G4" s="4"/>
      <c r="H4" s="4"/>
      <c r="I4" s="4"/>
    </row>
    <row r="5" spans="1:9" ht="24">
      <c r="A5" s="4" t="s">
        <v>65</v>
      </c>
      <c r="B5" s="13">
        <v>100000</v>
      </c>
      <c r="C5" s="4" t="s">
        <v>86</v>
      </c>
      <c r="D5" s="4"/>
      <c r="E5" s="4"/>
      <c r="F5" s="4"/>
      <c r="G5" s="4"/>
      <c r="H5" s="4"/>
      <c r="I5" s="4"/>
    </row>
    <row r="6" spans="1:9" ht="24">
      <c r="A6" s="4" t="s">
        <v>66</v>
      </c>
      <c r="B6" s="13">
        <v>100000</v>
      </c>
      <c r="C6" s="4" t="s">
        <v>88</v>
      </c>
      <c r="D6" s="4"/>
      <c r="E6" s="4"/>
      <c r="F6" s="4"/>
      <c r="G6" s="4"/>
      <c r="H6" s="4"/>
      <c r="I6" s="4"/>
    </row>
    <row r="7" spans="1:9" ht="24">
      <c r="A7" s="4" t="s">
        <v>72</v>
      </c>
      <c r="B7" s="13">
        <v>400000</v>
      </c>
      <c r="C7" s="4" t="s">
        <v>80</v>
      </c>
      <c r="D7" s="4"/>
      <c r="E7" s="4"/>
      <c r="F7" s="4"/>
      <c r="G7" s="4"/>
      <c r="H7" s="4"/>
      <c r="I7" s="4"/>
    </row>
    <row r="8" spans="1:9" ht="24">
      <c r="A8" s="4" t="s">
        <v>67</v>
      </c>
      <c r="B8" s="13">
        <v>120000</v>
      </c>
      <c r="C8" s="4" t="s">
        <v>89</v>
      </c>
      <c r="D8" s="4"/>
      <c r="E8" s="4"/>
      <c r="F8" s="4"/>
      <c r="G8" s="4"/>
      <c r="H8" s="4"/>
      <c r="I8" s="4"/>
    </row>
    <row r="9" spans="1:9" ht="24">
      <c r="A9" s="4" t="s">
        <v>73</v>
      </c>
      <c r="B9" s="13">
        <v>130000</v>
      </c>
      <c r="C9" s="4" t="s">
        <v>90</v>
      </c>
      <c r="D9" s="4"/>
      <c r="E9" s="4"/>
      <c r="F9" s="4"/>
      <c r="G9" s="4"/>
      <c r="H9" s="4"/>
      <c r="I9" s="4"/>
    </row>
    <row r="10" spans="1:9" ht="24">
      <c r="A10" s="4" t="s">
        <v>74</v>
      </c>
      <c r="B10" s="13">
        <v>90000</v>
      </c>
      <c r="C10" s="4" t="s">
        <v>91</v>
      </c>
      <c r="D10" s="4"/>
      <c r="E10" s="4"/>
      <c r="F10" s="4"/>
      <c r="G10" s="4"/>
      <c r="H10" s="4"/>
      <c r="I10" s="4"/>
    </row>
    <row r="11" spans="1:9" ht="24">
      <c r="A11" s="4" t="s">
        <v>92</v>
      </c>
      <c r="B11" s="13">
        <v>120000</v>
      </c>
      <c r="C11" s="4" t="s">
        <v>84</v>
      </c>
      <c r="D11" s="4"/>
      <c r="E11" s="4"/>
      <c r="F11" s="4"/>
      <c r="G11" s="4"/>
      <c r="H11" s="4"/>
      <c r="I11" s="4"/>
    </row>
    <row r="12" spans="1:9" ht="24">
      <c r="A12" s="4" t="s">
        <v>68</v>
      </c>
      <c r="B12" s="13">
        <v>20000</v>
      </c>
      <c r="C12" s="4" t="s">
        <v>87</v>
      </c>
      <c r="D12" s="4"/>
      <c r="E12" s="4"/>
      <c r="F12" s="4"/>
      <c r="G12" s="4"/>
      <c r="H12" s="4"/>
      <c r="I12" s="4"/>
    </row>
    <row r="13" spans="1:9" ht="24">
      <c r="A13" s="4" t="s">
        <v>64</v>
      </c>
      <c r="B13" s="13">
        <v>90000</v>
      </c>
      <c r="C13" s="4" t="s">
        <v>91</v>
      </c>
      <c r="D13" s="4"/>
      <c r="E13" s="4"/>
      <c r="F13" s="4"/>
      <c r="G13" s="4"/>
      <c r="H13" s="4"/>
      <c r="I13" s="4"/>
    </row>
    <row r="14" spans="1:9" ht="24">
      <c r="A14" s="4" t="s">
        <v>75</v>
      </c>
      <c r="B14" s="13">
        <v>140000</v>
      </c>
      <c r="C14" s="4" t="s">
        <v>94</v>
      </c>
      <c r="D14" s="4"/>
      <c r="E14" s="4"/>
      <c r="F14" s="4"/>
      <c r="G14" s="4"/>
      <c r="H14" s="4"/>
      <c r="I14" s="4"/>
    </row>
    <row r="15" spans="1:9" ht="24">
      <c r="A15" s="4" t="s">
        <v>70</v>
      </c>
      <c r="B15" s="13">
        <v>200000</v>
      </c>
      <c r="C15" s="4" t="s">
        <v>82</v>
      </c>
      <c r="D15" s="4"/>
      <c r="E15" s="4"/>
      <c r="F15" s="4"/>
      <c r="G15" s="4"/>
      <c r="H15" s="4"/>
      <c r="I15" s="4"/>
    </row>
    <row r="16" spans="1:9" ht="24">
      <c r="A16" s="4" t="s">
        <v>76</v>
      </c>
      <c r="B16" s="13">
        <v>90000</v>
      </c>
      <c r="C16" s="4" t="s">
        <v>91</v>
      </c>
      <c r="D16" s="4"/>
      <c r="E16" s="4"/>
      <c r="F16" s="4"/>
      <c r="G16" s="4"/>
      <c r="H16" s="4"/>
      <c r="I16" s="4"/>
    </row>
    <row r="17" spans="1:9" ht="24">
      <c r="A17" s="4" t="s">
        <v>77</v>
      </c>
      <c r="B17" s="13">
        <v>80000</v>
      </c>
      <c r="C17" s="4" t="s">
        <v>95</v>
      </c>
      <c r="D17" s="4"/>
      <c r="E17" s="4"/>
      <c r="F17" s="4"/>
      <c r="G17" s="4"/>
      <c r="H17" s="4"/>
      <c r="I17" s="4"/>
    </row>
    <row r="18" spans="1:9" ht="24">
      <c r="A18" s="4" t="s">
        <v>78</v>
      </c>
      <c r="B18" s="13">
        <v>90000</v>
      </c>
      <c r="C18" s="4" t="s">
        <v>91</v>
      </c>
      <c r="D18" s="4"/>
      <c r="E18" s="4"/>
      <c r="F18" s="4"/>
      <c r="G18" s="4"/>
      <c r="H18" s="4"/>
      <c r="I18" s="4"/>
    </row>
    <row r="19" spans="1:9" ht="24">
      <c r="A19" s="4" t="s">
        <v>69</v>
      </c>
      <c r="B19" s="13">
        <v>70000</v>
      </c>
      <c r="C19" s="4" t="s">
        <v>97</v>
      </c>
      <c r="D19" s="4"/>
      <c r="E19" s="4"/>
      <c r="F19" s="4"/>
      <c r="G19" s="4"/>
      <c r="H19" s="4"/>
      <c r="I19" s="4"/>
    </row>
    <row r="20" spans="1:9" ht="24">
      <c r="A20" s="4" t="s">
        <v>79</v>
      </c>
      <c r="B20" s="13">
        <v>70000</v>
      </c>
      <c r="C20" s="4" t="s">
        <v>96</v>
      </c>
      <c r="D20" s="4"/>
      <c r="E20" s="4"/>
      <c r="F20" s="4"/>
      <c r="G20" s="4"/>
      <c r="H20" s="4"/>
      <c r="I20" s="4"/>
    </row>
    <row r="22" spans="1:9" ht="24">
      <c r="A22" s="14" t="s">
        <v>98</v>
      </c>
      <c r="B22" s="15">
        <f>SUM(B2:B20)</f>
        <v>2405000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NetworkInfastructure</vt:lpstr>
      <vt:lpstr>BuildingCosts</vt:lpstr>
      <vt:lpstr>NetworkNodes</vt:lpstr>
      <vt:lpstr>MobileDevices</vt:lpstr>
      <vt:lpstr>EmployeePayroll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Matthiesen</dc:creator>
  <cp:lastModifiedBy>Zachary Matthiesen</cp:lastModifiedBy>
  <dcterms:created xsi:type="dcterms:W3CDTF">2018-04-29T21:24:01Z</dcterms:created>
  <dcterms:modified xsi:type="dcterms:W3CDTF">2018-05-03T17:51:11Z</dcterms:modified>
</cp:coreProperties>
</file>