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tully/Documents/Green_Steel/HOPP_green_steel/hopp_scripts/dynamic_green_ammonia/dynamic_green_ammonia/analysis_scripts/cost_models/"/>
    </mc:Choice>
  </mc:AlternateContent>
  <xr:revisionPtr revIDLastSave="0" documentId="13_ncr:1_{05967815-EF38-564D-9E17-B3C660E17A6C}" xr6:coauthVersionLast="47" xr6:coauthVersionMax="47" xr10:uidLastSave="{00000000-0000-0000-0000-000000000000}"/>
  <bookViews>
    <workbookView xWindow="0" yWindow="760" windowWidth="34560" windowHeight="21580" activeTab="2" xr2:uid="{67E38F72-534E-2848-8041-47180956FF3B}"/>
  </bookViews>
  <sheets>
    <sheet name="NL2018" sheetId="1" r:id="rId1"/>
    <sheet name="Fasihi2021" sheetId="3" r:id="rId2"/>
    <sheet name="Smith2024" sheetId="4" r:id="rId3"/>
    <sheet name="Armijo2020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G2" i="3"/>
  <c r="I2" i="3"/>
  <c r="E2" i="3"/>
  <c r="F2" i="3"/>
  <c r="D2" i="3"/>
  <c r="F2" i="1"/>
  <c r="G2" i="1"/>
  <c r="F2" i="2"/>
  <c r="E2" i="2"/>
</calcChain>
</file>

<file path=xl/sharedStrings.xml><?xml version="1.0" encoding="utf-8"?>
<sst xmlns="http://schemas.openxmlformats.org/spreadsheetml/2006/main" count="59" uniqueCount="38">
  <si>
    <t>Wind [kW]</t>
  </si>
  <si>
    <t>EL [kW]</t>
  </si>
  <si>
    <t>Battery [kWh]</t>
  </si>
  <si>
    <t>ASU [kg/hr]</t>
  </si>
  <si>
    <t>HB [kg/hr]</t>
  </si>
  <si>
    <t>K</t>
  </si>
  <si>
    <t>n</t>
  </si>
  <si>
    <t>opex</t>
  </si>
  <si>
    <t>notes</t>
  </si>
  <si>
    <t>Notes</t>
  </si>
  <si>
    <t>31.53 GBP/m^3, 7.8 kg/m^3 at 100 bar 20C (Andersson)</t>
  </si>
  <si>
    <t>67 GBP/MWh</t>
  </si>
  <si>
    <t>80 GBP/MWh</t>
  </si>
  <si>
    <t>9.2e5 tonne/day</t>
  </si>
  <si>
    <t>3.4e6 tonne/day</t>
  </si>
  <si>
    <t>Wind [kWh]</t>
  </si>
  <si>
    <t>Vestas 90-2 class 2 USDS/kW</t>
  </si>
  <si>
    <t>alkalkine USD/kW</t>
  </si>
  <si>
    <t>capex</t>
  </si>
  <si>
    <t>HB [kW]</t>
  </si>
  <si>
    <t>ASU [kW]</t>
  </si>
  <si>
    <t>kW is LHV of H2 in</t>
  </si>
  <si>
    <t>12 USD/kWh LHV</t>
  </si>
  <si>
    <t>0.6 USD/kWh LHV</t>
  </si>
  <si>
    <t>Pipe [kg]</t>
  </si>
  <si>
    <t>Cavern [kg]</t>
  </si>
  <si>
    <t>PV [kW]</t>
  </si>
  <si>
    <t>PV [kWh]</t>
  </si>
  <si>
    <t>unit</t>
  </si>
  <si>
    <t>note</t>
  </si>
  <si>
    <t>2020 prices all</t>
  </si>
  <si>
    <t>euro / kW H2 HHV</t>
  </si>
  <si>
    <t>euro / kW elec including compressor</t>
  </si>
  <si>
    <t>euro / MWh H2 HHv</t>
  </si>
  <si>
    <t>HB</t>
  </si>
  <si>
    <t>Electrolyzer [kW]</t>
  </si>
  <si>
    <t>USD / kW</t>
  </si>
  <si>
    <t>euor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</si>
</sst>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88F5-853D-F543-B631-4C2C16C6317B}">
  <dimension ref="A1:G5"/>
  <sheetViews>
    <sheetView zoomScale="200" workbookViewId="0">
      <selection activeCell="G16" sqref="G16"/>
    </sheetView>
  </sheetViews>
  <sheetFormatPr baseColWidth="10" defaultRowHeight="16" x14ac:dyDescent="0.2"/>
  <cols>
    <col min="5" max="5" width="14.83203125" customWidth="1"/>
    <col min="7" max="7" width="13.6640625" customWidth="1"/>
  </cols>
  <sheetData>
    <row r="1" spans="1:7" x14ac:dyDescent="0.2">
      <c r="B1" t="s">
        <v>15</v>
      </c>
      <c r="C1" t="s">
        <v>27</v>
      </c>
      <c r="D1" t="s">
        <v>1</v>
      </c>
      <c r="E1" t="s">
        <v>24</v>
      </c>
      <c r="F1" t="s">
        <v>3</v>
      </c>
      <c r="G1" t="s">
        <v>4</v>
      </c>
    </row>
    <row r="2" spans="1:7" x14ac:dyDescent="0.2">
      <c r="A2" t="s">
        <v>5</v>
      </c>
      <c r="B2">
        <v>6.7000000000000004E-2</v>
      </c>
      <c r="C2">
        <v>0.08</v>
      </c>
      <c r="D2">
        <v>880</v>
      </c>
      <c r="E2">
        <v>245.94300000000001</v>
      </c>
      <c r="F2" s="1">
        <f>920000 * 24/1000</f>
        <v>22080</v>
      </c>
      <c r="G2" s="1">
        <f>3400000 * 24 / 1000</f>
        <v>81600</v>
      </c>
    </row>
    <row r="3" spans="1:7" x14ac:dyDescent="0.2">
      <c r="A3" t="s">
        <v>6</v>
      </c>
      <c r="B3">
        <v>1</v>
      </c>
      <c r="C3">
        <v>1</v>
      </c>
      <c r="D3">
        <v>1</v>
      </c>
      <c r="E3">
        <v>1</v>
      </c>
      <c r="F3">
        <v>0.49</v>
      </c>
      <c r="G3">
        <v>0.5</v>
      </c>
    </row>
    <row r="4" spans="1:7" x14ac:dyDescent="0.2">
      <c r="A4" t="s">
        <v>7</v>
      </c>
      <c r="B4">
        <v>0</v>
      </c>
      <c r="C4">
        <v>0</v>
      </c>
      <c r="D4">
        <v>0.05</v>
      </c>
      <c r="E4">
        <v>0.05</v>
      </c>
      <c r="F4">
        <v>0.05</v>
      </c>
      <c r="G4">
        <v>0.05</v>
      </c>
    </row>
    <row r="5" spans="1:7" s="2" customFormat="1" ht="131" customHeight="1" x14ac:dyDescent="0.2">
      <c r="A5" s="2" t="s">
        <v>9</v>
      </c>
      <c r="B5" s="2" t="s">
        <v>11</v>
      </c>
      <c r="C5" s="2" t="s">
        <v>12</v>
      </c>
      <c r="E5" s="2" t="s">
        <v>10</v>
      </c>
      <c r="F5" s="2" t="s">
        <v>13</v>
      </c>
      <c r="G5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D9C0-8E1A-CE4F-9D90-60F111EFAFDC}">
  <dimension ref="A1:I19"/>
  <sheetViews>
    <sheetView zoomScale="156" workbookViewId="0">
      <selection activeCell="B1" sqref="B1"/>
    </sheetView>
  </sheetViews>
  <sheetFormatPr baseColWidth="10" defaultRowHeight="16" x14ac:dyDescent="0.2"/>
  <sheetData>
    <row r="1" spans="1:9" x14ac:dyDescent="0.2">
      <c r="B1" t="s">
        <v>0</v>
      </c>
      <c r="C1" t="s">
        <v>26</v>
      </c>
      <c r="D1" t="s">
        <v>1</v>
      </c>
      <c r="E1" t="s">
        <v>24</v>
      </c>
      <c r="F1" t="s">
        <v>25</v>
      </c>
      <c r="G1" t="s">
        <v>2</v>
      </c>
      <c r="H1" t="s">
        <v>3</v>
      </c>
      <c r="I1" t="s">
        <v>4</v>
      </c>
    </row>
    <row r="2" spans="1:9" x14ac:dyDescent="0.2">
      <c r="A2" t="s">
        <v>18</v>
      </c>
      <c r="B2">
        <v>1150</v>
      </c>
      <c r="C2">
        <v>580</v>
      </c>
      <c r="D2">
        <f>(685+29)*39.1/53.4</f>
        <v>522.79775280898878</v>
      </c>
      <c r="E2">
        <f>10860 * 39.1 / 1000</f>
        <v>424.62599999999998</v>
      </c>
      <c r="F2">
        <f>386 *39.1/1000</f>
        <v>15.092600000000001</v>
      </c>
      <c r="G2">
        <f xml:space="preserve"> 234 + 0.007*117</f>
        <v>234.81899999999999</v>
      </c>
      <c r="H2">
        <v>0</v>
      </c>
      <c r="I2">
        <f>631/1000*8760</f>
        <v>5527.56</v>
      </c>
    </row>
    <row r="3" spans="1:9" x14ac:dyDescent="0.2">
      <c r="A3" t="s">
        <v>7</v>
      </c>
      <c r="B3">
        <v>0.02</v>
      </c>
      <c r="C3">
        <v>0.02</v>
      </c>
      <c r="D3">
        <v>3.5000000000000003E-2</v>
      </c>
      <c r="E3">
        <v>0.04</v>
      </c>
      <c r="F3">
        <v>0.04</v>
      </c>
      <c r="G3">
        <v>3.2800000000000003E-2</v>
      </c>
      <c r="H3">
        <v>0</v>
      </c>
      <c r="I3">
        <v>0.05</v>
      </c>
    </row>
    <row r="4" spans="1:9" x14ac:dyDescent="0.2">
      <c r="A4" t="s">
        <v>28</v>
      </c>
      <c r="D4" t="s">
        <v>31</v>
      </c>
      <c r="F4" t="s">
        <v>33</v>
      </c>
    </row>
    <row r="5" spans="1:9" x14ac:dyDescent="0.2">
      <c r="A5" t="s">
        <v>29</v>
      </c>
      <c r="B5" t="s">
        <v>30</v>
      </c>
      <c r="D5" t="s">
        <v>32</v>
      </c>
    </row>
    <row r="17" spans="9:9" x14ac:dyDescent="0.2">
      <c r="I17" s="1"/>
    </row>
    <row r="19" spans="9:9" x14ac:dyDescent="0.2">
      <c r="I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2E56-ACA1-5D4B-9837-0B3F582D2BA8}">
  <dimension ref="A1:H5"/>
  <sheetViews>
    <sheetView tabSelected="1" zoomScale="154" workbookViewId="0">
      <selection activeCell="L8" sqref="L8"/>
    </sheetView>
  </sheetViews>
  <sheetFormatPr baseColWidth="10" defaultRowHeight="16" x14ac:dyDescent="0.2"/>
  <sheetData>
    <row r="1" spans="1:8" x14ac:dyDescent="0.2">
      <c r="B1" t="s">
        <v>0</v>
      </c>
      <c r="C1" t="s">
        <v>26</v>
      </c>
      <c r="D1" t="s">
        <v>35</v>
      </c>
      <c r="E1" t="s">
        <v>24</v>
      </c>
      <c r="F1" t="s">
        <v>2</v>
      </c>
      <c r="G1" t="s">
        <v>3</v>
      </c>
      <c r="H1" t="s">
        <v>34</v>
      </c>
    </row>
    <row r="2" spans="1:8" x14ac:dyDescent="0.2">
      <c r="A2" t="s">
        <v>18</v>
      </c>
      <c r="B2">
        <f>1.1*1000</f>
        <v>1100</v>
      </c>
      <c r="C2">
        <f>0.42*1000</f>
        <v>420</v>
      </c>
      <c r="D2">
        <v>700</v>
      </c>
      <c r="E2">
        <v>800</v>
      </c>
      <c r="F2">
        <v>150</v>
      </c>
      <c r="G2">
        <v>0</v>
      </c>
    </row>
    <row r="3" spans="1:8" x14ac:dyDescent="0.2">
      <c r="A3" t="s">
        <v>7</v>
      </c>
      <c r="B3">
        <v>14</v>
      </c>
      <c r="C3">
        <v>7</v>
      </c>
      <c r="D3">
        <v>0.02</v>
      </c>
      <c r="E3">
        <v>0</v>
      </c>
      <c r="F3">
        <v>0</v>
      </c>
    </row>
    <row r="4" spans="1:8" x14ac:dyDescent="0.2">
      <c r="A4" t="s">
        <v>28</v>
      </c>
      <c r="D4" t="s">
        <v>36</v>
      </c>
      <c r="E4" t="s">
        <v>37</v>
      </c>
    </row>
    <row r="5" spans="1:8" x14ac:dyDescent="0.2">
      <c r="A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82BC-2B42-2048-A82A-28B4A6C2543B}">
  <dimension ref="A1:H4"/>
  <sheetViews>
    <sheetView zoomScale="214" workbookViewId="0">
      <selection activeCell="C1" sqref="C1"/>
    </sheetView>
  </sheetViews>
  <sheetFormatPr baseColWidth="10" defaultRowHeight="16" x14ac:dyDescent="0.2"/>
  <cols>
    <col min="5" max="5" width="23.83203125" customWidth="1"/>
    <col min="6" max="6" width="18" customWidth="1"/>
  </cols>
  <sheetData>
    <row r="1" spans="1:8" x14ac:dyDescent="0.2">
      <c r="B1" t="s">
        <v>0</v>
      </c>
      <c r="C1" t="s">
        <v>26</v>
      </c>
      <c r="D1" t="s">
        <v>1</v>
      </c>
      <c r="E1" t="s">
        <v>24</v>
      </c>
      <c r="F1" t="s">
        <v>25</v>
      </c>
      <c r="G1" t="s">
        <v>20</v>
      </c>
      <c r="H1" t="s">
        <v>19</v>
      </c>
    </row>
    <row r="2" spans="1:8" x14ac:dyDescent="0.2">
      <c r="A2" t="s">
        <v>18</v>
      </c>
      <c r="B2">
        <v>1250</v>
      </c>
      <c r="C2">
        <v>740</v>
      </c>
      <c r="D2">
        <v>600</v>
      </c>
      <c r="E2">
        <f>12*33.3</f>
        <v>399.59999999999997</v>
      </c>
      <c r="F2">
        <f>0.6*33.3</f>
        <v>19.979999999999997</v>
      </c>
      <c r="G2">
        <v>224</v>
      </c>
      <c r="H2">
        <v>580</v>
      </c>
    </row>
    <row r="3" spans="1:8" x14ac:dyDescent="0.2">
      <c r="A3" t="s">
        <v>7</v>
      </c>
      <c r="B3">
        <v>0.02</v>
      </c>
      <c r="C3">
        <v>1.7000000000000001E-2</v>
      </c>
      <c r="D3">
        <v>0.02</v>
      </c>
      <c r="E3">
        <v>0.01</v>
      </c>
      <c r="F3">
        <v>0.01</v>
      </c>
      <c r="G3">
        <v>0.02</v>
      </c>
      <c r="H3">
        <v>0.02</v>
      </c>
    </row>
    <row r="4" spans="1:8" x14ac:dyDescent="0.2">
      <c r="A4" t="s">
        <v>8</v>
      </c>
      <c r="B4" t="s">
        <v>16</v>
      </c>
      <c r="D4" t="s">
        <v>17</v>
      </c>
      <c r="E4" t="s">
        <v>22</v>
      </c>
      <c r="F4" t="s">
        <v>23</v>
      </c>
      <c r="G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NL2018</vt:lpstr>
      <vt:lpstr>Fasihi2021</vt:lpstr>
      <vt:lpstr>Smith2024</vt:lpstr>
      <vt:lpstr>Armijo2020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Tully, Zachary</dc:creator>
  <cp:lastModifiedBy>Tully, Zachary</cp:lastModifiedBy>
  <dcterms:created xsi:type="dcterms:W3CDTF">2024-01-25T17:46:09Z</dcterms:created>
  <dcterms:modified xsi:type="dcterms:W3CDTF">2024-01-29T21:03:30Z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2024-01-25T17:49:08Z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059f0445-a9d1-479b-94f6-2e4337c8771f</vt:lpwstr>
  </property>
  <property fmtid="{D5CDD505-2E9C-101B-9397-08002B2CF9AE}" pid="8" name="MSIP_Label_95965d95-ecc0-4720-b759-1f33c42ed7da_ContentBits">
    <vt:lpwstr>0</vt:lpwstr>
  </property>
</Properties>
</file>