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4"/>
  <workbookPr/>
  <xr:revisionPtr revIDLastSave="0" documentId="8_{8A508EFE-9225-4001-9FEF-7C2F69A6B4F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" i="2" l="1"/>
  <c r="I79" i="2"/>
  <c r="D79" i="2"/>
  <c r="B7" i="2"/>
  <c r="B4" i="2"/>
  <c r="D3" i="2"/>
  <c r="M4" i="1"/>
  <c r="I5" i="1"/>
  <c r="M5" i="1"/>
  <c r="L5" i="1"/>
  <c r="J4" i="1"/>
  <c r="J5" i="1" s="1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E55" i="2"/>
  <c r="E43" i="2"/>
  <c r="D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D56" i="2"/>
  <c r="E56" i="2"/>
  <c r="D42" i="2"/>
  <c r="E42" i="2"/>
  <c r="E31" i="2"/>
  <c r="D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F7" i="2"/>
  <c r="E9" i="2"/>
  <c r="E10" i="2"/>
  <c r="E11" i="2"/>
  <c r="E12" i="2"/>
  <c r="E13" i="2"/>
  <c r="E14" i="2"/>
  <c r="E15" i="2"/>
  <c r="E16" i="2"/>
  <c r="E17" i="2"/>
  <c r="E8" i="2"/>
  <c r="C7" i="2"/>
  <c r="D2" i="2"/>
  <c r="B2" i="2"/>
  <c r="D1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L6" i="1"/>
  <c r="M6" i="1"/>
  <c r="J6" i="1"/>
  <c r="I6" i="1"/>
  <c r="L10" i="1"/>
  <c r="M3" i="1"/>
  <c r="J3" i="1"/>
  <c r="J10" i="1"/>
  <c r="B3" i="1"/>
  <c r="N6" i="1" l="1"/>
  <c r="D9" i="2"/>
  <c r="D10" i="2"/>
  <c r="D11" i="2"/>
  <c r="D12" i="2"/>
  <c r="D13" i="2"/>
  <c r="D14" i="2"/>
  <c r="D15" i="2"/>
  <c r="D16" i="2"/>
  <c r="D17" i="2"/>
  <c r="D18" i="2"/>
  <c r="M10" i="1"/>
  <c r="N10" i="1" s="1"/>
  <c r="D8" i="2"/>
  <c r="D7" i="2"/>
  <c r="M12" i="1"/>
  <c r="M11" i="1"/>
  <c r="L12" i="1"/>
  <c r="L11" i="1"/>
  <c r="J12" i="1"/>
  <c r="J11" i="1"/>
  <c r="I10" i="1"/>
  <c r="N11" i="1" l="1"/>
  <c r="N12" i="1"/>
  <c r="G7" i="2"/>
  <c r="L14" i="1"/>
  <c r="L15" i="1" s="1"/>
  <c r="L13" i="1"/>
  <c r="M14" i="1"/>
  <c r="M13" i="1"/>
  <c r="N13" i="1" s="1"/>
  <c r="I12" i="1"/>
  <c r="I11" i="1"/>
  <c r="J14" i="1"/>
  <c r="J15" i="1" s="1"/>
  <c r="J13" i="1"/>
  <c r="M15" i="1" l="1"/>
  <c r="N14" i="1"/>
  <c r="N15" i="1" s="1"/>
  <c r="I7" i="2"/>
  <c r="C8" i="2" s="1"/>
  <c r="F8" i="2" s="1"/>
  <c r="H7" i="2"/>
  <c r="I14" i="1"/>
  <c r="I15" i="1" s="1"/>
  <c r="I13" i="1"/>
  <c r="G8" i="2" l="1"/>
  <c r="I8" i="2" s="1"/>
  <c r="C9" i="2" s="1"/>
  <c r="F9" i="2" s="1"/>
  <c r="H8" i="2"/>
  <c r="G9" i="2" l="1"/>
  <c r="I9" i="2" l="1"/>
  <c r="C10" i="2" s="1"/>
  <c r="F10" i="2" s="1"/>
  <c r="H9" i="2"/>
  <c r="G10" i="2" l="1"/>
  <c r="I10" i="2" l="1"/>
  <c r="C11" i="2" s="1"/>
  <c r="F11" i="2" s="1"/>
  <c r="H10" i="2"/>
  <c r="G11" i="2" l="1"/>
  <c r="I11" i="2" l="1"/>
  <c r="C12" i="2" s="1"/>
  <c r="F12" i="2" s="1"/>
  <c r="H11" i="2"/>
  <c r="G12" i="2" l="1"/>
  <c r="I12" i="2" l="1"/>
  <c r="C13" i="2" s="1"/>
  <c r="F13" i="2" s="1"/>
  <c r="H12" i="2"/>
  <c r="G13" i="2" l="1"/>
  <c r="I13" i="2" l="1"/>
  <c r="C14" i="2" s="1"/>
  <c r="F14" i="2" s="1"/>
  <c r="H13" i="2"/>
  <c r="G14" i="2" l="1"/>
  <c r="I14" i="2" l="1"/>
  <c r="C15" i="2" s="1"/>
  <c r="F15" i="2" s="1"/>
  <c r="H14" i="2"/>
  <c r="G15" i="2" l="1"/>
  <c r="I15" i="2" l="1"/>
  <c r="C16" i="2" s="1"/>
  <c r="F16" i="2" s="1"/>
  <c r="H15" i="2"/>
  <c r="G16" i="2" l="1"/>
  <c r="I16" i="2" l="1"/>
  <c r="C17" i="2" s="1"/>
  <c r="F17" i="2" s="1"/>
  <c r="H16" i="2"/>
  <c r="G17" i="2" l="1"/>
  <c r="I17" i="2" l="1"/>
  <c r="C18" i="2" s="1"/>
  <c r="F18" i="2" s="1"/>
  <c r="H17" i="2"/>
  <c r="G18" i="2" l="1"/>
  <c r="I18" i="2" l="1"/>
  <c r="C19" i="2" s="1"/>
  <c r="H18" i="2"/>
  <c r="F19" i="2" l="1"/>
  <c r="G19" i="2" l="1"/>
  <c r="I19" i="2" s="1"/>
  <c r="C20" i="2" s="1"/>
  <c r="H19" i="2"/>
  <c r="F20" i="2" l="1"/>
  <c r="G20" i="2" l="1"/>
  <c r="I20" i="2" s="1"/>
  <c r="C21" i="2" s="1"/>
  <c r="H20" i="2"/>
  <c r="F21" i="2" l="1"/>
  <c r="G21" i="2" l="1"/>
  <c r="I21" i="2" s="1"/>
  <c r="C22" i="2" s="1"/>
  <c r="H21" i="2"/>
  <c r="F22" i="2" l="1"/>
  <c r="G22" i="2" l="1"/>
  <c r="I22" i="2" s="1"/>
  <c r="C23" i="2" s="1"/>
  <c r="H22" i="2"/>
  <c r="F23" i="2" l="1"/>
  <c r="G23" i="2" l="1"/>
  <c r="I23" i="2" s="1"/>
  <c r="C24" i="2" s="1"/>
  <c r="H23" i="2"/>
  <c r="F24" i="2" l="1"/>
  <c r="G24" i="2" l="1"/>
  <c r="I24" i="2" s="1"/>
  <c r="C25" i="2" s="1"/>
  <c r="H24" i="2"/>
  <c r="F25" i="2" l="1"/>
  <c r="G25" i="2" l="1"/>
  <c r="I25" i="2" s="1"/>
  <c r="C26" i="2" s="1"/>
  <c r="H25" i="2"/>
  <c r="F26" i="2" l="1"/>
  <c r="G26" i="2" l="1"/>
  <c r="I26" i="2" s="1"/>
  <c r="C27" i="2" s="1"/>
  <c r="H26" i="2"/>
  <c r="F27" i="2" l="1"/>
  <c r="G27" i="2" l="1"/>
  <c r="I27" i="2" s="1"/>
  <c r="C28" i="2" s="1"/>
  <c r="H27" i="2"/>
  <c r="F28" i="2" l="1"/>
  <c r="G28" i="2" l="1"/>
  <c r="I28" i="2" s="1"/>
  <c r="C29" i="2" s="1"/>
  <c r="H28" i="2"/>
  <c r="F29" i="2" l="1"/>
  <c r="G29" i="2" l="1"/>
  <c r="I29" i="2" s="1"/>
  <c r="C30" i="2" s="1"/>
  <c r="H29" i="2"/>
  <c r="F30" i="2" l="1"/>
  <c r="G30" i="2" l="1"/>
  <c r="I30" i="2" s="1"/>
  <c r="C31" i="2" s="1"/>
  <c r="H30" i="2"/>
  <c r="F31" i="2" l="1"/>
  <c r="G31" i="2" l="1"/>
  <c r="I31" i="2" s="1"/>
  <c r="C32" i="2" s="1"/>
  <c r="H31" i="2"/>
  <c r="F32" i="2" l="1"/>
  <c r="G32" i="2" l="1"/>
  <c r="I32" i="2" s="1"/>
  <c r="C33" i="2" s="1"/>
  <c r="H32" i="2"/>
  <c r="F33" i="2" l="1"/>
  <c r="G33" i="2" l="1"/>
  <c r="I33" i="2" s="1"/>
  <c r="C34" i="2" s="1"/>
  <c r="H33" i="2"/>
  <c r="F34" i="2" l="1"/>
  <c r="G34" i="2" l="1"/>
  <c r="I34" i="2" s="1"/>
  <c r="C35" i="2" s="1"/>
  <c r="H34" i="2"/>
  <c r="F35" i="2" l="1"/>
  <c r="G35" i="2" l="1"/>
  <c r="I35" i="2" s="1"/>
  <c r="C36" i="2" s="1"/>
  <c r="H35" i="2"/>
  <c r="F36" i="2" l="1"/>
  <c r="G36" i="2" l="1"/>
  <c r="I36" i="2" s="1"/>
  <c r="C37" i="2" s="1"/>
  <c r="H36" i="2"/>
  <c r="F37" i="2" l="1"/>
  <c r="G37" i="2" l="1"/>
  <c r="I37" i="2" s="1"/>
  <c r="C38" i="2" s="1"/>
  <c r="H37" i="2"/>
  <c r="F38" i="2" l="1"/>
  <c r="G38" i="2" l="1"/>
  <c r="I38" i="2" s="1"/>
  <c r="C39" i="2" s="1"/>
  <c r="H38" i="2"/>
  <c r="F39" i="2" l="1"/>
  <c r="G39" i="2" l="1"/>
  <c r="I39" i="2" s="1"/>
  <c r="C40" i="2" s="1"/>
  <c r="H39" i="2"/>
  <c r="F40" i="2" l="1"/>
  <c r="G40" i="2" l="1"/>
  <c r="I40" i="2" s="1"/>
  <c r="C41" i="2" s="1"/>
  <c r="H40" i="2"/>
  <c r="F41" i="2" l="1"/>
  <c r="G41" i="2" l="1"/>
  <c r="I41" i="2" s="1"/>
  <c r="C42" i="2" s="1"/>
  <c r="H41" i="2"/>
  <c r="F42" i="2" l="1"/>
  <c r="G42" i="2" l="1"/>
  <c r="I42" i="2" s="1"/>
  <c r="C43" i="2" s="1"/>
  <c r="H42" i="2"/>
  <c r="F43" i="2" l="1"/>
  <c r="G43" i="2" l="1"/>
  <c r="I43" i="2" s="1"/>
  <c r="C44" i="2" s="1"/>
  <c r="H43" i="2"/>
  <c r="F44" i="2" l="1"/>
  <c r="G44" i="2" l="1"/>
  <c r="I44" i="2" s="1"/>
  <c r="C45" i="2" s="1"/>
  <c r="H44" i="2"/>
  <c r="F45" i="2" l="1"/>
  <c r="G45" i="2" l="1"/>
  <c r="I45" i="2" s="1"/>
  <c r="C46" i="2" s="1"/>
  <c r="H45" i="2"/>
  <c r="F46" i="2" l="1"/>
  <c r="G46" i="2" l="1"/>
  <c r="I46" i="2" s="1"/>
  <c r="C47" i="2" s="1"/>
  <c r="H46" i="2"/>
  <c r="F47" i="2" l="1"/>
  <c r="G47" i="2" l="1"/>
  <c r="I47" i="2" s="1"/>
  <c r="C48" i="2" s="1"/>
  <c r="H47" i="2"/>
  <c r="F48" i="2" l="1"/>
  <c r="G48" i="2" l="1"/>
  <c r="I48" i="2" s="1"/>
  <c r="C49" i="2" s="1"/>
  <c r="H48" i="2"/>
  <c r="F49" i="2" l="1"/>
  <c r="G49" i="2" l="1"/>
  <c r="I49" i="2" s="1"/>
  <c r="C50" i="2" s="1"/>
  <c r="H49" i="2"/>
  <c r="F50" i="2" l="1"/>
  <c r="G50" i="2" l="1"/>
  <c r="I50" i="2" s="1"/>
  <c r="C51" i="2" s="1"/>
  <c r="H50" i="2"/>
  <c r="F51" i="2" l="1"/>
  <c r="G51" i="2" l="1"/>
  <c r="I51" i="2" s="1"/>
  <c r="C52" i="2" s="1"/>
  <c r="H51" i="2"/>
  <c r="F52" i="2" l="1"/>
  <c r="G52" i="2" l="1"/>
  <c r="I52" i="2" s="1"/>
  <c r="C53" i="2" s="1"/>
  <c r="H52" i="2"/>
  <c r="F53" i="2" l="1"/>
  <c r="G53" i="2" l="1"/>
  <c r="I53" i="2" s="1"/>
  <c r="C54" i="2" s="1"/>
  <c r="H53" i="2"/>
  <c r="F54" i="2" l="1"/>
  <c r="G54" i="2" l="1"/>
  <c r="I54" i="2" s="1"/>
  <c r="C55" i="2" s="1"/>
  <c r="H54" i="2"/>
  <c r="F55" i="2" l="1"/>
  <c r="G55" i="2" l="1"/>
  <c r="I55" i="2" s="1"/>
  <c r="C56" i="2" s="1"/>
  <c r="H55" i="2"/>
  <c r="F56" i="2" l="1"/>
  <c r="G56" i="2" l="1"/>
  <c r="I56" i="2" s="1"/>
  <c r="C57" i="2" s="1"/>
  <c r="H56" i="2"/>
  <c r="F57" i="2" l="1"/>
  <c r="G57" i="2" l="1"/>
  <c r="I57" i="2" s="1"/>
  <c r="C58" i="2" s="1"/>
  <c r="H57" i="2"/>
  <c r="F58" i="2" l="1"/>
  <c r="G58" i="2" l="1"/>
  <c r="I58" i="2" s="1"/>
  <c r="C59" i="2" s="1"/>
  <c r="H58" i="2"/>
  <c r="F59" i="2" l="1"/>
  <c r="G59" i="2" l="1"/>
  <c r="I59" i="2" s="1"/>
  <c r="C60" i="2" s="1"/>
  <c r="H59" i="2"/>
  <c r="F60" i="2" l="1"/>
  <c r="G60" i="2" l="1"/>
  <c r="I60" i="2" s="1"/>
  <c r="C61" i="2" s="1"/>
  <c r="H60" i="2"/>
  <c r="F61" i="2" l="1"/>
  <c r="G61" i="2" l="1"/>
  <c r="I61" i="2" s="1"/>
  <c r="C62" i="2" s="1"/>
  <c r="H61" i="2"/>
  <c r="F62" i="2" l="1"/>
  <c r="G62" i="2" l="1"/>
  <c r="I62" i="2" s="1"/>
  <c r="C63" i="2" s="1"/>
  <c r="H62" i="2"/>
  <c r="F63" i="2" l="1"/>
  <c r="G63" i="2" l="1"/>
  <c r="I63" i="2" s="1"/>
  <c r="C64" i="2" s="1"/>
  <c r="H63" i="2"/>
  <c r="F64" i="2" l="1"/>
  <c r="G64" i="2" l="1"/>
  <c r="I64" i="2" s="1"/>
  <c r="C65" i="2" s="1"/>
  <c r="H64" i="2"/>
  <c r="F65" i="2" l="1"/>
  <c r="G65" i="2" l="1"/>
  <c r="I65" i="2" s="1"/>
  <c r="C66" i="2" s="1"/>
  <c r="H65" i="2"/>
  <c r="F66" i="2" l="1"/>
  <c r="G66" i="2" l="1"/>
  <c r="I66" i="2" s="1"/>
  <c r="C67" i="2" s="1"/>
  <c r="H66" i="2"/>
  <c r="F67" i="2" l="1"/>
  <c r="G67" i="2" l="1"/>
  <c r="I67" i="2" s="1"/>
  <c r="C68" i="2" s="1"/>
  <c r="H67" i="2"/>
  <c r="F68" i="2" l="1"/>
  <c r="G68" i="2" l="1"/>
  <c r="I68" i="2" s="1"/>
  <c r="C69" i="2" s="1"/>
  <c r="H68" i="2"/>
  <c r="F69" i="2" l="1"/>
  <c r="G69" i="2" l="1"/>
  <c r="I69" i="2" s="1"/>
  <c r="C70" i="2" s="1"/>
  <c r="H69" i="2"/>
  <c r="F70" i="2" l="1"/>
  <c r="G70" i="2" l="1"/>
  <c r="I70" i="2" s="1"/>
  <c r="C71" i="2" s="1"/>
  <c r="H70" i="2"/>
  <c r="F71" i="2" l="1"/>
  <c r="G71" i="2" l="1"/>
  <c r="I71" i="2" s="1"/>
  <c r="C72" i="2" s="1"/>
  <c r="H71" i="2"/>
  <c r="F72" i="2" l="1"/>
  <c r="G72" i="2" l="1"/>
  <c r="I72" i="2" s="1"/>
  <c r="C73" i="2" s="1"/>
  <c r="H72" i="2"/>
  <c r="F73" i="2" l="1"/>
  <c r="G73" i="2" l="1"/>
  <c r="I73" i="2" s="1"/>
  <c r="C74" i="2" s="1"/>
  <c r="H73" i="2"/>
  <c r="F74" i="2" l="1"/>
  <c r="G74" i="2" l="1"/>
  <c r="I74" i="2" s="1"/>
  <c r="C75" i="2" s="1"/>
  <c r="H74" i="2"/>
  <c r="F75" i="2" l="1"/>
  <c r="G75" i="2" l="1"/>
  <c r="I75" i="2" s="1"/>
  <c r="C76" i="2" s="1"/>
  <c r="H75" i="2"/>
  <c r="F76" i="2" l="1"/>
  <c r="G76" i="2" l="1"/>
  <c r="I76" i="2" s="1"/>
  <c r="C77" i="2" s="1"/>
  <c r="H76" i="2"/>
  <c r="F77" i="2" l="1"/>
  <c r="G77" i="2" l="1"/>
  <c r="I77" i="2" s="1"/>
  <c r="C78" i="2" s="1"/>
  <c r="H77" i="2"/>
  <c r="F78" i="2" l="1"/>
  <c r="G78" i="2" l="1"/>
  <c r="I78" i="2" s="1"/>
  <c r="C79" i="2" s="1"/>
  <c r="H78" i="2"/>
  <c r="F79" i="2" l="1"/>
  <c r="G79" i="2" l="1"/>
  <c r="C80" i="2" s="1"/>
  <c r="D80" i="2" s="1"/>
  <c r="H79" i="2"/>
  <c r="F80" i="2" l="1"/>
  <c r="G80" i="2" l="1"/>
  <c r="H80" i="2"/>
  <c r="I80" i="2" s="1"/>
  <c r="C81" i="2" l="1"/>
  <c r="D81" i="2" s="1"/>
  <c r="F81" i="2"/>
  <c r="G81" i="2" l="1"/>
  <c r="H81" i="2"/>
  <c r="I81" i="2" s="1"/>
  <c r="C82" i="2" l="1"/>
  <c r="D82" i="2" s="1"/>
  <c r="F82" i="2"/>
  <c r="G82" i="2" l="1"/>
  <c r="H82" i="2"/>
  <c r="I82" i="2" s="1"/>
  <c r="C83" i="2" l="1"/>
  <c r="D83" i="2" s="1"/>
  <c r="F83" i="2"/>
  <c r="G83" i="2" l="1"/>
  <c r="H83" i="2"/>
  <c r="I83" i="2" s="1"/>
  <c r="C84" i="2" l="1"/>
  <c r="D84" i="2" s="1"/>
  <c r="F84" i="2"/>
  <c r="G84" i="2" l="1"/>
  <c r="H84" i="2"/>
  <c r="I84" i="2" s="1"/>
  <c r="C85" i="2" l="1"/>
  <c r="D85" i="2" s="1"/>
  <c r="F85" i="2"/>
  <c r="G85" i="2" l="1"/>
  <c r="H85" i="2"/>
  <c r="I85" i="2" s="1"/>
  <c r="C86" i="2" l="1"/>
  <c r="D86" i="2" s="1"/>
  <c r="F86" i="2"/>
  <c r="G86" i="2" l="1"/>
  <c r="H86" i="2"/>
  <c r="I86" i="2" s="1"/>
  <c r="C87" i="2" l="1"/>
  <c r="D87" i="2" s="1"/>
  <c r="F87" i="2"/>
  <c r="G87" i="2" l="1"/>
  <c r="H87" i="2"/>
  <c r="I87" i="2" s="1"/>
  <c r="C88" i="2" l="1"/>
  <c r="D88" i="2" s="1"/>
  <c r="F88" i="2"/>
  <c r="G88" i="2" l="1"/>
  <c r="H88" i="2"/>
  <c r="I88" i="2" s="1"/>
  <c r="C89" i="2" l="1"/>
  <c r="D89" i="2" s="1"/>
  <c r="F89" i="2"/>
  <c r="G89" i="2" l="1"/>
  <c r="H89" i="2"/>
  <c r="I89" i="2" s="1"/>
  <c r="C90" i="2" l="1"/>
  <c r="D90" i="2" s="1"/>
  <c r="F90" i="2"/>
  <c r="G90" i="2" l="1"/>
  <c r="H90" i="2"/>
</calcChain>
</file>

<file path=xl/sharedStrings.xml><?xml version="1.0" encoding="utf-8"?>
<sst xmlns="http://schemas.openxmlformats.org/spreadsheetml/2006/main" count="41" uniqueCount="36">
  <si>
    <t>PMT(rate,nper,pv,[fv],[type])</t>
  </si>
  <si>
    <t>Part 1</t>
  </si>
  <si>
    <t>Part 2</t>
  </si>
  <si>
    <t>Total</t>
  </si>
  <si>
    <t>PMT</t>
  </si>
  <si>
    <t>Rate</t>
  </si>
  <si>
    <t>Annual = 10% = 0.10</t>
  </si>
  <si>
    <t>Monthly = 10% / 12 = 0.00833</t>
  </si>
  <si>
    <t>NPER</t>
  </si>
  <si>
    <t>Loan Period = 5 for five years OR 60 for monthly payments</t>
  </si>
  <si>
    <t>PV</t>
  </si>
  <si>
    <t>Present Value = Loan Amount</t>
  </si>
  <si>
    <t>Amount</t>
  </si>
  <si>
    <t>[fv]</t>
  </si>
  <si>
    <t>Zero future value</t>
  </si>
  <si>
    <t>[type]</t>
  </si>
  <si>
    <t>End of each period</t>
  </si>
  <si>
    <t>Monthly</t>
  </si>
  <si>
    <t>Yearly</t>
  </si>
  <si>
    <t>Total P&amp;I</t>
  </si>
  <si>
    <t xml:space="preserve">Total P </t>
  </si>
  <si>
    <t>Total I</t>
  </si>
  <si>
    <t>Interest %</t>
  </si>
  <si>
    <t>Principal</t>
  </si>
  <si>
    <t>Number of Payments</t>
  </si>
  <si>
    <t>Term</t>
  </si>
  <si>
    <t>Monthly Rate</t>
  </si>
  <si>
    <t>Annual Rate</t>
  </si>
  <si>
    <t>Payment</t>
  </si>
  <si>
    <t>Initial Date</t>
  </si>
  <si>
    <t>Months</t>
  </si>
  <si>
    <t>Date</t>
  </si>
  <si>
    <t>Beginning Balance</t>
  </si>
  <si>
    <t>Interest</t>
  </si>
  <si>
    <t>P&amp;I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</si>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</sst>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164" formatCode="0.000%"/>
    <numFmt numFmtId="165" formatCode="_-[$$-409]* #,##0.00_ ;_-[$$-409]* \-#,##0.00\ ;_-[$$-409]* &quot;-&quot;??_ ;_-@_ "/>
    <numFmt numFmtId="166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8" fontId="0" fillId="2" borderId="0" xfId="0" applyNumberFormat="1" applyFill="1"/>
    <xf numFmtId="166" fontId="0" fillId="0" borderId="0" xfId="0" applyNumberFormat="1"/>
    <xf numFmtId="10" fontId="0" fillId="2" borderId="0" xfId="0" applyNumberFormat="1" applyFill="1"/>
    <xf numFmtId="14" fontId="1" fillId="0" borderId="0" xfId="0" applyNumberFormat="1" applyFont="1"/>
    <xf numFmtId="8" fontId="1" fillId="2" borderId="0" xfId="0" applyNumberFormat="1" applyFont="1" applyFill="1"/>
    <xf numFmtId="10" fontId="1" fillId="2" borderId="0" xfId="0" applyNumberFormat="1" applyFont="1" applyFill="1"/>
    <xf numFmtId="16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Sheet2!$I$6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Sheet2!$B$7:$B$66</c:f>
              <c:numCache>
                <c:formatCode>m/d/yyyy</c:formatCode>
                <c:ptCount val="60"/>
                <c:pt idx="0">
                  <c:v>45535.4375</c:v>
                </c:pt>
                <c:pt idx="1">
                  <c:v>45565.875</c:v>
                </c:pt>
                <c:pt idx="2">
                  <c:v>45596.3125</c:v>
                </c:pt>
                <c:pt idx="3">
                  <c:v>45626.75</c:v>
                </c:pt>
                <c:pt idx="4">
                  <c:v>45657.1875</c:v>
                </c:pt>
                <c:pt idx="5">
                  <c:v>45687.625</c:v>
                </c:pt>
                <c:pt idx="6">
                  <c:v>45718.0625</c:v>
                </c:pt>
                <c:pt idx="7">
                  <c:v>45748.5</c:v>
                </c:pt>
                <c:pt idx="8">
                  <c:v>45778.9375</c:v>
                </c:pt>
                <c:pt idx="9">
                  <c:v>45809.375</c:v>
                </c:pt>
                <c:pt idx="10">
                  <c:v>45839.8125</c:v>
                </c:pt>
                <c:pt idx="11">
                  <c:v>45870.25</c:v>
                </c:pt>
                <c:pt idx="12">
                  <c:v>45900.6875</c:v>
                </c:pt>
                <c:pt idx="13">
                  <c:v>45931.125</c:v>
                </c:pt>
                <c:pt idx="14">
                  <c:v>45961.5625</c:v>
                </c:pt>
                <c:pt idx="15">
                  <c:v>45992</c:v>
                </c:pt>
                <c:pt idx="16">
                  <c:v>46022.4375</c:v>
                </c:pt>
                <c:pt idx="17">
                  <c:v>46052.875</c:v>
                </c:pt>
                <c:pt idx="18">
                  <c:v>46083.3125</c:v>
                </c:pt>
                <c:pt idx="19">
                  <c:v>46113.75</c:v>
                </c:pt>
                <c:pt idx="20">
                  <c:v>46144.1875</c:v>
                </c:pt>
                <c:pt idx="21">
                  <c:v>46174.625</c:v>
                </c:pt>
                <c:pt idx="22">
                  <c:v>46205.0625</c:v>
                </c:pt>
                <c:pt idx="23">
                  <c:v>46235.5</c:v>
                </c:pt>
                <c:pt idx="24">
                  <c:v>46265.9375</c:v>
                </c:pt>
                <c:pt idx="25">
                  <c:v>46296.375</c:v>
                </c:pt>
                <c:pt idx="26">
                  <c:v>46326.8125</c:v>
                </c:pt>
                <c:pt idx="27">
                  <c:v>46357.25</c:v>
                </c:pt>
                <c:pt idx="28">
                  <c:v>46387.6875</c:v>
                </c:pt>
                <c:pt idx="29">
                  <c:v>46418.125</c:v>
                </c:pt>
                <c:pt idx="30">
                  <c:v>46448.5625</c:v>
                </c:pt>
                <c:pt idx="31">
                  <c:v>46479</c:v>
                </c:pt>
                <c:pt idx="32">
                  <c:v>46509.4375</c:v>
                </c:pt>
                <c:pt idx="33">
                  <c:v>46539.875</c:v>
                </c:pt>
                <c:pt idx="34">
                  <c:v>46570.3125</c:v>
                </c:pt>
                <c:pt idx="35">
                  <c:v>46600.75</c:v>
                </c:pt>
                <c:pt idx="36">
                  <c:v>46631.1875</c:v>
                </c:pt>
                <c:pt idx="37">
                  <c:v>46661.625</c:v>
                </c:pt>
                <c:pt idx="38">
                  <c:v>46692.0625</c:v>
                </c:pt>
                <c:pt idx="39">
                  <c:v>46722.5</c:v>
                </c:pt>
                <c:pt idx="40">
                  <c:v>46752.9375</c:v>
                </c:pt>
                <c:pt idx="41">
                  <c:v>46783.375</c:v>
                </c:pt>
                <c:pt idx="42">
                  <c:v>46813.8125</c:v>
                </c:pt>
                <c:pt idx="43">
                  <c:v>46844.25</c:v>
                </c:pt>
                <c:pt idx="44">
                  <c:v>46874.6875</c:v>
                </c:pt>
                <c:pt idx="45">
                  <c:v>46905.125</c:v>
                </c:pt>
                <c:pt idx="46">
                  <c:v>46935.5625</c:v>
                </c:pt>
                <c:pt idx="47">
                  <c:v>46966</c:v>
                </c:pt>
                <c:pt idx="48">
                  <c:v>46996.4375</c:v>
                </c:pt>
                <c:pt idx="49">
                  <c:v>47026.875</c:v>
                </c:pt>
                <c:pt idx="50">
                  <c:v>47057.3125</c:v>
                </c:pt>
                <c:pt idx="51">
                  <c:v>47087.75</c:v>
                </c:pt>
                <c:pt idx="52">
                  <c:v>47118.1875</c:v>
                </c:pt>
                <c:pt idx="53">
                  <c:v>47148.625</c:v>
                </c:pt>
                <c:pt idx="54">
                  <c:v>47179.0625</c:v>
                </c:pt>
                <c:pt idx="55">
                  <c:v>47209.5</c:v>
                </c:pt>
                <c:pt idx="56">
                  <c:v>47239.9375</c:v>
                </c:pt>
                <c:pt idx="57">
                  <c:v>47270.375</c:v>
                </c:pt>
                <c:pt idx="58">
                  <c:v>47300.8125</c:v>
                </c:pt>
                <c:pt idx="59">
                  <c:v>47331.25</c:v>
                </c:pt>
              </c:numCache>
            </c:numRef>
          </c:cat>
          <c:val>
            <c:numRef>
              <c:f>Sheet2!$I$7:$I$66</c:f>
              <c:numCache>
                <c:formatCode>"$"#,##0.00</c:formatCode>
                <c:ptCount val="60"/>
                <c:pt idx="0">
                  <c:v>705951.67143823113</c:v>
                </c:pt>
                <c:pt idx="1">
                  <c:v>699364.05290509167</c:v>
                </c:pt>
                <c:pt idx="2">
                  <c:v>692736.9086607534</c:v>
                </c:pt>
                <c:pt idx="3">
                  <c:v>686070.00155094906</c:v>
                </c:pt>
                <c:pt idx="4">
                  <c:v>679363.0929984859</c:v>
                </c:pt>
                <c:pt idx="5">
                  <c:v>672615.94299470796</c:v>
                </c:pt>
                <c:pt idx="6">
                  <c:v>665828.31009090738</c:v>
                </c:pt>
                <c:pt idx="7">
                  <c:v>658999.95138968399</c:v>
                </c:pt>
                <c:pt idx="8">
                  <c:v>652130.6225362533</c:v>
                </c:pt>
                <c:pt idx="9">
                  <c:v>645220.07770970196</c:v>
                </c:pt>
                <c:pt idx="10">
                  <c:v>638268.06961419131</c:v>
                </c:pt>
                <c:pt idx="11">
                  <c:v>631194.56596140587</c:v>
                </c:pt>
                <c:pt idx="12">
                  <c:v>624079.50547466031</c:v>
                </c:pt>
                <c:pt idx="13">
                  <c:v>616922.64400755509</c:v>
                </c:pt>
                <c:pt idx="14">
                  <c:v>609723.73597933061</c:v>
                </c:pt>
                <c:pt idx="15">
                  <c:v>602482.53436644038</c:v>
                </c:pt>
                <c:pt idx="16">
                  <c:v>595198.79069407436</c:v>
                </c:pt>
                <c:pt idx="17">
                  <c:v>587872.25502763316</c:v>
                </c:pt>
                <c:pt idx="18">
                  <c:v>580502.67596415163</c:v>
                </c:pt>
                <c:pt idx="19">
                  <c:v>573089.8006236722</c:v>
                </c:pt>
                <c:pt idx="20">
                  <c:v>565633.37464056746</c:v>
                </c:pt>
                <c:pt idx="21">
                  <c:v>558133.142154812</c:v>
                </c:pt>
                <c:pt idx="22">
                  <c:v>550588.84580320271</c:v>
                </c:pt>
                <c:pt idx="23">
                  <c:v>543000.22671052767</c:v>
                </c:pt>
                <c:pt idx="24">
                  <c:v>535299.1494523444</c:v>
                </c:pt>
                <c:pt idx="25">
                  <c:v>527553.79099992651</c:v>
                </c:pt>
                <c:pt idx="26">
                  <c:v>519763.89673640725</c:v>
                </c:pt>
                <c:pt idx="27">
                  <c:v>511929.21058087278</c:v>
                </c:pt>
                <c:pt idx="28">
                  <c:v>504049.47497994395</c:v>
                </c:pt>
                <c:pt idx="29">
                  <c:v>496124.43089930981</c:v>
                </c:pt>
                <c:pt idx="30">
                  <c:v>488153.81781521201</c:v>
                </c:pt>
                <c:pt idx="31">
                  <c:v>480137.37370588066</c:v>
                </c:pt>
                <c:pt idx="32">
                  <c:v>472074.83504292066</c:v>
                </c:pt>
                <c:pt idx="33">
                  <c:v>463965.93678264861</c:v>
                </c:pt>
                <c:pt idx="34">
                  <c:v>455810.41235738003</c:v>
                </c:pt>
                <c:pt idx="35">
                  <c:v>447607.99366666615</c:v>
                </c:pt>
                <c:pt idx="36">
                  <c:v>439302.46006927232</c:v>
                </c:pt>
                <c:pt idx="37">
                  <c:v>430950.20784539316</c:v>
                </c:pt>
                <c:pt idx="38">
                  <c:v>422550.97420275467</c:v>
                </c:pt>
                <c:pt idx="39">
                  <c:v>414104.49487087631</c:v>
                </c:pt>
                <c:pt idx="40">
                  <c:v>405610.50409275613</c:v>
                </c:pt>
                <c:pt idx="41">
                  <c:v>397068.73461650906</c:v>
                </c:pt>
                <c:pt idx="42">
                  <c:v>388478.9176869581</c:v>
                </c:pt>
                <c:pt idx="43">
                  <c:v>379840.78303717839</c:v>
                </c:pt>
                <c:pt idx="44">
                  <c:v>371154.05887999368</c:v>
                </c:pt>
                <c:pt idx="45">
                  <c:v>362418.4718994248</c:v>
                </c:pt>
                <c:pt idx="46">
                  <c:v>353633.74724209023</c:v>
                </c:pt>
                <c:pt idx="47">
                  <c:v>344799.60850855819</c:v>
                </c:pt>
                <c:pt idx="48">
                  <c:v>335872.67779358645</c:v>
                </c:pt>
                <c:pt idx="49">
                  <c:v>326896.64895968232</c:v>
                </c:pt>
                <c:pt idx="50">
                  <c:v>317871.25196719175</c:v>
                </c:pt>
                <c:pt idx="51">
                  <c:v>308796.21529124246</c:v>
                </c:pt>
                <c:pt idx="52">
                  <c:v>299671.26591357548</c:v>
                </c:pt>
                <c:pt idx="53">
                  <c:v>290496.12931433134</c:v>
                </c:pt>
                <c:pt idx="54">
                  <c:v>281270.52946379135</c:v>
                </c:pt>
                <c:pt idx="55">
                  <c:v>271994.18881407339</c:v>
                </c:pt>
                <c:pt idx="56">
                  <c:v>262666.82829078194</c:v>
                </c:pt>
                <c:pt idx="57">
                  <c:v>253288.1672846124</c:v>
                </c:pt>
                <c:pt idx="58">
                  <c:v>243857.92364290892</c:v>
                </c:pt>
                <c:pt idx="59">
                  <c:v>234375.8136611761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75D-4615-BE59-4499D5EF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4728"/>
        <c:axId val="1558697480"/>
      </c:lineChart>
      <c:dateAx>
        <c:axId val="78174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97480"/>
        <c:crosses val="autoZero"/>
        <c:auto val="1"/>
        <c:lblOffset val="100"/>
        <c:baseTimeUnit val="months"/>
      </c:dateAx>
      <c:valAx>
        <c:axId val="15586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6</xdr:row>
      <xdr:rowOff>133350</xdr:rowOff>
    </xdr:from>
    <xdr:to>
      <xdr:col>26</xdr:col>
      <xdr:colOff>390525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10C7-A50F-7EEF-CC50-6863B2AD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S16" sqref="S16"/>
    </sheetView>
  </sheetViews>
  <sheetFormatPr defaultRowHeight="15"/>
  <cols>
    <col min="1" max="1" width="9.140625" customWidth="1"/>
    <col min="3" max="3" width="18.85546875" bestFit="1" customWidth="1"/>
    <col min="8" max="8" width="11.85546875" customWidth="1"/>
    <col min="9" max="9" width="14.28515625" customWidth="1"/>
    <col min="10" max="10" width="12.85546875" bestFit="1" customWidth="1"/>
    <col min="11" max="11" width="5.140625" customWidth="1"/>
    <col min="12" max="13" width="12.85546875" bestFit="1" customWidth="1"/>
    <col min="14" max="14" width="15.140625" customWidth="1"/>
  </cols>
  <sheetData>
    <row r="1" spans="1:14">
      <c r="A1" t="s">
        <v>0</v>
      </c>
      <c r="I1" s="5" t="s">
        <v>1</v>
      </c>
      <c r="J1" s="5" t="s">
        <v>2</v>
      </c>
      <c r="L1" s="14" t="s">
        <v>1</v>
      </c>
      <c r="M1" s="14" t="s">
        <v>2</v>
      </c>
      <c r="N1" s="14" t="s">
        <v>3</v>
      </c>
    </row>
    <row r="2" spans="1:14">
      <c r="A2" t="s">
        <v>4</v>
      </c>
    </row>
    <row r="3" spans="1:14">
      <c r="A3" t="s">
        <v>5</v>
      </c>
      <c r="B3" s="1">
        <f>4.75%+1%</f>
        <v>5.7500000000000002E-2</v>
      </c>
      <c r="C3" t="s">
        <v>6</v>
      </c>
      <c r="E3" t="s">
        <v>7</v>
      </c>
      <c r="I3" s="1">
        <v>7.1999999999999995E-2</v>
      </c>
      <c r="J3" s="1">
        <f>I3</f>
        <v>7.1999999999999995E-2</v>
      </c>
      <c r="L3" s="1">
        <v>7.1999999999999995E-2</v>
      </c>
      <c r="M3" s="1">
        <f>L3</f>
        <v>7.1999999999999995E-2</v>
      </c>
    </row>
    <row r="4" spans="1:14">
      <c r="A4" t="s">
        <v>8</v>
      </c>
      <c r="B4" t="s">
        <v>9</v>
      </c>
      <c r="I4">
        <v>1</v>
      </c>
      <c r="J4">
        <f>I4</f>
        <v>1</v>
      </c>
      <c r="L4">
        <v>7</v>
      </c>
      <c r="M4">
        <f>L4</f>
        <v>7</v>
      </c>
    </row>
    <row r="5" spans="1:14">
      <c r="A5" t="s">
        <v>10</v>
      </c>
      <c r="B5" t="s">
        <v>11</v>
      </c>
      <c r="H5" s="5" t="s">
        <v>12</v>
      </c>
      <c r="I5">
        <f>I4*12</f>
        <v>12</v>
      </c>
      <c r="J5">
        <f>J4*12</f>
        <v>12</v>
      </c>
      <c r="L5">
        <f>L4*12</f>
        <v>84</v>
      </c>
      <c r="M5">
        <f>M4*12</f>
        <v>84</v>
      </c>
    </row>
    <row r="6" spans="1:14">
      <c r="A6" t="s">
        <v>13</v>
      </c>
      <c r="B6" t="s">
        <v>14</v>
      </c>
      <c r="H6" s="5"/>
      <c r="I6" s="4">
        <f>712500/7</f>
        <v>101785.71428571429</v>
      </c>
      <c r="J6" s="4">
        <f>190000/6</f>
        <v>31666.666666666668</v>
      </c>
      <c r="L6" s="4">
        <f>712500</f>
        <v>712500</v>
      </c>
      <c r="M6" s="4">
        <f>190000</f>
        <v>190000</v>
      </c>
      <c r="N6" s="4">
        <f>L6+M6</f>
        <v>902500</v>
      </c>
    </row>
    <row r="7" spans="1:14">
      <c r="A7" t="s">
        <v>15</v>
      </c>
      <c r="B7" t="s">
        <v>16</v>
      </c>
      <c r="H7" s="5"/>
      <c r="I7" s="4">
        <v>0</v>
      </c>
      <c r="J7" s="4">
        <v>0</v>
      </c>
      <c r="L7" s="4">
        <v>0</v>
      </c>
      <c r="M7" s="4">
        <v>0</v>
      </c>
    </row>
    <row r="8" spans="1:14">
      <c r="H8" s="5"/>
    </row>
    <row r="9" spans="1:14">
      <c r="H9" s="5" t="s">
        <v>17</v>
      </c>
    </row>
    <row r="10" spans="1:14">
      <c r="H10" s="5" t="s">
        <v>18</v>
      </c>
      <c r="I10" s="2">
        <f>PMT((I3/12),I5,I6,0,0)</f>
        <v>-8816.5740810986663</v>
      </c>
      <c r="J10" s="2">
        <f>PMT((J3/12),J5,J6,0,0)</f>
        <v>-2742.9341585640291</v>
      </c>
      <c r="L10" s="2">
        <f>PMT((L3/12),L5,L6,0,0)</f>
        <v>-10823.328561768831</v>
      </c>
      <c r="M10" s="2">
        <f>PMT((M3/12),M5,M6,0,0)</f>
        <v>-2886.2209498050211</v>
      </c>
      <c r="N10" s="2">
        <f>M10+L10</f>
        <v>-13709.549511573852</v>
      </c>
    </row>
    <row r="11" spans="1:14">
      <c r="H11" s="5" t="s">
        <v>19</v>
      </c>
      <c r="I11" s="2">
        <f>I10*12</f>
        <v>-105798.88897318399</v>
      </c>
      <c r="J11" s="2">
        <f>J10*12</f>
        <v>-32915.209902768351</v>
      </c>
      <c r="L11" s="2">
        <f>L10*12</f>
        <v>-129879.94274122597</v>
      </c>
      <c r="M11" s="2">
        <f>M10*12</f>
        <v>-34634.651397660251</v>
      </c>
      <c r="N11" s="2">
        <f t="shared" ref="N11:N14" si="0">M11+L11</f>
        <v>-164514.59413888623</v>
      </c>
    </row>
    <row r="12" spans="1:14">
      <c r="H12" s="5" t="s">
        <v>20</v>
      </c>
      <c r="I12" s="2">
        <f>I10*I5</f>
        <v>-105798.88897318399</v>
      </c>
      <c r="J12" s="2">
        <f>J10*J5</f>
        <v>-32915.209902768351</v>
      </c>
      <c r="L12" s="2">
        <f>L10*L5</f>
        <v>-909159.59918858181</v>
      </c>
      <c r="M12" s="2">
        <f>M10*M5</f>
        <v>-242442.55978362178</v>
      </c>
      <c r="N12" s="2">
        <f t="shared" si="0"/>
        <v>-1151602.1589722035</v>
      </c>
    </row>
    <row r="13" spans="1:14">
      <c r="H13" s="5" t="s">
        <v>21</v>
      </c>
      <c r="I13" s="2">
        <f>I12-I14</f>
        <v>-101785.71428571429</v>
      </c>
      <c r="J13" s="2">
        <f>J12-J14</f>
        <v>-31666.666666666668</v>
      </c>
      <c r="L13" s="2">
        <f>L12-L14</f>
        <v>-712500</v>
      </c>
      <c r="M13" s="2">
        <f>M12-M14</f>
        <v>-190000</v>
      </c>
      <c r="N13" s="2">
        <f t="shared" si="0"/>
        <v>-902500</v>
      </c>
    </row>
    <row r="14" spans="1:14">
      <c r="H14" s="5" t="s">
        <v>22</v>
      </c>
      <c r="I14" s="2">
        <f>I12+I6</f>
        <v>-4013.1746874696983</v>
      </c>
      <c r="J14" s="2">
        <f>J12+J6</f>
        <v>-1248.5432361016829</v>
      </c>
      <c r="L14" s="2">
        <f>L12+L6</f>
        <v>-196659.59918858181</v>
      </c>
      <c r="M14" s="2">
        <f>M12+M6</f>
        <v>-52442.559783621778</v>
      </c>
      <c r="N14" s="2">
        <f t="shared" si="0"/>
        <v>-249102.15897220359</v>
      </c>
    </row>
    <row r="15" spans="1:14">
      <c r="I15" s="1">
        <f>-I14/I6</f>
        <v>3.9427681140053177E-2</v>
      </c>
      <c r="J15" s="1">
        <f>-J14/J6</f>
        <v>3.9427681140053142E-2</v>
      </c>
      <c r="L15" s="1">
        <f>-L14/L6</f>
        <v>0.276013472545378</v>
      </c>
      <c r="M15" s="1">
        <f>-M14/M6</f>
        <v>0.27601347254537778</v>
      </c>
      <c r="N15" s="1">
        <f>-N14/N6</f>
        <v>0.27601347254537795</v>
      </c>
    </row>
    <row r="18" spans="8:13">
      <c r="I18" s="5"/>
      <c r="J18" s="5"/>
      <c r="L18" s="5"/>
      <c r="M18" s="5"/>
    </row>
    <row r="20" spans="8:13">
      <c r="I20" s="1"/>
      <c r="J20" s="1"/>
      <c r="L20" s="1"/>
      <c r="M20" s="1"/>
    </row>
    <row r="21" spans="8:13">
      <c r="H21" s="5"/>
    </row>
    <row r="22" spans="8:13">
      <c r="H22" s="5"/>
      <c r="I22" s="4"/>
      <c r="J22" s="4"/>
      <c r="L22" s="4"/>
      <c r="M22" s="4"/>
    </row>
    <row r="23" spans="8:13">
      <c r="H23" s="5"/>
      <c r="I23" s="4"/>
      <c r="J23" s="4"/>
      <c r="L23" s="4"/>
      <c r="M23" s="4"/>
    </row>
    <row r="24" spans="8:13">
      <c r="H24" s="5"/>
    </row>
    <row r="25" spans="8:13">
      <c r="H25" s="5"/>
    </row>
    <row r="26" spans="8:13">
      <c r="H26" s="5"/>
      <c r="I26" s="2"/>
      <c r="J26" s="2"/>
      <c r="L26" s="2"/>
      <c r="M26" s="2"/>
    </row>
    <row r="27" spans="8:13">
      <c r="H27" s="5"/>
      <c r="I27" s="2"/>
      <c r="J27" s="2"/>
      <c r="L27" s="2"/>
      <c r="M27" s="2"/>
    </row>
    <row r="28" spans="8:13">
      <c r="H28" s="5"/>
      <c r="I28" s="2"/>
      <c r="J28" s="2"/>
      <c r="L28" s="2"/>
      <c r="M28" s="2"/>
    </row>
    <row r="29" spans="8:13">
      <c r="H29" s="5"/>
      <c r="I29" s="2"/>
      <c r="J29" s="2"/>
      <c r="L29" s="2"/>
      <c r="M29" s="2"/>
    </row>
    <row r="30" spans="8:13">
      <c r="H30" s="5"/>
      <c r="I30" s="2"/>
      <c r="J30" s="2"/>
      <c r="L30" s="2"/>
      <c r="M30" s="2"/>
    </row>
    <row r="31" spans="8:13">
      <c r="I31" s="1"/>
      <c r="J31" s="1"/>
      <c r="L31" s="1"/>
      <c r="M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546D-4F06-48B4-A527-BEAD4E0738C9}">
  <dimension ref="A1:I90"/>
  <sheetViews>
    <sheetView tabSelected="1" topLeftCell="A66" workbookViewId="0">
      <selection activeCell="I91" sqref="I91"/>
    </sheetView>
  </sheetViews>
  <sheetFormatPr defaultRowHeight="15"/>
  <cols>
    <col min="1" max="1" width="13" customWidth="1"/>
    <col min="2" max="2" width="12.85546875" bestFit="1" customWidth="1"/>
    <col min="3" max="3" width="20" customWidth="1"/>
    <col min="4" max="5" width="11.5703125" customWidth="1"/>
    <col min="6" max="6" width="11.28515625" customWidth="1"/>
    <col min="7" max="9" width="16.7109375" customWidth="1"/>
  </cols>
  <sheetData>
    <row r="1" spans="1:9">
      <c r="A1" s="5" t="s">
        <v>23</v>
      </c>
      <c r="B1" s="4">
        <v>712500</v>
      </c>
      <c r="C1" s="5" t="s">
        <v>24</v>
      </c>
      <c r="D1">
        <f>B2</f>
        <v>84</v>
      </c>
    </row>
    <row r="2" spans="1:9">
      <c r="A2" s="5" t="s">
        <v>25</v>
      </c>
      <c r="B2">
        <f>7*12</f>
        <v>84</v>
      </c>
      <c r="C2" s="5" t="s">
        <v>26</v>
      </c>
      <c r="D2" s="3">
        <f>B3/12</f>
        <v>5.9999999999999993E-3</v>
      </c>
      <c r="E2" s="3"/>
    </row>
    <row r="3" spans="1:9">
      <c r="A3" s="5" t="s">
        <v>27</v>
      </c>
      <c r="B3" s="1">
        <v>7.1999999999999995E-2</v>
      </c>
      <c r="C3" s="5" t="s">
        <v>28</v>
      </c>
      <c r="D3" s="2">
        <f>PMT(B3/12,D1,-B1,0,0)</f>
        <v>10823.328561768831</v>
      </c>
      <c r="E3" s="2"/>
      <c r="F3" s="2"/>
    </row>
    <row r="4" spans="1:9">
      <c r="A4" s="5" t="s">
        <v>29</v>
      </c>
      <c r="B4" s="6">
        <f>DATE(2024,8,1)</f>
        <v>45505</v>
      </c>
    </row>
    <row r="6" spans="1:9">
      <c r="A6" s="14" t="s">
        <v>30</v>
      </c>
      <c r="B6" s="14" t="s">
        <v>31</v>
      </c>
      <c r="C6" s="14" t="s">
        <v>32</v>
      </c>
      <c r="D6" s="14" t="s">
        <v>28</v>
      </c>
      <c r="E6" s="14" t="s">
        <v>33</v>
      </c>
      <c r="F6" s="14" t="s">
        <v>33</v>
      </c>
      <c r="G6" s="14" t="s">
        <v>23</v>
      </c>
      <c r="H6" s="14" t="s">
        <v>34</v>
      </c>
      <c r="I6" s="14" t="s">
        <v>35</v>
      </c>
    </row>
    <row r="7" spans="1:9">
      <c r="A7">
        <v>1</v>
      </c>
      <c r="B7" s="6">
        <f>B4+(365.25/12)</f>
        <v>45535.4375</v>
      </c>
      <c r="C7" s="8">
        <f>B1</f>
        <v>712500</v>
      </c>
      <c r="D7" s="7">
        <f>$D$3</f>
        <v>10823.328561768831</v>
      </c>
      <c r="E7" s="9">
        <v>7.1999999999999995E-2</v>
      </c>
      <c r="F7" s="8">
        <f>C7*E7/12</f>
        <v>4274.9999999999991</v>
      </c>
      <c r="G7" s="8">
        <f>D7-F7</f>
        <v>6548.3285617688316</v>
      </c>
      <c r="H7" s="8">
        <f>F7+G7</f>
        <v>10823.328561768831</v>
      </c>
      <c r="I7" s="8">
        <f>C7-G7</f>
        <v>705951.67143823113</v>
      </c>
    </row>
    <row r="8" spans="1:9">
      <c r="A8">
        <v>2</v>
      </c>
      <c r="B8" s="6">
        <f>B7+(365.25/12)</f>
        <v>45565.875</v>
      </c>
      <c r="C8" s="8">
        <f>I7</f>
        <v>705951.67143823113</v>
      </c>
      <c r="D8" s="7">
        <f>$D$3</f>
        <v>10823.328561768831</v>
      </c>
      <c r="E8" s="9">
        <f>E7</f>
        <v>7.1999999999999995E-2</v>
      </c>
      <c r="F8" s="8">
        <f t="shared" ref="F8:F18" si="0">C8*E8/12</f>
        <v>4235.7100286293862</v>
      </c>
      <c r="G8" s="8">
        <f>D8-F8</f>
        <v>6587.6185331394445</v>
      </c>
      <c r="H8" s="8">
        <f>F8+G8</f>
        <v>10823.328561768831</v>
      </c>
      <c r="I8" s="8">
        <f>C8-G8</f>
        <v>699364.05290509167</v>
      </c>
    </row>
    <row r="9" spans="1:9">
      <c r="A9">
        <v>3</v>
      </c>
      <c r="B9" s="6">
        <f t="shared" ref="B9:B25" si="1">B8+(365.25/12)</f>
        <v>45596.3125</v>
      </c>
      <c r="C9" s="8">
        <f t="shared" ref="C9:C18" si="2">I8</f>
        <v>699364.05290509167</v>
      </c>
      <c r="D9" s="7">
        <f t="shared" ref="D9:D72" si="3">$D$3</f>
        <v>10823.328561768831</v>
      </c>
      <c r="E9" s="9">
        <f t="shared" ref="E9:E18" si="4">E8</f>
        <v>7.1999999999999995E-2</v>
      </c>
      <c r="F9" s="8">
        <f t="shared" si="0"/>
        <v>4196.1843174305495</v>
      </c>
      <c r="G9" s="8">
        <f>D9-F9</f>
        <v>6627.1442443382812</v>
      </c>
      <c r="H9" s="8">
        <f t="shared" ref="H9:H18" si="5">F9+G9</f>
        <v>10823.328561768831</v>
      </c>
      <c r="I9" s="8">
        <f>C9-G9</f>
        <v>692736.9086607534</v>
      </c>
    </row>
    <row r="10" spans="1:9">
      <c r="A10">
        <v>4</v>
      </c>
      <c r="B10" s="6">
        <f t="shared" si="1"/>
        <v>45626.75</v>
      </c>
      <c r="C10" s="8">
        <f t="shared" si="2"/>
        <v>692736.9086607534</v>
      </c>
      <c r="D10" s="7">
        <f t="shared" si="3"/>
        <v>10823.328561768831</v>
      </c>
      <c r="E10" s="9">
        <f t="shared" si="4"/>
        <v>7.1999999999999995E-2</v>
      </c>
      <c r="F10" s="8">
        <f t="shared" si="0"/>
        <v>4156.4214519645202</v>
      </c>
      <c r="G10" s="8">
        <f>D10-F10</f>
        <v>6666.9071098043105</v>
      </c>
      <c r="H10" s="8">
        <f t="shared" si="5"/>
        <v>10823.328561768831</v>
      </c>
      <c r="I10" s="8">
        <f>C10-G10</f>
        <v>686070.00155094906</v>
      </c>
    </row>
    <row r="11" spans="1:9">
      <c r="A11">
        <v>5</v>
      </c>
      <c r="B11" s="6">
        <f t="shared" si="1"/>
        <v>45657.1875</v>
      </c>
      <c r="C11" s="8">
        <f t="shared" si="2"/>
        <v>686070.00155094906</v>
      </c>
      <c r="D11" s="7">
        <f t="shared" si="3"/>
        <v>10823.328561768831</v>
      </c>
      <c r="E11" s="9">
        <f t="shared" si="4"/>
        <v>7.1999999999999995E-2</v>
      </c>
      <c r="F11" s="8">
        <f t="shared" si="0"/>
        <v>4116.4200093056943</v>
      </c>
      <c r="G11" s="8">
        <f>D11-F11</f>
        <v>6706.9085524631364</v>
      </c>
      <c r="H11" s="8">
        <f t="shared" si="5"/>
        <v>10823.328561768831</v>
      </c>
      <c r="I11" s="8">
        <f>C11-G11</f>
        <v>679363.0929984859</v>
      </c>
    </row>
    <row r="12" spans="1:9">
      <c r="A12">
        <v>6</v>
      </c>
      <c r="B12" s="6">
        <f t="shared" si="1"/>
        <v>45687.625</v>
      </c>
      <c r="C12" s="8">
        <f t="shared" si="2"/>
        <v>679363.0929984859</v>
      </c>
      <c r="D12" s="7">
        <f t="shared" si="3"/>
        <v>10823.328561768831</v>
      </c>
      <c r="E12" s="9">
        <f t="shared" si="4"/>
        <v>7.1999999999999995E-2</v>
      </c>
      <c r="F12" s="8">
        <f t="shared" si="0"/>
        <v>4076.1785579909151</v>
      </c>
      <c r="G12" s="8">
        <f>D12-F12</f>
        <v>6747.1500037779151</v>
      </c>
      <c r="H12" s="8">
        <f t="shared" si="5"/>
        <v>10823.328561768831</v>
      </c>
      <c r="I12" s="8">
        <f>C12-G12</f>
        <v>672615.94299470796</v>
      </c>
    </row>
    <row r="13" spans="1:9">
      <c r="A13">
        <v>7</v>
      </c>
      <c r="B13" s="6">
        <f t="shared" si="1"/>
        <v>45718.0625</v>
      </c>
      <c r="C13" s="8">
        <f t="shared" si="2"/>
        <v>672615.94299470796</v>
      </c>
      <c r="D13" s="7">
        <f t="shared" si="3"/>
        <v>10823.328561768831</v>
      </c>
      <c r="E13" s="9">
        <f t="shared" si="4"/>
        <v>7.1999999999999995E-2</v>
      </c>
      <c r="F13" s="8">
        <f t="shared" si="0"/>
        <v>4035.6956579682478</v>
      </c>
      <c r="G13" s="8">
        <f>D13-F13</f>
        <v>6787.6329038005824</v>
      </c>
      <c r="H13" s="8">
        <f t="shared" si="5"/>
        <v>10823.328561768831</v>
      </c>
      <c r="I13" s="8">
        <f>C13-G13</f>
        <v>665828.31009090738</v>
      </c>
    </row>
    <row r="14" spans="1:9">
      <c r="A14">
        <v>8</v>
      </c>
      <c r="B14" s="6">
        <f t="shared" si="1"/>
        <v>45748.5</v>
      </c>
      <c r="C14" s="8">
        <f t="shared" si="2"/>
        <v>665828.31009090738</v>
      </c>
      <c r="D14" s="7">
        <f t="shared" si="3"/>
        <v>10823.328561768831</v>
      </c>
      <c r="E14" s="9">
        <f t="shared" si="4"/>
        <v>7.1999999999999995E-2</v>
      </c>
      <c r="F14" s="8">
        <f t="shared" si="0"/>
        <v>3994.9698605454437</v>
      </c>
      <c r="G14" s="8">
        <f>D14-F14</f>
        <v>6828.3587012233875</v>
      </c>
      <c r="H14" s="8">
        <f t="shared" si="5"/>
        <v>10823.328561768831</v>
      </c>
      <c r="I14" s="8">
        <f>C14-G14</f>
        <v>658999.95138968399</v>
      </c>
    </row>
    <row r="15" spans="1:9">
      <c r="A15">
        <v>9</v>
      </c>
      <c r="B15" s="6">
        <f t="shared" si="1"/>
        <v>45778.9375</v>
      </c>
      <c r="C15" s="8">
        <f t="shared" si="2"/>
        <v>658999.95138968399</v>
      </c>
      <c r="D15" s="7">
        <f t="shared" si="3"/>
        <v>10823.328561768831</v>
      </c>
      <c r="E15" s="9">
        <f t="shared" si="4"/>
        <v>7.1999999999999995E-2</v>
      </c>
      <c r="F15" s="8">
        <f t="shared" si="0"/>
        <v>3953.9997083381036</v>
      </c>
      <c r="G15" s="8">
        <f>D15-F15</f>
        <v>6869.3288534307267</v>
      </c>
      <c r="H15" s="8">
        <f t="shared" si="5"/>
        <v>10823.328561768831</v>
      </c>
      <c r="I15" s="8">
        <f>C15-G15</f>
        <v>652130.6225362533</v>
      </c>
    </row>
    <row r="16" spans="1:9">
      <c r="A16">
        <v>10</v>
      </c>
      <c r="B16" s="6">
        <f t="shared" si="1"/>
        <v>45809.375</v>
      </c>
      <c r="C16" s="8">
        <f t="shared" si="2"/>
        <v>652130.6225362533</v>
      </c>
      <c r="D16" s="7">
        <f t="shared" si="3"/>
        <v>10823.328561768831</v>
      </c>
      <c r="E16" s="9">
        <f t="shared" si="4"/>
        <v>7.1999999999999995E-2</v>
      </c>
      <c r="F16" s="8">
        <f t="shared" si="0"/>
        <v>3912.7837352175193</v>
      </c>
      <c r="G16" s="8">
        <f>D16-F16</f>
        <v>6910.5448265513114</v>
      </c>
      <c r="H16" s="8">
        <f t="shared" si="5"/>
        <v>10823.328561768831</v>
      </c>
      <c r="I16" s="8">
        <f>C16-G16</f>
        <v>645220.07770970196</v>
      </c>
    </row>
    <row r="17" spans="1:9">
      <c r="A17">
        <v>11</v>
      </c>
      <c r="B17" s="6">
        <f t="shared" si="1"/>
        <v>45839.8125</v>
      </c>
      <c r="C17" s="8">
        <f t="shared" si="2"/>
        <v>645220.07770970196</v>
      </c>
      <c r="D17" s="7">
        <f t="shared" si="3"/>
        <v>10823.328561768831</v>
      </c>
      <c r="E17" s="9">
        <f t="shared" si="4"/>
        <v>7.1999999999999995E-2</v>
      </c>
      <c r="F17" s="8">
        <f t="shared" si="0"/>
        <v>3871.3204662582116</v>
      </c>
      <c r="G17" s="8">
        <f>D17-F17</f>
        <v>6952.0080955106187</v>
      </c>
      <c r="H17" s="8">
        <f t="shared" si="5"/>
        <v>10823.328561768831</v>
      </c>
      <c r="I17" s="8">
        <f>C17-G17</f>
        <v>638268.06961419131</v>
      </c>
    </row>
    <row r="18" spans="1:9">
      <c r="A18" s="5">
        <v>12</v>
      </c>
      <c r="B18" s="10">
        <f t="shared" si="1"/>
        <v>45870.25</v>
      </c>
      <c r="C18" s="13">
        <f t="shared" si="2"/>
        <v>638268.06961419131</v>
      </c>
      <c r="D18" s="11">
        <f t="shared" si="3"/>
        <v>10823.328561768831</v>
      </c>
      <c r="E18" s="12">
        <f>E17-0.15%</f>
        <v>7.0499999999999993E-2</v>
      </c>
      <c r="F18" s="13">
        <f t="shared" si="0"/>
        <v>3749.8249089833735</v>
      </c>
      <c r="G18" s="13">
        <f>D18-F18</f>
        <v>7073.5036527854572</v>
      </c>
      <c r="H18" s="13">
        <f t="shared" si="5"/>
        <v>10823.328561768831</v>
      </c>
      <c r="I18" s="13">
        <f>C18-G18</f>
        <v>631194.56596140587</v>
      </c>
    </row>
    <row r="19" spans="1:9">
      <c r="A19" s="5">
        <v>13</v>
      </c>
      <c r="B19" s="10">
        <f t="shared" si="1"/>
        <v>45900.6875</v>
      </c>
      <c r="C19" s="13">
        <f t="shared" ref="C19:C30" si="6">I18</f>
        <v>631194.56596140587</v>
      </c>
      <c r="D19" s="11">
        <f t="shared" si="3"/>
        <v>10823.328561768831</v>
      </c>
      <c r="E19" s="12">
        <f t="shared" ref="E19:E30" si="7">E18</f>
        <v>7.0499999999999993E-2</v>
      </c>
      <c r="F19" s="13">
        <f t="shared" ref="F19:F30" si="8">C19*E19/12</f>
        <v>3708.2680750232594</v>
      </c>
      <c r="G19" s="13">
        <f t="shared" ref="G19:G30" si="9">D19-F19</f>
        <v>7115.0604867455713</v>
      </c>
      <c r="H19" s="13">
        <f t="shared" ref="H19:H30" si="10">F19+G19</f>
        <v>10823.328561768831</v>
      </c>
      <c r="I19" s="13">
        <f t="shared" ref="I19:I30" si="11">C19-G19</f>
        <v>624079.50547466031</v>
      </c>
    </row>
    <row r="20" spans="1:9">
      <c r="A20" s="5">
        <v>14</v>
      </c>
      <c r="B20" s="10">
        <f t="shared" si="1"/>
        <v>45931.125</v>
      </c>
      <c r="C20" s="13">
        <f t="shared" si="6"/>
        <v>624079.50547466031</v>
      </c>
      <c r="D20" s="11">
        <f t="shared" si="3"/>
        <v>10823.328561768831</v>
      </c>
      <c r="E20" s="12">
        <f t="shared" si="7"/>
        <v>7.0499999999999993E-2</v>
      </c>
      <c r="F20" s="13">
        <f t="shared" si="8"/>
        <v>3666.4670946636288</v>
      </c>
      <c r="G20" s="13">
        <f t="shared" si="9"/>
        <v>7156.8614671052019</v>
      </c>
      <c r="H20" s="13">
        <f t="shared" si="10"/>
        <v>10823.328561768831</v>
      </c>
      <c r="I20" s="13">
        <f t="shared" si="11"/>
        <v>616922.64400755509</v>
      </c>
    </row>
    <row r="21" spans="1:9">
      <c r="A21" s="5">
        <v>15</v>
      </c>
      <c r="B21" s="10">
        <f t="shared" si="1"/>
        <v>45961.5625</v>
      </c>
      <c r="C21" s="13">
        <f t="shared" si="6"/>
        <v>616922.64400755509</v>
      </c>
      <c r="D21" s="11">
        <f t="shared" si="3"/>
        <v>10823.328561768831</v>
      </c>
      <c r="E21" s="12">
        <f t="shared" si="7"/>
        <v>7.0499999999999993E-2</v>
      </c>
      <c r="F21" s="13">
        <f t="shared" si="8"/>
        <v>3624.4205335443858</v>
      </c>
      <c r="G21" s="13">
        <f t="shared" si="9"/>
        <v>7198.9080282244449</v>
      </c>
      <c r="H21" s="13">
        <f t="shared" si="10"/>
        <v>10823.328561768831</v>
      </c>
      <c r="I21" s="13">
        <f t="shared" si="11"/>
        <v>609723.73597933061</v>
      </c>
    </row>
    <row r="22" spans="1:9">
      <c r="A22" s="5">
        <v>16</v>
      </c>
      <c r="B22" s="10">
        <f t="shared" si="1"/>
        <v>45992</v>
      </c>
      <c r="C22" s="13">
        <f t="shared" si="6"/>
        <v>609723.73597933061</v>
      </c>
      <c r="D22" s="11">
        <f t="shared" si="3"/>
        <v>10823.328561768831</v>
      </c>
      <c r="E22" s="12">
        <f t="shared" si="7"/>
        <v>7.0499999999999993E-2</v>
      </c>
      <c r="F22" s="13">
        <f t="shared" si="8"/>
        <v>3582.126948878567</v>
      </c>
      <c r="G22" s="13">
        <f t="shared" si="9"/>
        <v>7241.2016128902633</v>
      </c>
      <c r="H22" s="13">
        <f t="shared" si="10"/>
        <v>10823.328561768831</v>
      </c>
      <c r="I22" s="13">
        <f t="shared" si="11"/>
        <v>602482.53436644038</v>
      </c>
    </row>
    <row r="23" spans="1:9">
      <c r="A23" s="5">
        <v>17</v>
      </c>
      <c r="B23" s="10">
        <f t="shared" si="1"/>
        <v>46022.4375</v>
      </c>
      <c r="C23" s="13">
        <f t="shared" si="6"/>
        <v>602482.53436644038</v>
      </c>
      <c r="D23" s="11">
        <f t="shared" si="3"/>
        <v>10823.328561768831</v>
      </c>
      <c r="E23" s="12">
        <f t="shared" si="7"/>
        <v>7.0499999999999993E-2</v>
      </c>
      <c r="F23" s="13">
        <f t="shared" si="8"/>
        <v>3539.5848894028368</v>
      </c>
      <c r="G23" s="13">
        <f t="shared" si="9"/>
        <v>7283.7436723659939</v>
      </c>
      <c r="H23" s="13">
        <f t="shared" si="10"/>
        <v>10823.328561768831</v>
      </c>
      <c r="I23" s="13">
        <f t="shared" si="11"/>
        <v>595198.79069407436</v>
      </c>
    </row>
    <row r="24" spans="1:9">
      <c r="A24" s="5">
        <v>18</v>
      </c>
      <c r="B24" s="10">
        <f t="shared" si="1"/>
        <v>46052.875</v>
      </c>
      <c r="C24" s="13">
        <f t="shared" si="6"/>
        <v>595198.79069407436</v>
      </c>
      <c r="D24" s="11">
        <f t="shared" si="3"/>
        <v>10823.328561768831</v>
      </c>
      <c r="E24" s="12">
        <f t="shared" si="7"/>
        <v>7.0499999999999993E-2</v>
      </c>
      <c r="F24" s="13">
        <f t="shared" si="8"/>
        <v>3496.7928953276864</v>
      </c>
      <c r="G24" s="13">
        <f t="shared" si="9"/>
        <v>7326.5356664411447</v>
      </c>
      <c r="H24" s="13">
        <f t="shared" si="10"/>
        <v>10823.328561768831</v>
      </c>
      <c r="I24" s="13">
        <f t="shared" si="11"/>
        <v>587872.25502763316</v>
      </c>
    </row>
    <row r="25" spans="1:9">
      <c r="A25" s="5">
        <v>19</v>
      </c>
      <c r="B25" s="10">
        <f t="shared" si="1"/>
        <v>46083.3125</v>
      </c>
      <c r="C25" s="13">
        <f t="shared" si="6"/>
        <v>587872.25502763316</v>
      </c>
      <c r="D25" s="11">
        <f t="shared" si="3"/>
        <v>10823.328561768831</v>
      </c>
      <c r="E25" s="12">
        <f t="shared" si="7"/>
        <v>7.0499999999999993E-2</v>
      </c>
      <c r="F25" s="13">
        <f t="shared" si="8"/>
        <v>3453.7494982873445</v>
      </c>
      <c r="G25" s="13">
        <f t="shared" si="9"/>
        <v>7369.5790634814857</v>
      </c>
      <c r="H25" s="13">
        <f t="shared" si="10"/>
        <v>10823.328561768831</v>
      </c>
      <c r="I25" s="13">
        <f t="shared" si="11"/>
        <v>580502.67596415163</v>
      </c>
    </row>
    <row r="26" spans="1:9">
      <c r="A26" s="5">
        <v>20</v>
      </c>
      <c r="B26" s="10">
        <f t="shared" ref="B26:B32" si="12">B25+(365.25/12)</f>
        <v>46113.75</v>
      </c>
      <c r="C26" s="13">
        <f t="shared" si="6"/>
        <v>580502.67596415163</v>
      </c>
      <c r="D26" s="11">
        <f t="shared" si="3"/>
        <v>10823.328561768831</v>
      </c>
      <c r="E26" s="12">
        <f t="shared" si="7"/>
        <v>7.0499999999999993E-2</v>
      </c>
      <c r="F26" s="13">
        <f t="shared" si="8"/>
        <v>3410.4532212893905</v>
      </c>
      <c r="G26" s="13">
        <f t="shared" si="9"/>
        <v>7412.8753404794406</v>
      </c>
      <c r="H26" s="13">
        <f t="shared" si="10"/>
        <v>10823.328561768831</v>
      </c>
      <c r="I26" s="13">
        <f t="shared" si="11"/>
        <v>573089.8006236722</v>
      </c>
    </row>
    <row r="27" spans="1:9">
      <c r="A27" s="5">
        <v>21</v>
      </c>
      <c r="B27" s="10">
        <f t="shared" si="12"/>
        <v>46144.1875</v>
      </c>
      <c r="C27" s="13">
        <f t="shared" si="6"/>
        <v>573089.8006236722</v>
      </c>
      <c r="D27" s="11">
        <f t="shared" si="3"/>
        <v>10823.328561768831</v>
      </c>
      <c r="E27" s="12">
        <f t="shared" si="7"/>
        <v>7.0499999999999993E-2</v>
      </c>
      <c r="F27" s="13">
        <f t="shared" si="8"/>
        <v>3366.9025786640741</v>
      </c>
      <c r="G27" s="13">
        <f t="shared" si="9"/>
        <v>7456.4259831047566</v>
      </c>
      <c r="H27" s="13">
        <f t="shared" si="10"/>
        <v>10823.328561768831</v>
      </c>
      <c r="I27" s="13">
        <f t="shared" si="11"/>
        <v>565633.37464056746</v>
      </c>
    </row>
    <row r="28" spans="1:9">
      <c r="A28" s="5">
        <v>22</v>
      </c>
      <c r="B28" s="10">
        <f t="shared" si="12"/>
        <v>46174.625</v>
      </c>
      <c r="C28" s="13">
        <f t="shared" si="6"/>
        <v>565633.37464056746</v>
      </c>
      <c r="D28" s="11">
        <f t="shared" si="3"/>
        <v>10823.328561768831</v>
      </c>
      <c r="E28" s="12">
        <f t="shared" si="7"/>
        <v>7.0499999999999993E-2</v>
      </c>
      <c r="F28" s="13">
        <f t="shared" si="8"/>
        <v>3323.0960760133335</v>
      </c>
      <c r="G28" s="13">
        <f t="shared" si="9"/>
        <v>7500.2324857554977</v>
      </c>
      <c r="H28" s="13">
        <f t="shared" si="10"/>
        <v>10823.328561768831</v>
      </c>
      <c r="I28" s="13">
        <f t="shared" si="11"/>
        <v>558133.142154812</v>
      </c>
    </row>
    <row r="29" spans="1:9">
      <c r="A29" s="5">
        <v>23</v>
      </c>
      <c r="B29" s="10">
        <f t="shared" si="12"/>
        <v>46205.0625</v>
      </c>
      <c r="C29" s="13">
        <f t="shared" si="6"/>
        <v>558133.142154812</v>
      </c>
      <c r="D29" s="11">
        <f t="shared" si="3"/>
        <v>10823.328561768831</v>
      </c>
      <c r="E29" s="12">
        <f t="shared" si="7"/>
        <v>7.0499999999999993E-2</v>
      </c>
      <c r="F29" s="13">
        <f t="shared" si="8"/>
        <v>3279.0322101595198</v>
      </c>
      <c r="G29" s="13">
        <f t="shared" si="9"/>
        <v>7544.2963516093114</v>
      </c>
      <c r="H29" s="13">
        <f t="shared" si="10"/>
        <v>10823.328561768831</v>
      </c>
      <c r="I29" s="13">
        <f t="shared" si="11"/>
        <v>550588.84580320271</v>
      </c>
    </row>
    <row r="30" spans="1:9">
      <c r="A30" s="5">
        <v>24</v>
      </c>
      <c r="B30" s="10">
        <f t="shared" si="12"/>
        <v>46235.5</v>
      </c>
      <c r="C30" s="13">
        <f t="shared" si="6"/>
        <v>550588.84580320271</v>
      </c>
      <c r="D30" s="11">
        <f t="shared" si="3"/>
        <v>10823.328561768831</v>
      </c>
      <c r="E30" s="12">
        <f t="shared" si="7"/>
        <v>7.0499999999999993E-2</v>
      </c>
      <c r="F30" s="13">
        <f t="shared" si="8"/>
        <v>3234.7094690938156</v>
      </c>
      <c r="G30" s="13">
        <f t="shared" si="9"/>
        <v>7588.6190926750151</v>
      </c>
      <c r="H30" s="13">
        <f t="shared" si="10"/>
        <v>10823.328561768831</v>
      </c>
      <c r="I30" s="13">
        <f t="shared" si="11"/>
        <v>543000.22671052767</v>
      </c>
    </row>
    <row r="31" spans="1:9">
      <c r="A31">
        <v>25</v>
      </c>
      <c r="B31" s="6">
        <f t="shared" si="12"/>
        <v>46265.9375</v>
      </c>
      <c r="C31" s="8">
        <f t="shared" ref="C31:C41" si="13">I30</f>
        <v>543000.22671052767</v>
      </c>
      <c r="D31" s="7">
        <f t="shared" si="3"/>
        <v>10823.328561768831</v>
      </c>
      <c r="E31" s="9">
        <f>E30-0.15%</f>
        <v>6.8999999999999992E-2</v>
      </c>
      <c r="F31" s="8">
        <f t="shared" ref="F31:F41" si="14">C31*E31/12</f>
        <v>3122.2513035855336</v>
      </c>
      <c r="G31" s="8">
        <f t="shared" ref="G31:G41" si="15">D31-F31</f>
        <v>7701.0772581832971</v>
      </c>
      <c r="H31" s="8">
        <f t="shared" ref="H31:H41" si="16">F31+G31</f>
        <v>10823.328561768831</v>
      </c>
      <c r="I31" s="8">
        <f t="shared" ref="I31:I41" si="17">C31-G31</f>
        <v>535299.1494523444</v>
      </c>
    </row>
    <row r="32" spans="1:9">
      <c r="A32">
        <v>26</v>
      </c>
      <c r="B32" s="6">
        <f t="shared" si="12"/>
        <v>46296.375</v>
      </c>
      <c r="C32" s="8">
        <f t="shared" si="13"/>
        <v>535299.1494523444</v>
      </c>
      <c r="D32" s="7">
        <f t="shared" si="3"/>
        <v>10823.328561768831</v>
      </c>
      <c r="E32" s="9">
        <f t="shared" ref="E31:E41" si="18">E31</f>
        <v>6.8999999999999992E-2</v>
      </c>
      <c r="F32" s="8">
        <f t="shared" si="14"/>
        <v>3077.9701093509798</v>
      </c>
      <c r="G32" s="8">
        <f t="shared" si="15"/>
        <v>7745.3584524178514</v>
      </c>
      <c r="H32" s="8">
        <f t="shared" si="16"/>
        <v>10823.328561768831</v>
      </c>
      <c r="I32" s="8">
        <f t="shared" si="17"/>
        <v>527553.79099992651</v>
      </c>
    </row>
    <row r="33" spans="1:9">
      <c r="A33">
        <v>27</v>
      </c>
      <c r="B33" s="6">
        <f t="shared" ref="B33:B42" si="19">B32+(365.25/12)</f>
        <v>46326.8125</v>
      </c>
      <c r="C33" s="8">
        <f t="shared" si="13"/>
        <v>527553.79099992651</v>
      </c>
      <c r="D33" s="7">
        <f t="shared" si="3"/>
        <v>10823.328561768831</v>
      </c>
      <c r="E33" s="9">
        <f t="shared" si="18"/>
        <v>6.8999999999999992E-2</v>
      </c>
      <c r="F33" s="8">
        <f t="shared" si="14"/>
        <v>3033.4342982495768</v>
      </c>
      <c r="G33" s="8">
        <f t="shared" si="15"/>
        <v>7789.8942635192543</v>
      </c>
      <c r="H33" s="8">
        <f t="shared" si="16"/>
        <v>10823.328561768831</v>
      </c>
      <c r="I33" s="8">
        <f t="shared" si="17"/>
        <v>519763.89673640725</v>
      </c>
    </row>
    <row r="34" spans="1:9">
      <c r="A34">
        <v>28</v>
      </c>
      <c r="B34" s="6">
        <f t="shared" si="19"/>
        <v>46357.25</v>
      </c>
      <c r="C34" s="8">
        <f t="shared" si="13"/>
        <v>519763.89673640725</v>
      </c>
      <c r="D34" s="7">
        <f t="shared" si="3"/>
        <v>10823.328561768831</v>
      </c>
      <c r="E34" s="9">
        <f t="shared" si="18"/>
        <v>6.8999999999999992E-2</v>
      </c>
      <c r="F34" s="8">
        <f t="shared" si="14"/>
        <v>2988.6424062343413</v>
      </c>
      <c r="G34" s="8">
        <f t="shared" si="15"/>
        <v>7834.6861555344894</v>
      </c>
      <c r="H34" s="8">
        <f t="shared" si="16"/>
        <v>10823.328561768831</v>
      </c>
      <c r="I34" s="8">
        <f t="shared" si="17"/>
        <v>511929.21058087278</v>
      </c>
    </row>
    <row r="35" spans="1:9">
      <c r="A35">
        <v>29</v>
      </c>
      <c r="B35" s="6">
        <f t="shared" si="19"/>
        <v>46387.6875</v>
      </c>
      <c r="C35" s="8">
        <f t="shared" si="13"/>
        <v>511929.21058087278</v>
      </c>
      <c r="D35" s="7">
        <f t="shared" si="3"/>
        <v>10823.328561768831</v>
      </c>
      <c r="E35" s="9">
        <f t="shared" si="18"/>
        <v>6.8999999999999992E-2</v>
      </c>
      <c r="F35" s="8">
        <f t="shared" si="14"/>
        <v>2943.5929608400183</v>
      </c>
      <c r="G35" s="8">
        <f t="shared" si="15"/>
        <v>7879.7356009288123</v>
      </c>
      <c r="H35" s="8">
        <f t="shared" si="16"/>
        <v>10823.328561768831</v>
      </c>
      <c r="I35" s="8">
        <f t="shared" si="17"/>
        <v>504049.47497994395</v>
      </c>
    </row>
    <row r="36" spans="1:9">
      <c r="A36">
        <v>30</v>
      </c>
      <c r="B36" s="6">
        <f t="shared" si="19"/>
        <v>46418.125</v>
      </c>
      <c r="C36" s="8">
        <f t="shared" si="13"/>
        <v>504049.47497994395</v>
      </c>
      <c r="D36" s="7">
        <f t="shared" si="3"/>
        <v>10823.328561768831</v>
      </c>
      <c r="E36" s="9">
        <f t="shared" si="18"/>
        <v>6.8999999999999992E-2</v>
      </c>
      <c r="F36" s="8">
        <f t="shared" si="14"/>
        <v>2898.2844811346772</v>
      </c>
      <c r="G36" s="8">
        <f t="shared" si="15"/>
        <v>7925.0440806341539</v>
      </c>
      <c r="H36" s="8">
        <f t="shared" si="16"/>
        <v>10823.328561768831</v>
      </c>
      <c r="I36" s="8">
        <f t="shared" si="17"/>
        <v>496124.43089930981</v>
      </c>
    </row>
    <row r="37" spans="1:9">
      <c r="A37">
        <v>31</v>
      </c>
      <c r="B37" s="6">
        <f t="shared" si="19"/>
        <v>46448.5625</v>
      </c>
      <c r="C37" s="8">
        <f t="shared" si="13"/>
        <v>496124.43089930981</v>
      </c>
      <c r="D37" s="7">
        <f t="shared" si="3"/>
        <v>10823.328561768831</v>
      </c>
      <c r="E37" s="9">
        <f t="shared" si="18"/>
        <v>6.8999999999999992E-2</v>
      </c>
      <c r="F37" s="8">
        <f t="shared" si="14"/>
        <v>2852.7154776710308</v>
      </c>
      <c r="G37" s="8">
        <f t="shared" si="15"/>
        <v>7970.6130840978003</v>
      </c>
      <c r="H37" s="8">
        <f t="shared" si="16"/>
        <v>10823.328561768831</v>
      </c>
      <c r="I37" s="8">
        <f t="shared" si="17"/>
        <v>488153.81781521201</v>
      </c>
    </row>
    <row r="38" spans="1:9">
      <c r="A38">
        <v>32</v>
      </c>
      <c r="B38" s="6">
        <f t="shared" si="19"/>
        <v>46479</v>
      </c>
      <c r="C38" s="8">
        <f t="shared" si="13"/>
        <v>488153.81781521201</v>
      </c>
      <c r="D38" s="7">
        <f t="shared" si="3"/>
        <v>10823.328561768831</v>
      </c>
      <c r="E38" s="9">
        <f t="shared" si="18"/>
        <v>6.8999999999999992E-2</v>
      </c>
      <c r="F38" s="8">
        <f t="shared" si="14"/>
        <v>2806.884452437469</v>
      </c>
      <c r="G38" s="8">
        <f t="shared" si="15"/>
        <v>8016.4441093313617</v>
      </c>
      <c r="H38" s="8">
        <f t="shared" si="16"/>
        <v>10823.328561768831</v>
      </c>
      <c r="I38" s="8">
        <f t="shared" si="17"/>
        <v>480137.37370588066</v>
      </c>
    </row>
    <row r="39" spans="1:9">
      <c r="A39">
        <v>33</v>
      </c>
      <c r="B39" s="6">
        <f t="shared" si="19"/>
        <v>46509.4375</v>
      </c>
      <c r="C39" s="8">
        <f t="shared" si="13"/>
        <v>480137.37370588066</v>
      </c>
      <c r="D39" s="7">
        <f t="shared" si="3"/>
        <v>10823.328561768831</v>
      </c>
      <c r="E39" s="9">
        <f t="shared" si="18"/>
        <v>6.8999999999999992E-2</v>
      </c>
      <c r="F39" s="8">
        <f t="shared" si="14"/>
        <v>2760.7898988088132</v>
      </c>
      <c r="G39" s="8">
        <f t="shared" si="15"/>
        <v>8062.538662960018</v>
      </c>
      <c r="H39" s="8">
        <f t="shared" si="16"/>
        <v>10823.328561768831</v>
      </c>
      <c r="I39" s="8">
        <f t="shared" si="17"/>
        <v>472074.83504292066</v>
      </c>
    </row>
    <row r="40" spans="1:9">
      <c r="A40">
        <v>34</v>
      </c>
      <c r="B40" s="6">
        <f t="shared" si="19"/>
        <v>46539.875</v>
      </c>
      <c r="C40" s="8">
        <f t="shared" si="13"/>
        <v>472074.83504292066</v>
      </c>
      <c r="D40" s="7">
        <f t="shared" si="3"/>
        <v>10823.328561768831</v>
      </c>
      <c r="E40" s="9">
        <f t="shared" si="18"/>
        <v>6.8999999999999992E-2</v>
      </c>
      <c r="F40" s="8">
        <f t="shared" si="14"/>
        <v>2714.4303014967936</v>
      </c>
      <c r="G40" s="8">
        <f t="shared" si="15"/>
        <v>8108.8982602720371</v>
      </c>
      <c r="H40" s="8">
        <f t="shared" si="16"/>
        <v>10823.328561768831</v>
      </c>
      <c r="I40" s="8">
        <f t="shared" si="17"/>
        <v>463965.93678264861</v>
      </c>
    </row>
    <row r="41" spans="1:9">
      <c r="A41">
        <v>35</v>
      </c>
      <c r="B41" s="6">
        <f t="shared" si="19"/>
        <v>46570.3125</v>
      </c>
      <c r="C41" s="8">
        <f t="shared" si="13"/>
        <v>463965.93678264861</v>
      </c>
      <c r="D41" s="7">
        <f t="shared" si="3"/>
        <v>10823.328561768831</v>
      </c>
      <c r="E41" s="9">
        <f t="shared" si="18"/>
        <v>6.8999999999999992E-2</v>
      </c>
      <c r="F41" s="8">
        <f t="shared" si="14"/>
        <v>2667.8041365002291</v>
      </c>
      <c r="G41" s="8">
        <f t="shared" si="15"/>
        <v>8155.5244252686016</v>
      </c>
      <c r="H41" s="8">
        <f t="shared" si="16"/>
        <v>10823.328561768831</v>
      </c>
      <c r="I41" s="8">
        <f t="shared" si="17"/>
        <v>455810.41235738003</v>
      </c>
    </row>
    <row r="42" spans="1:9">
      <c r="A42">
        <v>36</v>
      </c>
      <c r="B42" s="6">
        <f t="shared" si="19"/>
        <v>46600.75</v>
      </c>
      <c r="C42" s="8">
        <f t="shared" ref="C42" si="20">I41</f>
        <v>455810.41235738003</v>
      </c>
      <c r="D42" s="7">
        <f t="shared" si="3"/>
        <v>10823.328561768831</v>
      </c>
      <c r="E42" s="9">
        <f t="shared" ref="E42" si="21">E41</f>
        <v>6.8999999999999992E-2</v>
      </c>
      <c r="F42" s="8">
        <f t="shared" ref="F42" si="22">C42*E42/12</f>
        <v>2620.9098710549347</v>
      </c>
      <c r="G42" s="8">
        <f t="shared" ref="G42" si="23">D42-F42</f>
        <v>8202.4186907138956</v>
      </c>
      <c r="H42" s="8">
        <f t="shared" ref="H42" si="24">F42+G42</f>
        <v>10823.328561768831</v>
      </c>
      <c r="I42" s="8">
        <f t="shared" ref="I42" si="25">C42-G42</f>
        <v>447607.99366666615</v>
      </c>
    </row>
    <row r="43" spans="1:9">
      <c r="A43" s="5">
        <v>37</v>
      </c>
      <c r="B43" s="10">
        <f t="shared" ref="B43:B56" si="26">B42+(365.25/12)</f>
        <v>46631.1875</v>
      </c>
      <c r="C43" s="13">
        <f t="shared" ref="C43:C56" si="27">I42</f>
        <v>447607.99366666615</v>
      </c>
      <c r="D43" s="11">
        <f t="shared" si="3"/>
        <v>10823.328561768831</v>
      </c>
      <c r="E43" s="12">
        <f>6.9%-0.15%</f>
        <v>6.7500000000000004E-2</v>
      </c>
      <c r="F43" s="13">
        <f t="shared" ref="F43:F56" si="28">C43*E43/12</f>
        <v>2517.7949643749976</v>
      </c>
      <c r="G43" s="13">
        <f t="shared" ref="G43:G56" si="29">D43-F43</f>
        <v>8305.5335973938327</v>
      </c>
      <c r="H43" s="13">
        <f t="shared" ref="H43:H56" si="30">F43+G43</f>
        <v>10823.328561768831</v>
      </c>
      <c r="I43" s="13">
        <f t="shared" ref="I43:I56" si="31">C43-G43</f>
        <v>439302.46006927232</v>
      </c>
    </row>
    <row r="44" spans="1:9">
      <c r="A44" s="5">
        <v>38</v>
      </c>
      <c r="B44" s="10">
        <f t="shared" si="26"/>
        <v>46661.625</v>
      </c>
      <c r="C44" s="13">
        <f t="shared" si="27"/>
        <v>439302.46006927232</v>
      </c>
      <c r="D44" s="11">
        <f t="shared" si="3"/>
        <v>10823.328561768831</v>
      </c>
      <c r="E44" s="12">
        <f t="shared" ref="E43:E56" si="32">E43</f>
        <v>6.7500000000000004E-2</v>
      </c>
      <c r="F44" s="13">
        <f t="shared" si="28"/>
        <v>2471.0763378896568</v>
      </c>
      <c r="G44" s="13">
        <f t="shared" si="29"/>
        <v>8352.2522238791735</v>
      </c>
      <c r="H44" s="13">
        <f t="shared" si="30"/>
        <v>10823.328561768831</v>
      </c>
      <c r="I44" s="13">
        <f t="shared" si="31"/>
        <v>430950.20784539316</v>
      </c>
    </row>
    <row r="45" spans="1:9">
      <c r="A45" s="5">
        <v>39</v>
      </c>
      <c r="B45" s="10">
        <f t="shared" si="26"/>
        <v>46692.0625</v>
      </c>
      <c r="C45" s="13">
        <f t="shared" si="27"/>
        <v>430950.20784539316</v>
      </c>
      <c r="D45" s="11">
        <f t="shared" si="3"/>
        <v>10823.328561768831</v>
      </c>
      <c r="E45" s="12">
        <f t="shared" si="32"/>
        <v>6.7500000000000004E-2</v>
      </c>
      <c r="F45" s="13">
        <f t="shared" si="28"/>
        <v>2424.0949191303366</v>
      </c>
      <c r="G45" s="13">
        <f t="shared" si="29"/>
        <v>8399.2336426384936</v>
      </c>
      <c r="H45" s="13">
        <f t="shared" si="30"/>
        <v>10823.328561768831</v>
      </c>
      <c r="I45" s="13">
        <f t="shared" si="31"/>
        <v>422550.97420275467</v>
      </c>
    </row>
    <row r="46" spans="1:9">
      <c r="A46" s="5">
        <v>40</v>
      </c>
      <c r="B46" s="10">
        <f t="shared" si="26"/>
        <v>46722.5</v>
      </c>
      <c r="C46" s="13">
        <f t="shared" si="27"/>
        <v>422550.97420275467</v>
      </c>
      <c r="D46" s="11">
        <f t="shared" si="3"/>
        <v>10823.328561768831</v>
      </c>
      <c r="E46" s="12">
        <f t="shared" si="32"/>
        <v>6.7500000000000004E-2</v>
      </c>
      <c r="F46" s="13">
        <f t="shared" si="28"/>
        <v>2376.8492298904953</v>
      </c>
      <c r="G46" s="13">
        <f t="shared" si="29"/>
        <v>8446.4793318783359</v>
      </c>
      <c r="H46" s="13">
        <f t="shared" si="30"/>
        <v>10823.328561768831</v>
      </c>
      <c r="I46" s="13">
        <f t="shared" si="31"/>
        <v>414104.49487087631</v>
      </c>
    </row>
    <row r="47" spans="1:9">
      <c r="A47" s="5">
        <v>41</v>
      </c>
      <c r="B47" s="10">
        <f t="shared" si="26"/>
        <v>46752.9375</v>
      </c>
      <c r="C47" s="13">
        <f t="shared" si="27"/>
        <v>414104.49487087631</v>
      </c>
      <c r="D47" s="11">
        <f t="shared" si="3"/>
        <v>10823.328561768831</v>
      </c>
      <c r="E47" s="12">
        <f t="shared" si="32"/>
        <v>6.7500000000000004E-2</v>
      </c>
      <c r="F47" s="13">
        <f t="shared" si="28"/>
        <v>2329.3377836486793</v>
      </c>
      <c r="G47" s="13">
        <f t="shared" si="29"/>
        <v>8493.9907781201509</v>
      </c>
      <c r="H47" s="13">
        <f t="shared" si="30"/>
        <v>10823.328561768831</v>
      </c>
      <c r="I47" s="13">
        <f t="shared" si="31"/>
        <v>405610.50409275613</v>
      </c>
    </row>
    <row r="48" spans="1:9">
      <c r="A48" s="5">
        <v>42</v>
      </c>
      <c r="B48" s="10">
        <f t="shared" si="26"/>
        <v>46783.375</v>
      </c>
      <c r="C48" s="13">
        <f t="shared" si="27"/>
        <v>405610.50409275613</v>
      </c>
      <c r="D48" s="11">
        <f t="shared" si="3"/>
        <v>10823.328561768831</v>
      </c>
      <c r="E48" s="12">
        <f t="shared" si="32"/>
        <v>6.7500000000000004E-2</v>
      </c>
      <c r="F48" s="13">
        <f t="shared" si="28"/>
        <v>2281.5590855217533</v>
      </c>
      <c r="G48" s="13">
        <f t="shared" si="29"/>
        <v>8541.7694762470783</v>
      </c>
      <c r="H48" s="13">
        <f t="shared" si="30"/>
        <v>10823.328561768831</v>
      </c>
      <c r="I48" s="13">
        <f t="shared" si="31"/>
        <v>397068.73461650906</v>
      </c>
    </row>
    <row r="49" spans="1:9">
      <c r="A49" s="5">
        <v>43</v>
      </c>
      <c r="B49" s="10">
        <f t="shared" si="26"/>
        <v>46813.8125</v>
      </c>
      <c r="C49" s="13">
        <f t="shared" si="27"/>
        <v>397068.73461650906</v>
      </c>
      <c r="D49" s="11">
        <f t="shared" si="3"/>
        <v>10823.328561768831</v>
      </c>
      <c r="E49" s="12">
        <f t="shared" si="32"/>
        <v>6.7500000000000004E-2</v>
      </c>
      <c r="F49" s="13">
        <f t="shared" si="28"/>
        <v>2233.5116322178637</v>
      </c>
      <c r="G49" s="13">
        <f t="shared" si="29"/>
        <v>8589.816929550967</v>
      </c>
      <c r="H49" s="13">
        <f t="shared" si="30"/>
        <v>10823.328561768831</v>
      </c>
      <c r="I49" s="13">
        <f t="shared" si="31"/>
        <v>388478.9176869581</v>
      </c>
    </row>
    <row r="50" spans="1:9">
      <c r="A50" s="5">
        <v>44</v>
      </c>
      <c r="B50" s="10">
        <f t="shared" si="26"/>
        <v>46844.25</v>
      </c>
      <c r="C50" s="13">
        <f t="shared" si="27"/>
        <v>388478.9176869581</v>
      </c>
      <c r="D50" s="11">
        <f t="shared" si="3"/>
        <v>10823.328561768831</v>
      </c>
      <c r="E50" s="12">
        <f t="shared" si="32"/>
        <v>6.7500000000000004E-2</v>
      </c>
      <c r="F50" s="13">
        <f t="shared" si="28"/>
        <v>2185.1939119891395</v>
      </c>
      <c r="G50" s="13">
        <f t="shared" si="29"/>
        <v>8638.1346497796912</v>
      </c>
      <c r="H50" s="13">
        <f t="shared" si="30"/>
        <v>10823.328561768831</v>
      </c>
      <c r="I50" s="13">
        <f t="shared" si="31"/>
        <v>379840.78303717839</v>
      </c>
    </row>
    <row r="51" spans="1:9">
      <c r="A51" s="5">
        <v>45</v>
      </c>
      <c r="B51" s="10">
        <f t="shared" si="26"/>
        <v>46874.6875</v>
      </c>
      <c r="C51" s="13">
        <f t="shared" si="27"/>
        <v>379840.78303717839</v>
      </c>
      <c r="D51" s="11">
        <f t="shared" si="3"/>
        <v>10823.328561768831</v>
      </c>
      <c r="E51" s="12">
        <f t="shared" si="32"/>
        <v>6.7500000000000004E-2</v>
      </c>
      <c r="F51" s="13">
        <f t="shared" si="28"/>
        <v>2136.6044045841286</v>
      </c>
      <c r="G51" s="13">
        <f t="shared" si="29"/>
        <v>8686.7241571847026</v>
      </c>
      <c r="H51" s="13">
        <f t="shared" si="30"/>
        <v>10823.328561768831</v>
      </c>
      <c r="I51" s="13">
        <f t="shared" si="31"/>
        <v>371154.05887999368</v>
      </c>
    </row>
    <row r="52" spans="1:9">
      <c r="A52" s="5">
        <v>46</v>
      </c>
      <c r="B52" s="10">
        <f t="shared" si="26"/>
        <v>46905.125</v>
      </c>
      <c r="C52" s="13">
        <f t="shared" si="27"/>
        <v>371154.05887999368</v>
      </c>
      <c r="D52" s="11">
        <f t="shared" si="3"/>
        <v>10823.328561768831</v>
      </c>
      <c r="E52" s="12">
        <f t="shared" si="32"/>
        <v>6.7500000000000004E-2</v>
      </c>
      <c r="F52" s="13">
        <f t="shared" si="28"/>
        <v>2087.7415811999645</v>
      </c>
      <c r="G52" s="13">
        <f t="shared" si="29"/>
        <v>8735.5869805688671</v>
      </c>
      <c r="H52" s="13">
        <f t="shared" si="30"/>
        <v>10823.328561768831</v>
      </c>
      <c r="I52" s="13">
        <f t="shared" si="31"/>
        <v>362418.4718994248</v>
      </c>
    </row>
    <row r="53" spans="1:9">
      <c r="A53" s="5">
        <v>47</v>
      </c>
      <c r="B53" s="10">
        <f t="shared" si="26"/>
        <v>46935.5625</v>
      </c>
      <c r="C53" s="13">
        <f t="shared" si="27"/>
        <v>362418.4718994248</v>
      </c>
      <c r="D53" s="11">
        <f t="shared" si="3"/>
        <v>10823.328561768831</v>
      </c>
      <c r="E53" s="12">
        <f t="shared" si="32"/>
        <v>6.7500000000000004E-2</v>
      </c>
      <c r="F53" s="13">
        <f t="shared" si="28"/>
        <v>2038.6039044342645</v>
      </c>
      <c r="G53" s="13">
        <f t="shared" si="29"/>
        <v>8784.7246573345656</v>
      </c>
      <c r="H53" s="13">
        <f t="shared" si="30"/>
        <v>10823.328561768831</v>
      </c>
      <c r="I53" s="13">
        <f t="shared" si="31"/>
        <v>353633.74724209023</v>
      </c>
    </row>
    <row r="54" spans="1:9">
      <c r="A54" s="5">
        <v>48</v>
      </c>
      <c r="B54" s="10">
        <f t="shared" si="26"/>
        <v>46966</v>
      </c>
      <c r="C54" s="13">
        <f t="shared" si="27"/>
        <v>353633.74724209023</v>
      </c>
      <c r="D54" s="11">
        <f t="shared" si="3"/>
        <v>10823.328561768831</v>
      </c>
      <c r="E54" s="12">
        <f t="shared" si="32"/>
        <v>6.7500000000000004E-2</v>
      </c>
      <c r="F54" s="13">
        <f t="shared" si="28"/>
        <v>1989.1898282367576</v>
      </c>
      <c r="G54" s="13">
        <f t="shared" si="29"/>
        <v>8834.1387335320724</v>
      </c>
      <c r="H54" s="13">
        <f t="shared" si="30"/>
        <v>10823.328561768831</v>
      </c>
      <c r="I54" s="13">
        <f t="shared" si="31"/>
        <v>344799.60850855819</v>
      </c>
    </row>
    <row r="55" spans="1:9">
      <c r="A55">
        <v>49</v>
      </c>
      <c r="B55" s="6">
        <f t="shared" si="26"/>
        <v>46996.4375</v>
      </c>
      <c r="C55" s="8">
        <f t="shared" si="27"/>
        <v>344799.60850855819</v>
      </c>
      <c r="D55" s="7">
        <f t="shared" si="3"/>
        <v>10823.328561768831</v>
      </c>
      <c r="E55" s="9">
        <f>6.75%-0.15%</f>
        <v>6.6000000000000003E-2</v>
      </c>
      <c r="F55" s="8">
        <f t="shared" si="28"/>
        <v>1896.3978467970701</v>
      </c>
      <c r="G55" s="8">
        <f t="shared" si="29"/>
        <v>8926.9307149717606</v>
      </c>
      <c r="H55" s="8">
        <f t="shared" si="30"/>
        <v>10823.328561768831</v>
      </c>
      <c r="I55" s="8">
        <f t="shared" si="31"/>
        <v>335872.67779358645</v>
      </c>
    </row>
    <row r="56" spans="1:9">
      <c r="A56">
        <v>50</v>
      </c>
      <c r="B56" s="6">
        <f t="shared" si="26"/>
        <v>47026.875</v>
      </c>
      <c r="C56" s="8">
        <f t="shared" si="27"/>
        <v>335872.67779358645</v>
      </c>
      <c r="D56" s="7">
        <f t="shared" si="3"/>
        <v>10823.328561768831</v>
      </c>
      <c r="E56" s="9">
        <f t="shared" si="32"/>
        <v>6.6000000000000003E-2</v>
      </c>
      <c r="F56" s="8">
        <f t="shared" si="28"/>
        <v>1847.2997278647256</v>
      </c>
      <c r="G56" s="8">
        <f t="shared" si="29"/>
        <v>8976.0288339041053</v>
      </c>
      <c r="H56" s="8">
        <f t="shared" si="30"/>
        <v>10823.328561768831</v>
      </c>
      <c r="I56" s="8">
        <f t="shared" si="31"/>
        <v>326896.64895968232</v>
      </c>
    </row>
    <row r="57" spans="1:9">
      <c r="A57">
        <v>51</v>
      </c>
      <c r="B57" s="6">
        <f t="shared" ref="B57:B70" si="33">B56+(365.25/12)</f>
        <v>47057.3125</v>
      </c>
      <c r="C57" s="8">
        <f t="shared" ref="C57:C70" si="34">I56</f>
        <v>326896.64895968232</v>
      </c>
      <c r="D57" s="7">
        <f t="shared" si="3"/>
        <v>10823.328561768831</v>
      </c>
      <c r="E57" s="9">
        <f t="shared" ref="E57:E70" si="35">E56</f>
        <v>6.6000000000000003E-2</v>
      </c>
      <c r="F57" s="8">
        <f t="shared" ref="F57:F70" si="36">C57*E57/12</f>
        <v>1797.9315692782529</v>
      </c>
      <c r="G57" s="8">
        <f t="shared" ref="G57:G70" si="37">D57-F57</f>
        <v>9025.3969924905778</v>
      </c>
      <c r="H57" s="8">
        <f t="shared" ref="H57:H70" si="38">F57+G57</f>
        <v>10823.328561768831</v>
      </c>
      <c r="I57" s="8">
        <f t="shared" ref="I57:I70" si="39">C57-G57</f>
        <v>317871.25196719175</v>
      </c>
    </row>
    <row r="58" spans="1:9">
      <c r="A58">
        <v>52</v>
      </c>
      <c r="B58" s="6">
        <f t="shared" si="33"/>
        <v>47087.75</v>
      </c>
      <c r="C58" s="8">
        <f t="shared" si="34"/>
        <v>317871.25196719175</v>
      </c>
      <c r="D58" s="7">
        <f t="shared" si="3"/>
        <v>10823.328561768831</v>
      </c>
      <c r="E58" s="9">
        <f t="shared" si="35"/>
        <v>6.6000000000000003E-2</v>
      </c>
      <c r="F58" s="8">
        <f t="shared" si="36"/>
        <v>1748.2918858195546</v>
      </c>
      <c r="G58" s="8">
        <f t="shared" si="37"/>
        <v>9075.0366759492754</v>
      </c>
      <c r="H58" s="8">
        <f t="shared" si="38"/>
        <v>10823.328561768831</v>
      </c>
      <c r="I58" s="8">
        <f t="shared" si="39"/>
        <v>308796.21529124246</v>
      </c>
    </row>
    <row r="59" spans="1:9">
      <c r="A59">
        <v>53</v>
      </c>
      <c r="B59" s="6">
        <f t="shared" si="33"/>
        <v>47118.1875</v>
      </c>
      <c r="C59" s="8">
        <f t="shared" si="34"/>
        <v>308796.21529124246</v>
      </c>
      <c r="D59" s="7">
        <f t="shared" si="3"/>
        <v>10823.328561768831</v>
      </c>
      <c r="E59" s="9">
        <f t="shared" si="35"/>
        <v>6.6000000000000003E-2</v>
      </c>
      <c r="F59" s="8">
        <f t="shared" si="36"/>
        <v>1698.3791841018337</v>
      </c>
      <c r="G59" s="8">
        <f t="shared" si="37"/>
        <v>9124.949377666997</v>
      </c>
      <c r="H59" s="8">
        <f t="shared" si="38"/>
        <v>10823.328561768831</v>
      </c>
      <c r="I59" s="8">
        <f t="shared" si="39"/>
        <v>299671.26591357548</v>
      </c>
    </row>
    <row r="60" spans="1:9">
      <c r="A60">
        <v>54</v>
      </c>
      <c r="B60" s="6">
        <f t="shared" si="33"/>
        <v>47148.625</v>
      </c>
      <c r="C60" s="8">
        <f t="shared" si="34"/>
        <v>299671.26591357548</v>
      </c>
      <c r="D60" s="7">
        <f t="shared" si="3"/>
        <v>10823.328561768831</v>
      </c>
      <c r="E60" s="9">
        <f t="shared" si="35"/>
        <v>6.6000000000000003E-2</v>
      </c>
      <c r="F60" s="8">
        <f t="shared" si="36"/>
        <v>1648.1919625246653</v>
      </c>
      <c r="G60" s="8">
        <f t="shared" si="37"/>
        <v>9175.1365992441661</v>
      </c>
      <c r="H60" s="8">
        <f t="shared" si="38"/>
        <v>10823.328561768831</v>
      </c>
      <c r="I60" s="8">
        <f t="shared" si="39"/>
        <v>290496.12931433134</v>
      </c>
    </row>
    <row r="61" spans="1:9">
      <c r="A61">
        <v>55</v>
      </c>
      <c r="B61" s="6">
        <f t="shared" si="33"/>
        <v>47179.0625</v>
      </c>
      <c r="C61" s="8">
        <f t="shared" si="34"/>
        <v>290496.12931433134</v>
      </c>
      <c r="D61" s="7">
        <f t="shared" si="3"/>
        <v>10823.328561768831</v>
      </c>
      <c r="E61" s="9">
        <f t="shared" si="35"/>
        <v>6.6000000000000003E-2</v>
      </c>
      <c r="F61" s="8">
        <f t="shared" si="36"/>
        <v>1597.7287112288225</v>
      </c>
      <c r="G61" s="8">
        <f t="shared" si="37"/>
        <v>9225.5998505400075</v>
      </c>
      <c r="H61" s="8">
        <f t="shared" si="38"/>
        <v>10823.328561768831</v>
      </c>
      <c r="I61" s="8">
        <f t="shared" si="39"/>
        <v>281270.52946379135</v>
      </c>
    </row>
    <row r="62" spans="1:9">
      <c r="A62">
        <v>56</v>
      </c>
      <c r="B62" s="6">
        <f t="shared" si="33"/>
        <v>47209.5</v>
      </c>
      <c r="C62" s="8">
        <f t="shared" si="34"/>
        <v>281270.52946379135</v>
      </c>
      <c r="D62" s="7">
        <f t="shared" si="3"/>
        <v>10823.328561768831</v>
      </c>
      <c r="E62" s="9">
        <f t="shared" si="35"/>
        <v>6.6000000000000003E-2</v>
      </c>
      <c r="F62" s="8">
        <f t="shared" si="36"/>
        <v>1546.9879120508524</v>
      </c>
      <c r="G62" s="8">
        <f t="shared" si="37"/>
        <v>9276.3406497179785</v>
      </c>
      <c r="H62" s="8">
        <f t="shared" si="38"/>
        <v>10823.328561768831</v>
      </c>
      <c r="I62" s="8">
        <f t="shared" si="39"/>
        <v>271994.18881407339</v>
      </c>
    </row>
    <row r="63" spans="1:9">
      <c r="A63">
        <v>57</v>
      </c>
      <c r="B63" s="6">
        <f t="shared" si="33"/>
        <v>47239.9375</v>
      </c>
      <c r="C63" s="8">
        <f t="shared" si="34"/>
        <v>271994.18881407339</v>
      </c>
      <c r="D63" s="7">
        <f t="shared" si="3"/>
        <v>10823.328561768831</v>
      </c>
      <c r="E63" s="9">
        <f t="shared" si="35"/>
        <v>6.6000000000000003E-2</v>
      </c>
      <c r="F63" s="8">
        <f t="shared" si="36"/>
        <v>1495.9680384774038</v>
      </c>
      <c r="G63" s="8">
        <f t="shared" si="37"/>
        <v>9327.3605232914269</v>
      </c>
      <c r="H63" s="8">
        <f t="shared" si="38"/>
        <v>10823.328561768831</v>
      </c>
      <c r="I63" s="8">
        <f t="shared" si="39"/>
        <v>262666.82829078194</v>
      </c>
    </row>
    <row r="64" spans="1:9">
      <c r="A64">
        <v>58</v>
      </c>
      <c r="B64" s="6">
        <f t="shared" si="33"/>
        <v>47270.375</v>
      </c>
      <c r="C64" s="8">
        <f t="shared" si="34"/>
        <v>262666.82829078194</v>
      </c>
      <c r="D64" s="7">
        <f t="shared" si="3"/>
        <v>10823.328561768831</v>
      </c>
      <c r="E64" s="9">
        <f t="shared" si="35"/>
        <v>6.6000000000000003E-2</v>
      </c>
      <c r="F64" s="8">
        <f t="shared" si="36"/>
        <v>1444.6675555993006</v>
      </c>
      <c r="G64" s="8">
        <f t="shared" si="37"/>
        <v>9378.6610061695301</v>
      </c>
      <c r="H64" s="8">
        <f t="shared" si="38"/>
        <v>10823.328561768831</v>
      </c>
      <c r="I64" s="8">
        <f t="shared" si="39"/>
        <v>253288.1672846124</v>
      </c>
    </row>
    <row r="65" spans="1:9">
      <c r="A65">
        <v>59</v>
      </c>
      <c r="B65" s="6">
        <f t="shared" si="33"/>
        <v>47300.8125</v>
      </c>
      <c r="C65" s="8">
        <f t="shared" si="34"/>
        <v>253288.1672846124</v>
      </c>
      <c r="D65" s="7">
        <f t="shared" si="3"/>
        <v>10823.328561768831</v>
      </c>
      <c r="E65" s="9">
        <f t="shared" si="35"/>
        <v>6.6000000000000003E-2</v>
      </c>
      <c r="F65" s="8">
        <f t="shared" si="36"/>
        <v>1393.0849200653684</v>
      </c>
      <c r="G65" s="8">
        <f t="shared" si="37"/>
        <v>9430.2436417034623</v>
      </c>
      <c r="H65" s="8">
        <f t="shared" si="38"/>
        <v>10823.328561768831</v>
      </c>
      <c r="I65" s="8">
        <f t="shared" si="39"/>
        <v>243857.92364290892</v>
      </c>
    </row>
    <row r="66" spans="1:9">
      <c r="A66">
        <v>60</v>
      </c>
      <c r="B66" s="6">
        <f t="shared" si="33"/>
        <v>47331.25</v>
      </c>
      <c r="C66" s="8">
        <f t="shared" si="34"/>
        <v>243857.92364290892</v>
      </c>
      <c r="D66" s="7">
        <f t="shared" si="3"/>
        <v>10823.328561768831</v>
      </c>
      <c r="E66" s="9">
        <f t="shared" si="35"/>
        <v>6.6000000000000003E-2</v>
      </c>
      <c r="F66" s="8">
        <f t="shared" si="36"/>
        <v>1341.2185800359991</v>
      </c>
      <c r="G66" s="8">
        <f t="shared" si="37"/>
        <v>9482.1099817328322</v>
      </c>
      <c r="H66" s="8">
        <f t="shared" si="38"/>
        <v>10823.328561768831</v>
      </c>
      <c r="I66" s="8">
        <f t="shared" si="39"/>
        <v>234375.8136611761</v>
      </c>
    </row>
    <row r="67" spans="1:9">
      <c r="A67" s="5">
        <v>61</v>
      </c>
      <c r="B67" s="10">
        <f t="shared" ref="B67:B90" si="40">B66+(365.25/12)</f>
        <v>47361.6875</v>
      </c>
      <c r="C67" s="13">
        <f t="shared" ref="C67:C90" si="41">I66</f>
        <v>234375.8136611761</v>
      </c>
      <c r="D67" s="11">
        <f t="shared" si="3"/>
        <v>10823.328561768831</v>
      </c>
      <c r="E67" s="12">
        <f t="shared" ref="E67:E90" si="42">E66</f>
        <v>6.6000000000000003E-2</v>
      </c>
      <c r="F67" s="13">
        <f t="shared" ref="F67:F90" si="43">C67*E67/12</f>
        <v>1289.0669751364687</v>
      </c>
      <c r="G67" s="13">
        <f t="shared" ref="G67:G90" si="44">D67-F67</f>
        <v>9534.2615866323613</v>
      </c>
      <c r="H67" s="13">
        <f t="shared" ref="H67:H90" si="45">F67+G67</f>
        <v>10823.328561768831</v>
      </c>
      <c r="I67" s="13">
        <f t="shared" ref="I67:I90" si="46">C67-G67</f>
        <v>224841.55207454372</v>
      </c>
    </row>
    <row r="68" spans="1:9">
      <c r="A68" s="5">
        <v>62</v>
      </c>
      <c r="B68" s="10">
        <f t="shared" si="40"/>
        <v>47392.125</v>
      </c>
      <c r="C68" s="13">
        <f t="shared" si="41"/>
        <v>224841.55207454372</v>
      </c>
      <c r="D68" s="11">
        <f t="shared" si="3"/>
        <v>10823.328561768831</v>
      </c>
      <c r="E68" s="12">
        <f t="shared" si="42"/>
        <v>6.6000000000000003E-2</v>
      </c>
      <c r="F68" s="13">
        <f t="shared" si="43"/>
        <v>1236.6285364099906</v>
      </c>
      <c r="G68" s="13">
        <f t="shared" si="44"/>
        <v>9586.7000253588394</v>
      </c>
      <c r="H68" s="13">
        <f t="shared" si="45"/>
        <v>10823.328561768831</v>
      </c>
      <c r="I68" s="13">
        <f t="shared" si="46"/>
        <v>215254.85204918488</v>
      </c>
    </row>
    <row r="69" spans="1:9">
      <c r="A69" s="5">
        <v>63</v>
      </c>
      <c r="B69" s="10">
        <f t="shared" si="40"/>
        <v>47422.5625</v>
      </c>
      <c r="C69" s="13">
        <f t="shared" si="41"/>
        <v>215254.85204918488</v>
      </c>
      <c r="D69" s="11">
        <f t="shared" si="3"/>
        <v>10823.328561768831</v>
      </c>
      <c r="E69" s="12">
        <f t="shared" si="42"/>
        <v>6.6000000000000003E-2</v>
      </c>
      <c r="F69" s="13">
        <f t="shared" si="43"/>
        <v>1183.9016862705168</v>
      </c>
      <c r="G69" s="13">
        <f t="shared" si="44"/>
        <v>9639.4268754983132</v>
      </c>
      <c r="H69" s="13">
        <f t="shared" si="45"/>
        <v>10823.328561768831</v>
      </c>
      <c r="I69" s="13">
        <f t="shared" si="46"/>
        <v>205615.42517368656</v>
      </c>
    </row>
    <row r="70" spans="1:9">
      <c r="A70" s="5">
        <v>64</v>
      </c>
      <c r="B70" s="10">
        <f t="shared" si="40"/>
        <v>47453</v>
      </c>
      <c r="C70" s="13">
        <f t="shared" si="41"/>
        <v>205615.42517368656</v>
      </c>
      <c r="D70" s="11">
        <f t="shared" si="3"/>
        <v>10823.328561768831</v>
      </c>
      <c r="E70" s="12">
        <f t="shared" si="42"/>
        <v>6.6000000000000003E-2</v>
      </c>
      <c r="F70" s="13">
        <f t="shared" si="43"/>
        <v>1130.8848384552762</v>
      </c>
      <c r="G70" s="13">
        <f t="shared" si="44"/>
        <v>9692.4437233135541</v>
      </c>
      <c r="H70" s="13">
        <f t="shared" si="45"/>
        <v>10823.328561768831</v>
      </c>
      <c r="I70" s="13">
        <f t="shared" si="46"/>
        <v>195922.98145037302</v>
      </c>
    </row>
    <row r="71" spans="1:9">
      <c r="A71" s="5">
        <v>65</v>
      </c>
      <c r="B71" s="10">
        <f t="shared" si="40"/>
        <v>47483.4375</v>
      </c>
      <c r="C71" s="13">
        <f t="shared" si="41"/>
        <v>195922.98145037302</v>
      </c>
      <c r="D71" s="11">
        <f t="shared" si="3"/>
        <v>10823.328561768831</v>
      </c>
      <c r="E71" s="12">
        <f t="shared" si="42"/>
        <v>6.6000000000000003E-2</v>
      </c>
      <c r="F71" s="13">
        <f t="shared" si="43"/>
        <v>1077.5763979770516</v>
      </c>
      <c r="G71" s="13">
        <f t="shared" si="44"/>
        <v>9745.7521637917798</v>
      </c>
      <c r="H71" s="13">
        <f t="shared" si="45"/>
        <v>10823.328561768831</v>
      </c>
      <c r="I71" s="13">
        <f t="shared" si="46"/>
        <v>186177.22928658125</v>
      </c>
    </row>
    <row r="72" spans="1:9">
      <c r="A72" s="5">
        <v>66</v>
      </c>
      <c r="B72" s="10">
        <f t="shared" si="40"/>
        <v>47513.875</v>
      </c>
      <c r="C72" s="13">
        <f t="shared" si="41"/>
        <v>186177.22928658125</v>
      </c>
      <c r="D72" s="11">
        <f t="shared" si="3"/>
        <v>10823.328561768831</v>
      </c>
      <c r="E72" s="12">
        <f t="shared" si="42"/>
        <v>6.6000000000000003E-2</v>
      </c>
      <c r="F72" s="13">
        <f t="shared" si="43"/>
        <v>1023.974761076197</v>
      </c>
      <c r="G72" s="13">
        <f t="shared" si="44"/>
        <v>9799.3538006926337</v>
      </c>
      <c r="H72" s="13">
        <f t="shared" si="45"/>
        <v>10823.328561768831</v>
      </c>
      <c r="I72" s="13">
        <f t="shared" si="46"/>
        <v>176377.87548588862</v>
      </c>
    </row>
    <row r="73" spans="1:9">
      <c r="A73" s="5">
        <v>67</v>
      </c>
      <c r="B73" s="10">
        <f t="shared" si="40"/>
        <v>47544.3125</v>
      </c>
      <c r="C73" s="13">
        <f t="shared" si="41"/>
        <v>176377.87548588862</v>
      </c>
      <c r="D73" s="11">
        <f t="shared" ref="D73:D90" si="47">$D$3</f>
        <v>10823.328561768831</v>
      </c>
      <c r="E73" s="12">
        <f t="shared" si="42"/>
        <v>6.6000000000000003E-2</v>
      </c>
      <c r="F73" s="13">
        <f t="shared" si="43"/>
        <v>970.07831517238753</v>
      </c>
      <c r="G73" s="13">
        <f t="shared" si="44"/>
        <v>9853.2502465964426</v>
      </c>
      <c r="H73" s="13">
        <f t="shared" si="45"/>
        <v>10823.328561768831</v>
      </c>
      <c r="I73" s="13">
        <f t="shared" si="46"/>
        <v>166524.62523929219</v>
      </c>
    </row>
    <row r="74" spans="1:9">
      <c r="A74" s="5">
        <v>68</v>
      </c>
      <c r="B74" s="10">
        <f t="shared" si="40"/>
        <v>47574.75</v>
      </c>
      <c r="C74" s="13">
        <f t="shared" si="41"/>
        <v>166524.62523929219</v>
      </c>
      <c r="D74" s="11">
        <f t="shared" si="47"/>
        <v>10823.328561768831</v>
      </c>
      <c r="E74" s="12">
        <f t="shared" si="42"/>
        <v>6.6000000000000003E-2</v>
      </c>
      <c r="F74" s="13">
        <f t="shared" si="43"/>
        <v>915.88543881610713</v>
      </c>
      <c r="G74" s="13">
        <f t="shared" si="44"/>
        <v>9907.4431229527236</v>
      </c>
      <c r="H74" s="13">
        <f t="shared" si="45"/>
        <v>10823.328561768831</v>
      </c>
      <c r="I74" s="13">
        <f t="shared" si="46"/>
        <v>156617.18211633948</v>
      </c>
    </row>
    <row r="75" spans="1:9">
      <c r="A75" s="5">
        <v>69</v>
      </c>
      <c r="B75" s="10">
        <f t="shared" si="40"/>
        <v>47605.1875</v>
      </c>
      <c r="C75" s="13">
        <f t="shared" si="41"/>
        <v>156617.18211633948</v>
      </c>
      <c r="D75" s="11">
        <f t="shared" si="47"/>
        <v>10823.328561768831</v>
      </c>
      <c r="E75" s="12">
        <f t="shared" si="42"/>
        <v>6.6000000000000003E-2</v>
      </c>
      <c r="F75" s="13">
        <f t="shared" si="43"/>
        <v>861.39450163986714</v>
      </c>
      <c r="G75" s="13">
        <f t="shared" si="44"/>
        <v>9961.9340601289641</v>
      </c>
      <c r="H75" s="13">
        <f t="shared" si="45"/>
        <v>10823.328561768831</v>
      </c>
      <c r="I75" s="13">
        <f t="shared" si="46"/>
        <v>146655.24805621052</v>
      </c>
    </row>
    <row r="76" spans="1:9">
      <c r="A76" s="5">
        <v>70</v>
      </c>
      <c r="B76" s="10">
        <f t="shared" si="40"/>
        <v>47635.625</v>
      </c>
      <c r="C76" s="13">
        <f t="shared" si="41"/>
        <v>146655.24805621052</v>
      </c>
      <c r="D76" s="11">
        <f t="shared" si="47"/>
        <v>10823.328561768831</v>
      </c>
      <c r="E76" s="12">
        <f t="shared" si="42"/>
        <v>6.6000000000000003E-2</v>
      </c>
      <c r="F76" s="13">
        <f t="shared" si="43"/>
        <v>806.60386430915787</v>
      </c>
      <c r="G76" s="13">
        <f t="shared" si="44"/>
        <v>10016.724697459673</v>
      </c>
      <c r="H76" s="13">
        <f t="shared" si="45"/>
        <v>10823.328561768831</v>
      </c>
      <c r="I76" s="13">
        <f t="shared" si="46"/>
        <v>136638.52335875086</v>
      </c>
    </row>
    <row r="77" spans="1:9">
      <c r="A77" s="5">
        <v>71</v>
      </c>
      <c r="B77" s="10">
        <f t="shared" si="40"/>
        <v>47666.0625</v>
      </c>
      <c r="C77" s="13">
        <f t="shared" si="41"/>
        <v>136638.52335875086</v>
      </c>
      <c r="D77" s="11">
        <f t="shared" si="47"/>
        <v>10823.328561768831</v>
      </c>
      <c r="E77" s="12">
        <f t="shared" si="42"/>
        <v>6.6000000000000003E-2</v>
      </c>
      <c r="F77" s="13">
        <f t="shared" si="43"/>
        <v>751.51187847312974</v>
      </c>
      <c r="G77" s="13">
        <f t="shared" si="44"/>
        <v>10071.816683295701</v>
      </c>
      <c r="H77" s="13">
        <f t="shared" si="45"/>
        <v>10823.328561768831</v>
      </c>
      <c r="I77" s="13">
        <f t="shared" si="46"/>
        <v>126566.70667545515</v>
      </c>
    </row>
    <row r="78" spans="1:9">
      <c r="A78" s="5">
        <v>72</v>
      </c>
      <c r="B78" s="10">
        <f t="shared" si="40"/>
        <v>47696.5</v>
      </c>
      <c r="C78" s="13">
        <f t="shared" si="41"/>
        <v>126566.70667545515</v>
      </c>
      <c r="D78" s="11">
        <f t="shared" si="47"/>
        <v>10823.328561768831</v>
      </c>
      <c r="E78" s="12">
        <f t="shared" si="42"/>
        <v>6.6000000000000003E-2</v>
      </c>
      <c r="F78" s="13">
        <f t="shared" si="43"/>
        <v>696.11688671500326</v>
      </c>
      <c r="G78" s="13">
        <f t="shared" si="44"/>
        <v>10127.211675053828</v>
      </c>
      <c r="H78" s="13">
        <f t="shared" si="45"/>
        <v>10823.328561768831</v>
      </c>
      <c r="I78" s="13">
        <f t="shared" si="46"/>
        <v>116439.49500040132</v>
      </c>
    </row>
    <row r="79" spans="1:9">
      <c r="A79">
        <v>73</v>
      </c>
      <c r="B79" s="6">
        <f t="shared" si="40"/>
        <v>47726.9375</v>
      </c>
      <c r="C79" s="8">
        <f t="shared" si="41"/>
        <v>116439.49500040132</v>
      </c>
      <c r="D79" s="7">
        <f t="shared" ref="D79:D89" si="48">IF(D78&gt;C79,C79,$D$3)</f>
        <v>10823.328561768831</v>
      </c>
      <c r="E79" s="9">
        <f t="shared" si="42"/>
        <v>6.6000000000000003E-2</v>
      </c>
      <c r="F79" s="8">
        <f t="shared" si="43"/>
        <v>640.41722250220732</v>
      </c>
      <c r="G79" s="8">
        <f t="shared" si="44"/>
        <v>10182.911339266624</v>
      </c>
      <c r="H79" s="8">
        <f t="shared" si="45"/>
        <v>10823.328561768831</v>
      </c>
      <c r="I79" s="8">
        <f t="shared" ref="I79:I88" si="49">IF(H79&lt;H78,SUM(F79,G79),C79-G79)</f>
        <v>106256.5836611347</v>
      </c>
    </row>
    <row r="80" spans="1:9">
      <c r="A80">
        <v>74</v>
      </c>
      <c r="B80" s="6">
        <f t="shared" si="40"/>
        <v>47757.375</v>
      </c>
      <c r="C80" s="8">
        <f t="shared" si="41"/>
        <v>106256.5836611347</v>
      </c>
      <c r="D80" s="7">
        <f t="shared" si="48"/>
        <v>10823.328561768831</v>
      </c>
      <c r="E80" s="9">
        <f t="shared" si="42"/>
        <v>6.6000000000000003E-2</v>
      </c>
      <c r="F80" s="8">
        <f t="shared" si="43"/>
        <v>584.41121013624092</v>
      </c>
      <c r="G80" s="8">
        <f t="shared" si="44"/>
        <v>10238.91735163259</v>
      </c>
      <c r="H80" s="8">
        <f t="shared" si="45"/>
        <v>10823.328561768831</v>
      </c>
      <c r="I80" s="8">
        <f t="shared" si="49"/>
        <v>96017.666309502121</v>
      </c>
    </row>
    <row r="81" spans="1:9">
      <c r="A81">
        <v>75</v>
      </c>
      <c r="B81" s="6">
        <f t="shared" si="40"/>
        <v>47787.8125</v>
      </c>
      <c r="C81" s="8">
        <f t="shared" si="41"/>
        <v>96017.666309502121</v>
      </c>
      <c r="D81" s="7">
        <f t="shared" si="48"/>
        <v>10823.328561768831</v>
      </c>
      <c r="E81" s="9">
        <f t="shared" si="42"/>
        <v>6.6000000000000003E-2</v>
      </c>
      <c r="F81" s="8">
        <f t="shared" si="43"/>
        <v>528.09716470226169</v>
      </c>
      <c r="G81" s="8">
        <f t="shared" si="44"/>
        <v>10295.231397066569</v>
      </c>
      <c r="H81" s="8">
        <f t="shared" si="45"/>
        <v>10823.328561768831</v>
      </c>
      <c r="I81" s="8">
        <f t="shared" si="49"/>
        <v>85722.43491243555</v>
      </c>
    </row>
    <row r="82" spans="1:9">
      <c r="A82">
        <v>76</v>
      </c>
      <c r="B82" s="6">
        <f t="shared" si="40"/>
        <v>47818.25</v>
      </c>
      <c r="C82" s="8">
        <f t="shared" si="41"/>
        <v>85722.43491243555</v>
      </c>
      <c r="D82" s="7">
        <f t="shared" si="48"/>
        <v>10823.328561768831</v>
      </c>
      <c r="E82" s="9">
        <f t="shared" si="42"/>
        <v>6.6000000000000003E-2</v>
      </c>
      <c r="F82" s="8">
        <f t="shared" si="43"/>
        <v>471.47339201839554</v>
      </c>
      <c r="G82" s="8">
        <f t="shared" si="44"/>
        <v>10351.855169750435</v>
      </c>
      <c r="H82" s="8">
        <f t="shared" si="45"/>
        <v>10823.328561768831</v>
      </c>
      <c r="I82" s="8">
        <f t="shared" si="49"/>
        <v>75370.57974268512</v>
      </c>
    </row>
    <row r="83" spans="1:9">
      <c r="A83">
        <v>77</v>
      </c>
      <c r="B83" s="6">
        <f t="shared" si="40"/>
        <v>47848.6875</v>
      </c>
      <c r="C83" s="8">
        <f t="shared" si="41"/>
        <v>75370.57974268512</v>
      </c>
      <c r="D83" s="7">
        <f t="shared" si="48"/>
        <v>10823.328561768831</v>
      </c>
      <c r="E83" s="9">
        <f t="shared" si="42"/>
        <v>6.6000000000000003E-2</v>
      </c>
      <c r="F83" s="8">
        <f t="shared" si="43"/>
        <v>414.53818858476819</v>
      </c>
      <c r="G83" s="8">
        <f t="shared" si="44"/>
        <v>10408.790373184063</v>
      </c>
      <c r="H83" s="8">
        <f t="shared" si="45"/>
        <v>10823.328561768831</v>
      </c>
      <c r="I83" s="8">
        <f t="shared" si="49"/>
        <v>64961.789369501057</v>
      </c>
    </row>
    <row r="84" spans="1:9">
      <c r="A84">
        <v>78</v>
      </c>
      <c r="B84" s="6">
        <f t="shared" si="40"/>
        <v>47879.125</v>
      </c>
      <c r="C84" s="8">
        <f t="shared" si="41"/>
        <v>64961.789369501057</v>
      </c>
      <c r="D84" s="7">
        <f t="shared" si="48"/>
        <v>10823.328561768831</v>
      </c>
      <c r="E84" s="9">
        <f t="shared" si="42"/>
        <v>6.6000000000000003E-2</v>
      </c>
      <c r="F84" s="8">
        <f t="shared" si="43"/>
        <v>357.28984153225582</v>
      </c>
      <c r="G84" s="8">
        <f t="shared" si="44"/>
        <v>10466.038720236575</v>
      </c>
      <c r="H84" s="8">
        <f t="shared" si="45"/>
        <v>10823.328561768831</v>
      </c>
      <c r="I84" s="8">
        <f t="shared" si="49"/>
        <v>54495.750649264482</v>
      </c>
    </row>
    <row r="85" spans="1:9">
      <c r="A85">
        <v>79</v>
      </c>
      <c r="B85" s="6">
        <f t="shared" si="40"/>
        <v>47909.5625</v>
      </c>
      <c r="C85" s="8">
        <f t="shared" si="41"/>
        <v>54495.750649264482</v>
      </c>
      <c r="D85" s="7">
        <f t="shared" si="48"/>
        <v>10823.328561768831</v>
      </c>
      <c r="E85" s="9">
        <f t="shared" si="42"/>
        <v>6.6000000000000003E-2</v>
      </c>
      <c r="F85" s="8">
        <f t="shared" si="43"/>
        <v>299.72662857095469</v>
      </c>
      <c r="G85" s="8">
        <f t="shared" si="44"/>
        <v>10523.601933197877</v>
      </c>
      <c r="H85" s="8">
        <f t="shared" si="45"/>
        <v>10823.328561768831</v>
      </c>
      <c r="I85" s="8">
        <f t="shared" si="49"/>
        <v>43972.148716066607</v>
      </c>
    </row>
    <row r="86" spans="1:9">
      <c r="A86">
        <v>80</v>
      </c>
      <c r="B86" s="6">
        <f t="shared" si="40"/>
        <v>47940</v>
      </c>
      <c r="C86" s="8">
        <f t="shared" si="41"/>
        <v>43972.148716066607</v>
      </c>
      <c r="D86" s="7">
        <f t="shared" si="48"/>
        <v>10823.328561768831</v>
      </c>
      <c r="E86" s="9">
        <f t="shared" si="42"/>
        <v>6.6000000000000003E-2</v>
      </c>
      <c r="F86" s="8">
        <f t="shared" si="43"/>
        <v>241.84681793836637</v>
      </c>
      <c r="G86" s="8">
        <f t="shared" si="44"/>
        <v>10581.481743830464</v>
      </c>
      <c r="H86" s="8">
        <f t="shared" si="45"/>
        <v>10823.328561768831</v>
      </c>
      <c r="I86" s="8">
        <f t="shared" si="49"/>
        <v>33390.66697223614</v>
      </c>
    </row>
    <row r="87" spans="1:9">
      <c r="A87">
        <v>81</v>
      </c>
      <c r="B87" s="6">
        <f t="shared" si="40"/>
        <v>47970.4375</v>
      </c>
      <c r="C87" s="8">
        <f t="shared" si="41"/>
        <v>33390.66697223614</v>
      </c>
      <c r="D87" s="7">
        <f t="shared" si="48"/>
        <v>10823.328561768831</v>
      </c>
      <c r="E87" s="9">
        <f t="shared" si="42"/>
        <v>6.6000000000000003E-2</v>
      </c>
      <c r="F87" s="8">
        <f t="shared" si="43"/>
        <v>183.64866834729878</v>
      </c>
      <c r="G87" s="8">
        <f t="shared" si="44"/>
        <v>10639.679893421531</v>
      </c>
      <c r="H87" s="8">
        <f t="shared" si="45"/>
        <v>10823.328561768831</v>
      </c>
      <c r="I87" s="8">
        <f t="shared" si="49"/>
        <v>22750.987078814607</v>
      </c>
    </row>
    <row r="88" spans="1:9">
      <c r="A88">
        <v>82</v>
      </c>
      <c r="B88" s="6">
        <f t="shared" si="40"/>
        <v>48000.875</v>
      </c>
      <c r="C88" s="8">
        <f t="shared" si="41"/>
        <v>22750.987078814607</v>
      </c>
      <c r="D88" s="7">
        <f t="shared" si="48"/>
        <v>10823.328561768831</v>
      </c>
      <c r="E88" s="9">
        <f t="shared" si="42"/>
        <v>6.6000000000000003E-2</v>
      </c>
      <c r="F88" s="8">
        <f t="shared" si="43"/>
        <v>125.13042893348035</v>
      </c>
      <c r="G88" s="8">
        <f t="shared" si="44"/>
        <v>10698.19813283535</v>
      </c>
      <c r="H88" s="8">
        <f t="shared" si="45"/>
        <v>10823.328561768831</v>
      </c>
      <c r="I88" s="8">
        <f t="shared" si="49"/>
        <v>12052.788945979257</v>
      </c>
    </row>
    <row r="89" spans="1:9">
      <c r="A89">
        <v>83</v>
      </c>
      <c r="B89" s="6">
        <f t="shared" si="40"/>
        <v>48031.3125</v>
      </c>
      <c r="C89" s="8">
        <f t="shared" si="41"/>
        <v>12052.788945979257</v>
      </c>
      <c r="D89" s="7">
        <f t="shared" si="48"/>
        <v>10823.328561768831</v>
      </c>
      <c r="E89" s="9">
        <f t="shared" si="42"/>
        <v>6.6000000000000003E-2</v>
      </c>
      <c r="F89" s="8">
        <f t="shared" si="43"/>
        <v>66.290339202885917</v>
      </c>
      <c r="G89" s="8">
        <f t="shared" si="44"/>
        <v>10757.038222565945</v>
      </c>
      <c r="H89" s="8">
        <f t="shared" si="45"/>
        <v>10823.328561768831</v>
      </c>
      <c r="I89" s="8">
        <f>IF(H89&lt;H88,SUM(F89,G89),C89-G89)</f>
        <v>1295.7507234133118</v>
      </c>
    </row>
    <row r="90" spans="1:9">
      <c r="A90">
        <v>84</v>
      </c>
      <c r="B90" s="6">
        <f t="shared" si="40"/>
        <v>48061.75</v>
      </c>
      <c r="C90" s="8">
        <f t="shared" si="41"/>
        <v>1295.7507234133118</v>
      </c>
      <c r="D90" s="7">
        <f>IF(D89&gt;C90,C90,$D$3)</f>
        <v>1295.7507234133118</v>
      </c>
      <c r="E90" s="9">
        <f t="shared" si="42"/>
        <v>6.6000000000000003E-2</v>
      </c>
      <c r="F90" s="8">
        <f t="shared" si="43"/>
        <v>7.1266289787732156</v>
      </c>
      <c r="G90" s="8">
        <f t="shared" si="44"/>
        <v>1288.6240944345386</v>
      </c>
      <c r="H90" s="8">
        <f t="shared" si="45"/>
        <v>1295.7507234133118</v>
      </c>
      <c r="I90" s="8">
        <f>IF(H90=H89,SUM(F90,G90),C90-H90)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2024-07-17T17:40:45Z</dcterms:created>
  <dcterms:modified xsi:type="dcterms:W3CDTF">2024-07-17T19:10:50Z</dcterms:modified>
  <cp:category/>
  <cp:contentStatus/>
</cp:coreProperties>
</file>