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517097\Downloads\"/>
    </mc:Choice>
  </mc:AlternateContent>
  <xr:revisionPtr revIDLastSave="0" documentId="8_{D1FA3C69-6329-44CD-BEFF-715A34A026AC}" xr6:coauthVersionLast="46" xr6:coauthVersionMax="46" xr10:uidLastSave="{00000000-0000-0000-0000-000000000000}"/>
  <bookViews>
    <workbookView xWindow="-110" yWindow="-110" windowWidth="19420" windowHeight="10300" xr2:uid="{DEAE31D6-A96F-4CE0-8E39-81CFD54799D4}"/>
  </bookViews>
  <sheets>
    <sheet name="Material Master List (OVERALL)" sheetId="2" r:id="rId1"/>
    <sheet name="Sheet1" sheetId="1" r:id="rId2"/>
  </sheets>
  <externalReferences>
    <externalReference r:id="rId3"/>
  </externalReferences>
  <definedNames>
    <definedName name="_0570">#REF!</definedName>
    <definedName name="_0585">#REF!</definedName>
    <definedName name="_0593">#REF!</definedName>
    <definedName name="_0602">#REF!</definedName>
    <definedName name="_xlnm._FilterDatabase" localSheetId="0" hidden="1">'Material Master List (OVERALL)'!$A$2:$IN$1400</definedName>
    <definedName name="K37\" localSheetId="0">'Material Master List (OVERALL)'!#REF!</definedName>
    <definedName name="K37\">'[1]Material Master List'!#REF!</definedName>
    <definedName name="_xlnm.Print_Area" localSheetId="0">'Material Master List (OVERALL)'!$F$2:$K$2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1400" i="2" l="1"/>
  <c r="X1400" i="2"/>
  <c r="J1400" i="2"/>
  <c r="V1400" i="2" s="1"/>
  <c r="AG1399" i="2"/>
  <c r="J1399" i="2"/>
  <c r="X1399" i="2" s="1"/>
  <c r="AG1398" i="2"/>
  <c r="X1398" i="2"/>
  <c r="J1398" i="2"/>
  <c r="V1398" i="2" s="1"/>
  <c r="AG1397" i="2"/>
  <c r="J1397" i="2"/>
  <c r="X1397" i="2" s="1"/>
  <c r="AG1396" i="2"/>
  <c r="J1396" i="2"/>
  <c r="V1396" i="2" s="1"/>
  <c r="AG1395" i="2"/>
  <c r="J1395" i="2"/>
  <c r="X1395" i="2" s="1"/>
  <c r="AG1394" i="2"/>
  <c r="J1394" i="2"/>
  <c r="V1394" i="2" s="1"/>
  <c r="AG1393" i="2"/>
  <c r="J1393" i="2"/>
  <c r="AG1392" i="2"/>
  <c r="J1392" i="2"/>
  <c r="V1392" i="2" s="1"/>
  <c r="AG1391" i="2"/>
  <c r="J1391" i="2"/>
  <c r="X1391" i="2" s="1"/>
  <c r="AG1390" i="2"/>
  <c r="J1390" i="2"/>
  <c r="V1390" i="2" s="1"/>
  <c r="AG1389" i="2"/>
  <c r="J1389" i="2"/>
  <c r="X1389" i="2" s="1"/>
  <c r="AG1388" i="2"/>
  <c r="J1388" i="2"/>
  <c r="V1388" i="2" s="1"/>
  <c r="AG1387" i="2"/>
  <c r="J1387" i="2"/>
  <c r="X1387" i="2" s="1"/>
  <c r="AG1386" i="2"/>
  <c r="X1386" i="2"/>
  <c r="J1386" i="2"/>
  <c r="V1386" i="2" s="1"/>
  <c r="AG1385" i="2"/>
  <c r="J1385" i="2"/>
  <c r="AG1384" i="2"/>
  <c r="X1384" i="2"/>
  <c r="J1384" i="2"/>
  <c r="V1384" i="2" s="1"/>
  <c r="AG1383" i="2"/>
  <c r="J1383" i="2"/>
  <c r="X1383" i="2" s="1"/>
  <c r="AG1382" i="2"/>
  <c r="X1382" i="2"/>
  <c r="J1382" i="2"/>
  <c r="V1382" i="2" s="1"/>
  <c r="AG1381" i="2"/>
  <c r="J1381" i="2"/>
  <c r="X1381" i="2" s="1"/>
  <c r="AG1380" i="2"/>
  <c r="J1380" i="2"/>
  <c r="V1380" i="2" s="1"/>
  <c r="AG1379" i="2"/>
  <c r="J1379" i="2"/>
  <c r="X1379" i="2" s="1"/>
  <c r="AG1378" i="2"/>
  <c r="J1378" i="2"/>
  <c r="AG1377" i="2"/>
  <c r="J1377" i="2"/>
  <c r="AG1376" i="2"/>
  <c r="J1376" i="2"/>
  <c r="V1376" i="2" s="1"/>
  <c r="AG1375" i="2"/>
  <c r="J1375" i="2"/>
  <c r="X1375" i="2" s="1"/>
  <c r="AG1374" i="2"/>
  <c r="X1374" i="2"/>
  <c r="J1374" i="2"/>
  <c r="V1374" i="2" s="1"/>
  <c r="AG1373" i="2"/>
  <c r="J1373" i="2"/>
  <c r="X1373" i="2" s="1"/>
  <c r="AG1372" i="2"/>
  <c r="X1372" i="2"/>
  <c r="J1372" i="2"/>
  <c r="V1372" i="2" s="1"/>
  <c r="J1371" i="2"/>
  <c r="X1370" i="2"/>
  <c r="J1370" i="2"/>
  <c r="V1370" i="2" s="1"/>
  <c r="V1369" i="2"/>
  <c r="J1369" i="2"/>
  <c r="X1369" i="2" s="1"/>
  <c r="EF1368" i="2"/>
  <c r="J1368" i="2"/>
  <c r="X1367" i="2"/>
  <c r="J1367" i="2"/>
  <c r="V1367" i="2" s="1"/>
  <c r="J1366" i="2"/>
  <c r="J1365" i="2"/>
  <c r="V1365" i="2" s="1"/>
  <c r="V1364" i="2"/>
  <c r="J1364" i="2"/>
  <c r="X1364" i="2" s="1"/>
  <c r="AD1363" i="2"/>
  <c r="J1363" i="2"/>
  <c r="X1363" i="2" s="1"/>
  <c r="J1362" i="2"/>
  <c r="V1362" i="2" s="1"/>
  <c r="J1361" i="2"/>
  <c r="J1360" i="2"/>
  <c r="V1359" i="2"/>
  <c r="J1359" i="2"/>
  <c r="X1359" i="2" s="1"/>
  <c r="J1358" i="2"/>
  <c r="X1358" i="2" s="1"/>
  <c r="J1357" i="2"/>
  <c r="X1357" i="2" s="1"/>
  <c r="X1356" i="2"/>
  <c r="V1356" i="2"/>
  <c r="J1356" i="2"/>
  <c r="X1355" i="2"/>
  <c r="V1355" i="2"/>
  <c r="J1355" i="2"/>
  <c r="J1354" i="2"/>
  <c r="V1354" i="2" s="1"/>
  <c r="AG1353" i="2"/>
  <c r="J1353" i="2"/>
  <c r="X1353" i="2" s="1"/>
  <c r="AG1352" i="2"/>
  <c r="J1352" i="2"/>
  <c r="V1352" i="2" s="1"/>
  <c r="CJ1351" i="2"/>
  <c r="AG1351" i="2"/>
  <c r="J1351" i="2"/>
  <c r="BM1350" i="2"/>
  <c r="AG1350" i="2"/>
  <c r="J1350" i="2"/>
  <c r="BM1349" i="2"/>
  <c r="J1349" i="2" s="1"/>
  <c r="AG1349" i="2"/>
  <c r="BI1348" i="2"/>
  <c r="J1348" i="2" s="1"/>
  <c r="AG1348" i="2"/>
  <c r="BI1347" i="2"/>
  <c r="J1347" i="2" s="1"/>
  <c r="AG1347" i="2"/>
  <c r="BI1346" i="2"/>
  <c r="AG1346" i="2"/>
  <c r="J1346" i="2"/>
  <c r="U1346" i="2" s="1"/>
  <c r="BI1345" i="2"/>
  <c r="J1345" i="2" s="1"/>
  <c r="AG1345" i="2"/>
  <c r="U1345" i="2"/>
  <c r="AG1344" i="2"/>
  <c r="X1344" i="2"/>
  <c r="J1344" i="2"/>
  <c r="V1344" i="2" s="1"/>
  <c r="AC1343" i="2"/>
  <c r="J1343" i="2"/>
  <c r="V1343" i="2" s="1"/>
  <c r="AG1342" i="2"/>
  <c r="J1342" i="2"/>
  <c r="X1341" i="2"/>
  <c r="J1341" i="2"/>
  <c r="V1341" i="2" s="1"/>
  <c r="J1340" i="2"/>
  <c r="V1340" i="2" s="1"/>
  <c r="J1339" i="2"/>
  <c r="J1338" i="2"/>
  <c r="V1337" i="2"/>
  <c r="J1337" i="2"/>
  <c r="X1337" i="2" s="1"/>
  <c r="V1336" i="2"/>
  <c r="J1336" i="2"/>
  <c r="X1336" i="2" s="1"/>
  <c r="V1335" i="2"/>
  <c r="J1335" i="2"/>
  <c r="X1335" i="2" s="1"/>
  <c r="J1334" i="2"/>
  <c r="V1334" i="2" s="1"/>
  <c r="V1333" i="2"/>
  <c r="J1333" i="2"/>
  <c r="X1333" i="2" s="1"/>
  <c r="L1332" i="2"/>
  <c r="J1332" i="2"/>
  <c r="X1331" i="2"/>
  <c r="J1331" i="2"/>
  <c r="V1331" i="2" s="1"/>
  <c r="AG1330" i="2"/>
  <c r="J1330" i="2"/>
  <c r="X1330" i="2" s="1"/>
  <c r="AD1329" i="2"/>
  <c r="X1329" i="2"/>
  <c r="V1329" i="2"/>
  <c r="J1329" i="2"/>
  <c r="AD1328" i="2"/>
  <c r="J1328" i="2"/>
  <c r="X1328" i="2" s="1"/>
  <c r="J1327" i="2"/>
  <c r="AD1326" i="2"/>
  <c r="J1326" i="2"/>
  <c r="X1326" i="2" s="1"/>
  <c r="AG1325" i="2"/>
  <c r="X1325" i="2"/>
  <c r="J1325" i="2"/>
  <c r="V1325" i="2" s="1"/>
  <c r="AG1324" i="2"/>
  <c r="J1324" i="2"/>
  <c r="AG1323" i="2"/>
  <c r="X1323" i="2"/>
  <c r="J1323" i="2"/>
  <c r="AD1323" i="2" s="1"/>
  <c r="J1322" i="2"/>
  <c r="V1322" i="2" s="1"/>
  <c r="J1321" i="2"/>
  <c r="V1320" i="2"/>
  <c r="J1320" i="2"/>
  <c r="X1319" i="2"/>
  <c r="J1319" i="2"/>
  <c r="AD1319" i="2" s="1"/>
  <c r="J1318" i="2"/>
  <c r="V1318" i="2" s="1"/>
  <c r="J1317" i="2"/>
  <c r="V1316" i="2"/>
  <c r="J1316" i="2"/>
  <c r="X1315" i="2"/>
  <c r="J1315" i="2"/>
  <c r="AD1315" i="2" s="1"/>
  <c r="J1314" i="2"/>
  <c r="V1314" i="2" s="1"/>
  <c r="J1313" i="2"/>
  <c r="V1312" i="2"/>
  <c r="J1312" i="2"/>
  <c r="X1311" i="2"/>
  <c r="J1311" i="2"/>
  <c r="AD1311" i="2" s="1"/>
  <c r="J1310" i="2"/>
  <c r="X1309" i="2"/>
  <c r="J1309" i="2"/>
  <c r="AD1309" i="2" s="1"/>
  <c r="J1308" i="2"/>
  <c r="V1308" i="2" s="1"/>
  <c r="J1307" i="2"/>
  <c r="J1306" i="2"/>
  <c r="J1305" i="2"/>
  <c r="AD1305" i="2" s="1"/>
  <c r="J1304" i="2"/>
  <c r="V1304" i="2" s="1"/>
  <c r="X1303" i="2"/>
  <c r="J1303" i="2"/>
  <c r="AD1303" i="2" s="1"/>
  <c r="J1302" i="2"/>
  <c r="J1301" i="2"/>
  <c r="AD1301" i="2" s="1"/>
  <c r="J1300" i="2"/>
  <c r="J1299" i="2"/>
  <c r="AD1299" i="2" s="1"/>
  <c r="J1298" i="2"/>
  <c r="V1298" i="2" s="1"/>
  <c r="J1297" i="2"/>
  <c r="AD1297" i="2" s="1"/>
  <c r="J1296" i="2"/>
  <c r="V1296" i="2" s="1"/>
  <c r="J1295" i="2"/>
  <c r="J1294" i="2"/>
  <c r="V1294" i="2" s="1"/>
  <c r="AG1293" i="2"/>
  <c r="AD1293" i="2"/>
  <c r="V1293" i="2"/>
  <c r="J1293" i="2"/>
  <c r="X1293" i="2" s="1"/>
  <c r="X1292" i="2"/>
  <c r="J1292" i="2"/>
  <c r="AD1292" i="2" s="1"/>
  <c r="J1291" i="2"/>
  <c r="J1290" i="2"/>
  <c r="X1290" i="2" s="1"/>
  <c r="J1289" i="2"/>
  <c r="X1289" i="2" s="1"/>
  <c r="J1288" i="2"/>
  <c r="AD1287" i="2"/>
  <c r="V1287" i="2"/>
  <c r="J1287" i="2"/>
  <c r="X1287" i="2" s="1"/>
  <c r="AG1286" i="2"/>
  <c r="J1286" i="2"/>
  <c r="AG1285" i="2"/>
  <c r="J1285" i="2"/>
  <c r="AG1284" i="2"/>
  <c r="J1284" i="2"/>
  <c r="AG1283" i="2"/>
  <c r="J1283" i="2"/>
  <c r="J1282" i="2"/>
  <c r="J1281" i="2"/>
  <c r="J1280" i="2"/>
  <c r="V1280" i="2" s="1"/>
  <c r="J1279" i="2"/>
  <c r="X1279" i="2" s="1"/>
  <c r="V1278" i="2"/>
  <c r="J1278" i="2"/>
  <c r="J1277" i="2"/>
  <c r="J1276" i="2"/>
  <c r="J1275" i="2"/>
  <c r="V1275" i="2" s="1"/>
  <c r="J1274" i="2"/>
  <c r="J1273" i="2"/>
  <c r="X1273" i="2" s="1"/>
  <c r="V1272" i="2"/>
  <c r="J1272" i="2"/>
  <c r="X1272" i="2" s="1"/>
  <c r="V1271" i="2"/>
  <c r="J1271" i="2"/>
  <c r="X1271" i="2" s="1"/>
  <c r="X1270" i="2"/>
  <c r="V1270" i="2"/>
  <c r="J1270" i="2"/>
  <c r="J1269" i="2"/>
  <c r="V1269" i="2" s="1"/>
  <c r="J1268" i="2"/>
  <c r="J1267" i="2"/>
  <c r="V1267" i="2" s="1"/>
  <c r="J1266" i="2"/>
  <c r="J1265" i="2"/>
  <c r="V1264" i="2"/>
  <c r="J1264" i="2"/>
  <c r="X1264" i="2" s="1"/>
  <c r="V1263" i="2"/>
  <c r="J1263" i="2"/>
  <c r="X1263" i="2" s="1"/>
  <c r="X1262" i="2"/>
  <c r="V1262" i="2"/>
  <c r="J1262" i="2"/>
  <c r="J1261" i="2"/>
  <c r="V1261" i="2" s="1"/>
  <c r="J1260" i="2"/>
  <c r="J1259" i="2"/>
  <c r="V1259" i="2" s="1"/>
  <c r="J1258" i="2"/>
  <c r="V1257" i="2"/>
  <c r="J1257" i="2"/>
  <c r="X1257" i="2" s="1"/>
  <c r="X1256" i="2"/>
  <c r="V1256" i="2"/>
  <c r="J1256" i="2"/>
  <c r="J1255" i="2"/>
  <c r="J1254" i="2"/>
  <c r="V1254" i="2" s="1"/>
  <c r="J1253" i="2"/>
  <c r="V1253" i="2" s="1"/>
  <c r="J1252" i="2"/>
  <c r="J1251" i="2"/>
  <c r="J1250" i="2"/>
  <c r="J1249" i="2"/>
  <c r="X1249" i="2" s="1"/>
  <c r="J1248" i="2"/>
  <c r="X1248" i="2" s="1"/>
  <c r="V1247" i="2"/>
  <c r="J1247" i="2"/>
  <c r="X1247" i="2" s="1"/>
  <c r="X1246" i="2"/>
  <c r="V1246" i="2"/>
  <c r="J1246" i="2"/>
  <c r="X1245" i="2"/>
  <c r="J1245" i="2"/>
  <c r="V1245" i="2" s="1"/>
  <c r="J1244" i="2"/>
  <c r="J1243" i="2"/>
  <c r="V1243" i="2" s="1"/>
  <c r="J1242" i="2"/>
  <c r="J1241" i="2"/>
  <c r="X1241" i="2" s="1"/>
  <c r="J1240" i="2"/>
  <c r="X1240" i="2" s="1"/>
  <c r="V1239" i="2"/>
  <c r="J1239" i="2"/>
  <c r="X1239" i="2" s="1"/>
  <c r="X1238" i="2"/>
  <c r="V1238" i="2"/>
  <c r="J1238" i="2"/>
  <c r="J1237" i="2"/>
  <c r="J1236" i="2"/>
  <c r="J1235" i="2"/>
  <c r="V1235" i="2" s="1"/>
  <c r="J1234" i="2"/>
  <c r="J1233" i="2"/>
  <c r="V1232" i="2"/>
  <c r="J1232" i="2"/>
  <c r="X1232" i="2" s="1"/>
  <c r="V1231" i="2"/>
  <c r="J1231" i="2"/>
  <c r="X1231" i="2" s="1"/>
  <c r="X1230" i="2"/>
  <c r="V1230" i="2"/>
  <c r="J1230" i="2"/>
  <c r="J1229" i="2"/>
  <c r="V1229" i="2" s="1"/>
  <c r="J1228" i="2"/>
  <c r="J1227" i="2"/>
  <c r="V1227" i="2" s="1"/>
  <c r="J1226" i="2"/>
  <c r="J1225" i="2"/>
  <c r="X1225" i="2" s="1"/>
  <c r="V1224" i="2"/>
  <c r="J1224" i="2"/>
  <c r="X1224" i="2" s="1"/>
  <c r="V1223" i="2"/>
  <c r="J1223" i="2"/>
  <c r="X1223" i="2" s="1"/>
  <c r="X1222" i="2"/>
  <c r="V1222" i="2"/>
  <c r="J1222" i="2"/>
  <c r="X1221" i="2"/>
  <c r="J1221" i="2"/>
  <c r="V1221" i="2" s="1"/>
  <c r="J1220" i="2"/>
  <c r="J1219" i="2"/>
  <c r="J1218" i="2"/>
  <c r="J1217" i="2"/>
  <c r="X1217" i="2" s="1"/>
  <c r="J1216" i="2"/>
  <c r="V1215" i="2"/>
  <c r="J1215" i="2"/>
  <c r="X1215" i="2" s="1"/>
  <c r="J1214" i="2"/>
  <c r="X1214" i="2" s="1"/>
  <c r="J1213" i="2"/>
  <c r="J1212" i="2"/>
  <c r="V1211" i="2"/>
  <c r="J1211" i="2"/>
  <c r="X1211" i="2" s="1"/>
  <c r="J1210" i="2"/>
  <c r="J1209" i="2"/>
  <c r="X1208" i="2"/>
  <c r="J1208" i="2"/>
  <c r="V1208" i="2" s="1"/>
  <c r="V1207" i="2"/>
  <c r="J1207" i="2"/>
  <c r="X1207" i="2" s="1"/>
  <c r="J1206" i="2"/>
  <c r="J1205" i="2"/>
  <c r="V1205" i="2" s="1"/>
  <c r="J1204" i="2"/>
  <c r="J1203" i="2"/>
  <c r="X1203" i="2" s="1"/>
  <c r="V1202" i="2"/>
  <c r="J1202" i="2"/>
  <c r="X1202" i="2" s="1"/>
  <c r="J1201" i="2"/>
  <c r="X1201" i="2" s="1"/>
  <c r="X1200" i="2"/>
  <c r="J1200" i="2"/>
  <c r="V1200" i="2" s="1"/>
  <c r="J1199" i="2"/>
  <c r="V1199" i="2" s="1"/>
  <c r="AD1198" i="2"/>
  <c r="J1198" i="2"/>
  <c r="V1198" i="2" s="1"/>
  <c r="J1197" i="2"/>
  <c r="J1196" i="2"/>
  <c r="J1195" i="2"/>
  <c r="AD1195" i="2" s="1"/>
  <c r="J1194" i="2"/>
  <c r="V1193" i="2"/>
  <c r="J1193" i="2"/>
  <c r="X1193" i="2" s="1"/>
  <c r="X1192" i="2"/>
  <c r="V1192" i="2"/>
  <c r="J1192" i="2"/>
  <c r="X1191" i="2"/>
  <c r="J1191" i="2"/>
  <c r="V1191" i="2" s="1"/>
  <c r="J1190" i="2"/>
  <c r="V1189" i="2"/>
  <c r="J1189" i="2"/>
  <c r="X1189" i="2" s="1"/>
  <c r="V1188" i="2"/>
  <c r="J1188" i="2"/>
  <c r="X1188" i="2" s="1"/>
  <c r="AH1187" i="2"/>
  <c r="X1187" i="2"/>
  <c r="V1187" i="2"/>
  <c r="J1187" i="2"/>
  <c r="X1186" i="2"/>
  <c r="J1186" i="2"/>
  <c r="V1186" i="2" s="1"/>
  <c r="J1185" i="2"/>
  <c r="J1184" i="2"/>
  <c r="X1184" i="2" s="1"/>
  <c r="J1183" i="2"/>
  <c r="V1182" i="2"/>
  <c r="J1182" i="2"/>
  <c r="X1182" i="2" s="1"/>
  <c r="V1181" i="2"/>
  <c r="J1181" i="2"/>
  <c r="X1181" i="2" s="1"/>
  <c r="J1180" i="2"/>
  <c r="X1179" i="2"/>
  <c r="J1179" i="2"/>
  <c r="V1179" i="2" s="1"/>
  <c r="J1178" i="2"/>
  <c r="V1178" i="2" s="1"/>
  <c r="J1177" i="2"/>
  <c r="J1176" i="2"/>
  <c r="V1175" i="2"/>
  <c r="J1175" i="2"/>
  <c r="X1175" i="2" s="1"/>
  <c r="J1174" i="2"/>
  <c r="X1174" i="2" s="1"/>
  <c r="X1173" i="2"/>
  <c r="J1173" i="2"/>
  <c r="V1173" i="2" s="1"/>
  <c r="X1172" i="2"/>
  <c r="V1172" i="2"/>
  <c r="J1172" i="2"/>
  <c r="J1171" i="2"/>
  <c r="X1171" i="2" s="1"/>
  <c r="X1170" i="2"/>
  <c r="J1170" i="2"/>
  <c r="V1170" i="2" s="1"/>
  <c r="J1169" i="2"/>
  <c r="X1168" i="2"/>
  <c r="V1168" i="2"/>
  <c r="J1168" i="2"/>
  <c r="V1167" i="2"/>
  <c r="J1167" i="2"/>
  <c r="X1167" i="2" s="1"/>
  <c r="V1166" i="2"/>
  <c r="J1166" i="2"/>
  <c r="X1166" i="2" s="1"/>
  <c r="J1165" i="2"/>
  <c r="X1165" i="2" s="1"/>
  <c r="X1164" i="2"/>
  <c r="V1164" i="2"/>
  <c r="J1164" i="2"/>
  <c r="J1163" i="2"/>
  <c r="J1162" i="2"/>
  <c r="V1162" i="2" s="1"/>
  <c r="J1161" i="2"/>
  <c r="J1160" i="2"/>
  <c r="X1160" i="2" s="1"/>
  <c r="X1159" i="2"/>
  <c r="V1159" i="2"/>
  <c r="J1159" i="2"/>
  <c r="J1158" i="2"/>
  <c r="J1157" i="2"/>
  <c r="X1157" i="2" s="1"/>
  <c r="V1156" i="2"/>
  <c r="J1156" i="2"/>
  <c r="X1156" i="2" s="1"/>
  <c r="X1155" i="2"/>
  <c r="J1155" i="2"/>
  <c r="V1155" i="2" s="1"/>
  <c r="V1154" i="2"/>
  <c r="J1154" i="2"/>
  <c r="X1154" i="2" s="1"/>
  <c r="J1153" i="2"/>
  <c r="J1152" i="2"/>
  <c r="X1152" i="2" s="1"/>
  <c r="J1151" i="2"/>
  <c r="J1150" i="2"/>
  <c r="J1149" i="2"/>
  <c r="X1149" i="2" s="1"/>
  <c r="J1148" i="2"/>
  <c r="X1147" i="2"/>
  <c r="J1147" i="2"/>
  <c r="V1147" i="2" s="1"/>
  <c r="J1146" i="2"/>
  <c r="X1145" i="2"/>
  <c r="J1145" i="2"/>
  <c r="V1145" i="2" s="1"/>
  <c r="J1144" i="2"/>
  <c r="X1144" i="2" s="1"/>
  <c r="J1143" i="2"/>
  <c r="X1142" i="2"/>
  <c r="V1142" i="2"/>
  <c r="J1142" i="2"/>
  <c r="J1141" i="2"/>
  <c r="X1141" i="2" s="1"/>
  <c r="J1140" i="2"/>
  <c r="J1139" i="2"/>
  <c r="J1138" i="2"/>
  <c r="X1137" i="2"/>
  <c r="J1137" i="2"/>
  <c r="V1137" i="2" s="1"/>
  <c r="J1136" i="2"/>
  <c r="X1136" i="2" s="1"/>
  <c r="J1135" i="2"/>
  <c r="X1134" i="2"/>
  <c r="V1134" i="2"/>
  <c r="J1134" i="2"/>
  <c r="V1133" i="2"/>
  <c r="J1133" i="2"/>
  <c r="X1133" i="2" s="1"/>
  <c r="AG1132" i="2"/>
  <c r="J1132" i="2"/>
  <c r="V1132" i="2" s="1"/>
  <c r="AG1131" i="2"/>
  <c r="V1131" i="2"/>
  <c r="J1131" i="2"/>
  <c r="X1131" i="2" s="1"/>
  <c r="AG1130" i="2"/>
  <c r="X1130" i="2"/>
  <c r="J1130" i="2"/>
  <c r="V1130" i="2" s="1"/>
  <c r="AG1129" i="2"/>
  <c r="J1129" i="2"/>
  <c r="X1129" i="2" s="1"/>
  <c r="V1128" i="2"/>
  <c r="J1128" i="2"/>
  <c r="X1128" i="2" s="1"/>
  <c r="J1127" i="2"/>
  <c r="X1126" i="2"/>
  <c r="J1126" i="2"/>
  <c r="V1126" i="2" s="1"/>
  <c r="J1125" i="2"/>
  <c r="V1125" i="2" s="1"/>
  <c r="BY1124" i="2"/>
  <c r="V1124" i="2"/>
  <c r="U1124" i="2"/>
  <c r="J1124" i="2"/>
  <c r="X1124" i="2" s="1"/>
  <c r="X1123" i="2"/>
  <c r="V1123" i="2"/>
  <c r="U1123" i="2"/>
  <c r="J1123" i="2"/>
  <c r="V1122" i="2"/>
  <c r="U1122" i="2"/>
  <c r="J1122" i="2"/>
  <c r="X1122" i="2" s="1"/>
  <c r="X1121" i="2"/>
  <c r="V1121" i="2"/>
  <c r="U1121" i="2"/>
  <c r="J1121" i="2"/>
  <c r="J1120" i="2"/>
  <c r="J1119" i="2"/>
  <c r="J1118" i="2"/>
  <c r="X1118" i="2" s="1"/>
  <c r="V1117" i="2"/>
  <c r="U1117" i="2"/>
  <c r="J1117" i="2"/>
  <c r="X1117" i="2" s="1"/>
  <c r="J1116" i="2"/>
  <c r="X1116" i="2" s="1"/>
  <c r="X1115" i="2"/>
  <c r="V1115" i="2"/>
  <c r="U1115" i="2"/>
  <c r="J1115" i="2"/>
  <c r="J1114" i="2"/>
  <c r="X1114" i="2" s="1"/>
  <c r="J1113" i="2"/>
  <c r="V1113" i="2" s="1"/>
  <c r="J1112" i="2"/>
  <c r="X1112" i="2" s="1"/>
  <c r="V1111" i="2"/>
  <c r="J1111" i="2"/>
  <c r="X1111" i="2" s="1"/>
  <c r="X1110" i="2"/>
  <c r="V1110" i="2"/>
  <c r="J1110" i="2"/>
  <c r="J1109" i="2"/>
  <c r="X1109" i="2" s="1"/>
  <c r="X1108" i="2"/>
  <c r="J1108" i="2"/>
  <c r="V1108" i="2" s="1"/>
  <c r="X1107" i="2"/>
  <c r="J1107" i="2"/>
  <c r="V1107" i="2" s="1"/>
  <c r="J1106" i="2"/>
  <c r="X1105" i="2"/>
  <c r="J1105" i="2"/>
  <c r="V1105" i="2" s="1"/>
  <c r="J1104" i="2"/>
  <c r="X1104" i="2" s="1"/>
  <c r="V1103" i="2"/>
  <c r="J1103" i="2"/>
  <c r="X1103" i="2" s="1"/>
  <c r="J1102" i="2"/>
  <c r="J1101" i="2"/>
  <c r="X1101" i="2" s="1"/>
  <c r="J1100" i="2"/>
  <c r="J1099" i="2"/>
  <c r="X1099" i="2" s="1"/>
  <c r="J1098" i="2"/>
  <c r="J1097" i="2"/>
  <c r="J1096" i="2"/>
  <c r="X1096" i="2" s="1"/>
  <c r="V1095" i="2"/>
  <c r="J1095" i="2"/>
  <c r="X1095" i="2" s="1"/>
  <c r="X1094" i="2"/>
  <c r="J1094" i="2"/>
  <c r="V1094" i="2" s="1"/>
  <c r="J1093" i="2"/>
  <c r="X1093" i="2" s="1"/>
  <c r="J1092" i="2"/>
  <c r="J1091" i="2"/>
  <c r="X1091" i="2" s="1"/>
  <c r="J1090" i="2"/>
  <c r="J1089" i="2"/>
  <c r="J1088" i="2"/>
  <c r="X1088" i="2" s="1"/>
  <c r="J1087" i="2"/>
  <c r="J1086" i="2"/>
  <c r="V1086" i="2" s="1"/>
  <c r="J1085" i="2"/>
  <c r="X1085" i="2" s="1"/>
  <c r="X1084" i="2"/>
  <c r="J1084" i="2"/>
  <c r="V1084" i="2" s="1"/>
  <c r="V1083" i="2"/>
  <c r="J1083" i="2"/>
  <c r="X1083" i="2" s="1"/>
  <c r="J1082" i="2"/>
  <c r="J1081" i="2"/>
  <c r="X1081" i="2" s="1"/>
  <c r="J1080" i="2"/>
  <c r="X1080" i="2" s="1"/>
  <c r="V1079" i="2"/>
  <c r="J1079" i="2"/>
  <c r="X1079" i="2" s="1"/>
  <c r="J1078" i="2"/>
  <c r="J1077" i="2"/>
  <c r="X1077" i="2" s="1"/>
  <c r="J1076" i="2"/>
  <c r="V1076" i="2" s="1"/>
  <c r="V1075" i="2"/>
  <c r="J1075" i="2"/>
  <c r="X1075" i="2" s="1"/>
  <c r="J1074" i="2"/>
  <c r="V1073" i="2"/>
  <c r="J1073" i="2"/>
  <c r="X1073" i="2" s="1"/>
  <c r="J1072" i="2"/>
  <c r="X1072" i="2" s="1"/>
  <c r="J1071" i="2"/>
  <c r="X1071" i="2" s="1"/>
  <c r="X1070" i="2"/>
  <c r="J1070" i="2"/>
  <c r="V1070" i="2" s="1"/>
  <c r="J1069" i="2"/>
  <c r="X1069" i="2" s="1"/>
  <c r="X1068" i="2"/>
  <c r="J1068" i="2"/>
  <c r="V1068" i="2" s="1"/>
  <c r="V1067" i="2"/>
  <c r="J1067" i="2"/>
  <c r="X1067" i="2" s="1"/>
  <c r="J1066" i="2"/>
  <c r="X1065" i="2"/>
  <c r="V1065" i="2"/>
  <c r="J1065" i="2"/>
  <c r="J1064" i="2"/>
  <c r="X1064" i="2" s="1"/>
  <c r="V1063" i="2"/>
  <c r="J1063" i="2"/>
  <c r="X1063" i="2" s="1"/>
  <c r="J1062" i="2"/>
  <c r="V1062" i="2" s="1"/>
  <c r="J1061" i="2"/>
  <c r="X1061" i="2" s="1"/>
  <c r="X1060" i="2"/>
  <c r="J1060" i="2"/>
  <c r="V1060" i="2" s="1"/>
  <c r="V1059" i="2"/>
  <c r="J1059" i="2"/>
  <c r="X1059" i="2" s="1"/>
  <c r="J1058" i="2"/>
  <c r="J1057" i="2"/>
  <c r="X1057" i="2" s="1"/>
  <c r="J1056" i="2"/>
  <c r="X1056" i="2" s="1"/>
  <c r="J1055" i="2"/>
  <c r="J1054" i="2"/>
  <c r="J1053" i="2"/>
  <c r="X1053" i="2" s="1"/>
  <c r="J1052" i="2"/>
  <c r="V1052" i="2" s="1"/>
  <c r="V1051" i="2"/>
  <c r="J1051" i="2"/>
  <c r="X1051" i="2" s="1"/>
  <c r="J1050" i="2"/>
  <c r="J1049" i="2"/>
  <c r="J1048" i="2"/>
  <c r="V1048" i="2" s="1"/>
  <c r="V1047" i="2"/>
  <c r="J1047" i="2"/>
  <c r="X1047" i="2" s="1"/>
  <c r="J1046" i="2"/>
  <c r="J1045" i="2"/>
  <c r="X1045" i="2" s="1"/>
  <c r="X1044" i="2"/>
  <c r="J1044" i="2"/>
  <c r="V1044" i="2" s="1"/>
  <c r="V1043" i="2"/>
  <c r="J1043" i="2"/>
  <c r="X1043" i="2" s="1"/>
  <c r="J1042" i="2"/>
  <c r="V1041" i="2"/>
  <c r="J1041" i="2"/>
  <c r="X1041" i="2" s="1"/>
  <c r="X1040" i="2"/>
  <c r="J1040" i="2"/>
  <c r="V1040" i="2" s="1"/>
  <c r="V1039" i="2"/>
  <c r="J1039" i="2"/>
  <c r="X1039" i="2" s="1"/>
  <c r="J1038" i="2"/>
  <c r="J1037" i="2"/>
  <c r="X1037" i="2" s="1"/>
  <c r="X1036" i="2"/>
  <c r="J1036" i="2"/>
  <c r="V1036" i="2" s="1"/>
  <c r="V1035" i="2"/>
  <c r="J1035" i="2"/>
  <c r="X1035" i="2" s="1"/>
  <c r="J1034" i="2"/>
  <c r="J1033" i="2"/>
  <c r="X1033" i="2" s="1"/>
  <c r="X1032" i="2"/>
  <c r="J1032" i="2"/>
  <c r="V1032" i="2" s="1"/>
  <c r="V1031" i="2"/>
  <c r="J1031" i="2"/>
  <c r="X1031" i="2" s="1"/>
  <c r="J1030" i="2"/>
  <c r="J1029" i="2"/>
  <c r="X1029" i="2" s="1"/>
  <c r="X1028" i="2"/>
  <c r="J1028" i="2"/>
  <c r="V1028" i="2" s="1"/>
  <c r="J1027" i="2"/>
  <c r="X1027" i="2" s="1"/>
  <c r="J1026" i="2"/>
  <c r="J1025" i="2"/>
  <c r="X1025" i="2" s="1"/>
  <c r="X1024" i="2"/>
  <c r="J1024" i="2"/>
  <c r="V1024" i="2" s="1"/>
  <c r="J1023" i="2"/>
  <c r="X1023" i="2" s="1"/>
  <c r="J1022" i="2"/>
  <c r="J1021" i="2"/>
  <c r="X1021" i="2" s="1"/>
  <c r="X1020" i="2"/>
  <c r="J1020" i="2"/>
  <c r="V1020" i="2" s="1"/>
  <c r="V1019" i="2"/>
  <c r="J1019" i="2"/>
  <c r="X1019" i="2" s="1"/>
  <c r="J1018" i="2"/>
  <c r="V1017" i="2"/>
  <c r="J1017" i="2"/>
  <c r="X1017" i="2" s="1"/>
  <c r="J1016" i="2"/>
  <c r="V1015" i="2"/>
  <c r="J1015" i="2"/>
  <c r="X1015" i="2" s="1"/>
  <c r="X1014" i="2"/>
  <c r="J1014" i="2"/>
  <c r="V1014" i="2" s="1"/>
  <c r="J1013" i="2"/>
  <c r="X1013" i="2" s="1"/>
  <c r="X1012" i="2"/>
  <c r="J1012" i="2"/>
  <c r="V1012" i="2" s="1"/>
  <c r="V1011" i="2"/>
  <c r="J1011" i="2"/>
  <c r="X1011" i="2" s="1"/>
  <c r="J1010" i="2"/>
  <c r="J1009" i="2"/>
  <c r="V1009" i="2" s="1"/>
  <c r="X1008" i="2"/>
  <c r="J1008" i="2"/>
  <c r="V1008" i="2" s="1"/>
  <c r="J1007" i="2"/>
  <c r="X1006" i="2"/>
  <c r="J1006" i="2"/>
  <c r="V1006" i="2" s="1"/>
  <c r="J1005" i="2"/>
  <c r="X1005" i="2" s="1"/>
  <c r="J1004" i="2"/>
  <c r="V1004" i="2" s="1"/>
  <c r="V1003" i="2"/>
  <c r="J1003" i="2"/>
  <c r="X1003" i="2" s="1"/>
  <c r="J1002" i="2"/>
  <c r="X1001" i="2"/>
  <c r="V1001" i="2"/>
  <c r="J1001" i="2"/>
  <c r="J1000" i="2"/>
  <c r="X1000" i="2" s="1"/>
  <c r="X999" i="2"/>
  <c r="J999" i="2"/>
  <c r="V999" i="2" s="1"/>
  <c r="J998" i="2"/>
  <c r="X998" i="2" s="1"/>
  <c r="J997" i="2"/>
  <c r="J996" i="2"/>
  <c r="X996" i="2" s="1"/>
  <c r="CR995" i="2"/>
  <c r="J995" i="2" s="1"/>
  <c r="X994" i="2"/>
  <c r="J994" i="2"/>
  <c r="V994" i="2" s="1"/>
  <c r="V993" i="2"/>
  <c r="J993" i="2"/>
  <c r="X993" i="2" s="1"/>
  <c r="CR992" i="2"/>
  <c r="J992" i="2"/>
  <c r="X992" i="2" s="1"/>
  <c r="X991" i="2"/>
  <c r="J991" i="2"/>
  <c r="V991" i="2" s="1"/>
  <c r="J990" i="2"/>
  <c r="AD989" i="2"/>
  <c r="V989" i="2"/>
  <c r="J989" i="2"/>
  <c r="X989" i="2" s="1"/>
  <c r="V988" i="2"/>
  <c r="J988" i="2"/>
  <c r="X988" i="2" s="1"/>
  <c r="J987" i="2"/>
  <c r="J986" i="2"/>
  <c r="J985" i="2"/>
  <c r="X985" i="2" s="1"/>
  <c r="J984" i="2"/>
  <c r="V984" i="2" s="1"/>
  <c r="V983" i="2"/>
  <c r="J983" i="2"/>
  <c r="X983" i="2" s="1"/>
  <c r="J982" i="2"/>
  <c r="J981" i="2"/>
  <c r="X981" i="2" s="1"/>
  <c r="X980" i="2"/>
  <c r="J980" i="2"/>
  <c r="V980" i="2" s="1"/>
  <c r="V979" i="2"/>
  <c r="J979" i="2"/>
  <c r="X979" i="2" s="1"/>
  <c r="J978" i="2"/>
  <c r="J977" i="2"/>
  <c r="X976" i="2"/>
  <c r="J976" i="2"/>
  <c r="V976" i="2" s="1"/>
  <c r="J975" i="2"/>
  <c r="X975" i="2" s="1"/>
  <c r="J974" i="2"/>
  <c r="V973" i="2"/>
  <c r="J973" i="2"/>
  <c r="X973" i="2" s="1"/>
  <c r="X972" i="2"/>
  <c r="J972" i="2"/>
  <c r="V972" i="2" s="1"/>
  <c r="V971" i="2"/>
  <c r="J971" i="2"/>
  <c r="X971" i="2" s="1"/>
  <c r="J970" i="2"/>
  <c r="J969" i="2"/>
  <c r="V969" i="2" s="1"/>
  <c r="J968" i="2"/>
  <c r="V968" i="2" s="1"/>
  <c r="V967" i="2"/>
  <c r="J967" i="2"/>
  <c r="X967" i="2" s="1"/>
  <c r="J966" i="2"/>
  <c r="X965" i="2"/>
  <c r="V965" i="2"/>
  <c r="J965" i="2"/>
  <c r="J964" i="2"/>
  <c r="X964" i="2" s="1"/>
  <c r="J963" i="2"/>
  <c r="J962" i="2"/>
  <c r="X961" i="2"/>
  <c r="J961" i="2"/>
  <c r="V961" i="2" s="1"/>
  <c r="J960" i="2"/>
  <c r="V960" i="2" s="1"/>
  <c r="J959" i="2"/>
  <c r="J958" i="2"/>
  <c r="V957" i="2"/>
  <c r="J957" i="2"/>
  <c r="X957" i="2" s="1"/>
  <c r="X956" i="2"/>
  <c r="V956" i="2"/>
  <c r="J956" i="2"/>
  <c r="V955" i="2"/>
  <c r="J955" i="2"/>
  <c r="X955" i="2" s="1"/>
  <c r="J954" i="2"/>
  <c r="X953" i="2"/>
  <c r="V953" i="2"/>
  <c r="J953" i="2"/>
  <c r="J952" i="2"/>
  <c r="V951" i="2"/>
  <c r="J951" i="2"/>
  <c r="X951" i="2" s="1"/>
  <c r="J950" i="2"/>
  <c r="X949" i="2"/>
  <c r="V949" i="2"/>
  <c r="J949" i="2"/>
  <c r="J948" i="2"/>
  <c r="X948" i="2" s="1"/>
  <c r="V947" i="2"/>
  <c r="J947" i="2"/>
  <c r="X947" i="2" s="1"/>
  <c r="J946" i="2"/>
  <c r="X945" i="2"/>
  <c r="J945" i="2"/>
  <c r="V945" i="2" s="1"/>
  <c r="J944" i="2"/>
  <c r="V944" i="2" s="1"/>
  <c r="V943" i="2"/>
  <c r="J943" i="2"/>
  <c r="X943" i="2" s="1"/>
  <c r="J942" i="2"/>
  <c r="X941" i="2"/>
  <c r="J941" i="2"/>
  <c r="V941" i="2" s="1"/>
  <c r="X940" i="2"/>
  <c r="J940" i="2"/>
  <c r="V940" i="2" s="1"/>
  <c r="V939" i="2"/>
  <c r="J939" i="2"/>
  <c r="X939" i="2" s="1"/>
  <c r="X938" i="2"/>
  <c r="J938" i="2"/>
  <c r="V938" i="2" s="1"/>
  <c r="X937" i="2"/>
  <c r="V937" i="2"/>
  <c r="J937" i="2"/>
  <c r="J936" i="2"/>
  <c r="V936" i="2" s="1"/>
  <c r="V935" i="2"/>
  <c r="J935" i="2"/>
  <c r="X935" i="2" s="1"/>
  <c r="J934" i="2"/>
  <c r="X933" i="2"/>
  <c r="V933" i="2"/>
  <c r="J933" i="2"/>
  <c r="V932" i="2"/>
  <c r="J932" i="2"/>
  <c r="X932" i="2" s="1"/>
  <c r="V931" i="2"/>
  <c r="J931" i="2"/>
  <c r="X931" i="2" s="1"/>
  <c r="J930" i="2"/>
  <c r="J929" i="2"/>
  <c r="V929" i="2" s="1"/>
  <c r="X928" i="2"/>
  <c r="J928" i="2"/>
  <c r="V928" i="2" s="1"/>
  <c r="V927" i="2"/>
  <c r="J927" i="2"/>
  <c r="X927" i="2" s="1"/>
  <c r="J926" i="2"/>
  <c r="X925" i="2"/>
  <c r="J925" i="2"/>
  <c r="V925" i="2" s="1"/>
  <c r="X924" i="2"/>
  <c r="V924" i="2"/>
  <c r="J924" i="2"/>
  <c r="J923" i="2"/>
  <c r="J922" i="2"/>
  <c r="X922" i="2" s="1"/>
  <c r="J921" i="2"/>
  <c r="J920" i="2"/>
  <c r="X920" i="2" s="1"/>
  <c r="X919" i="2"/>
  <c r="J919" i="2"/>
  <c r="V919" i="2" s="1"/>
  <c r="V918" i="2"/>
  <c r="J918" i="2"/>
  <c r="X918" i="2" s="1"/>
  <c r="X917" i="2"/>
  <c r="J917" i="2"/>
  <c r="V917" i="2" s="1"/>
  <c r="X916" i="2"/>
  <c r="V916" i="2"/>
  <c r="J916" i="2"/>
  <c r="J915" i="2"/>
  <c r="J914" i="2"/>
  <c r="X914" i="2" s="1"/>
  <c r="J913" i="2"/>
  <c r="J912" i="2"/>
  <c r="X912" i="2" s="1"/>
  <c r="V911" i="2"/>
  <c r="J911" i="2"/>
  <c r="X911" i="2" s="1"/>
  <c r="J910" i="2"/>
  <c r="J909" i="2"/>
  <c r="X909" i="2" s="1"/>
  <c r="J908" i="2"/>
  <c r="X907" i="2"/>
  <c r="V907" i="2"/>
  <c r="J907" i="2"/>
  <c r="J906" i="2"/>
  <c r="V905" i="2"/>
  <c r="J905" i="2"/>
  <c r="X905" i="2" s="1"/>
  <c r="J904" i="2"/>
  <c r="V904" i="2" s="1"/>
  <c r="V903" i="2"/>
  <c r="J903" i="2"/>
  <c r="X903" i="2" s="1"/>
  <c r="J902" i="2"/>
  <c r="J901" i="2"/>
  <c r="X901" i="2" s="1"/>
  <c r="J900" i="2"/>
  <c r="X899" i="2"/>
  <c r="J899" i="2"/>
  <c r="V899" i="2" s="1"/>
  <c r="X898" i="2"/>
  <c r="V898" i="2"/>
  <c r="J898" i="2"/>
  <c r="X897" i="2"/>
  <c r="J897" i="2"/>
  <c r="V897" i="2" s="1"/>
  <c r="J896" i="2"/>
  <c r="AG895" i="2"/>
  <c r="J895" i="2"/>
  <c r="J894" i="2"/>
  <c r="AG893" i="2"/>
  <c r="J893" i="2"/>
  <c r="X893" i="2" s="1"/>
  <c r="X892" i="2"/>
  <c r="J892" i="2"/>
  <c r="V892" i="2" s="1"/>
  <c r="AH891" i="2"/>
  <c r="J891" i="2" s="1"/>
  <c r="J890" i="2"/>
  <c r="X890" i="2" s="1"/>
  <c r="X889" i="2"/>
  <c r="V889" i="2"/>
  <c r="J889" i="2"/>
  <c r="V888" i="2"/>
  <c r="J888" i="2"/>
  <c r="X888" i="2" s="1"/>
  <c r="J887" i="2"/>
  <c r="J886" i="2"/>
  <c r="X886" i="2" s="1"/>
  <c r="V885" i="2"/>
  <c r="J885" i="2"/>
  <c r="X885" i="2" s="1"/>
  <c r="V884" i="2"/>
  <c r="J884" i="2"/>
  <c r="X884" i="2" s="1"/>
  <c r="J883" i="2"/>
  <c r="J882" i="2"/>
  <c r="V882" i="2" s="1"/>
  <c r="J881" i="2"/>
  <c r="V881" i="2" s="1"/>
  <c r="X880" i="2"/>
  <c r="J880" i="2"/>
  <c r="V880" i="2" s="1"/>
  <c r="V879" i="2"/>
  <c r="J879" i="2"/>
  <c r="X879" i="2" s="1"/>
  <c r="J878" i="2"/>
  <c r="J877" i="2"/>
  <c r="V877" i="2" s="1"/>
  <c r="J876" i="2"/>
  <c r="X875" i="2"/>
  <c r="V875" i="2"/>
  <c r="J875" i="2"/>
  <c r="X874" i="2"/>
  <c r="J874" i="2"/>
  <c r="V874" i="2" s="1"/>
  <c r="J873" i="2"/>
  <c r="X873" i="2" s="1"/>
  <c r="X872" i="2"/>
  <c r="J872" i="2"/>
  <c r="V872" i="2" s="1"/>
  <c r="X871" i="2"/>
  <c r="J871" i="2"/>
  <c r="V871" i="2" s="1"/>
  <c r="X870" i="2"/>
  <c r="J870" i="2"/>
  <c r="V870" i="2" s="1"/>
  <c r="J869" i="2"/>
  <c r="X869" i="2" s="1"/>
  <c r="J868" i="2"/>
  <c r="X867" i="2"/>
  <c r="V867" i="2"/>
  <c r="J867" i="2"/>
  <c r="X866" i="2"/>
  <c r="J866" i="2"/>
  <c r="V866" i="2" s="1"/>
  <c r="V865" i="2"/>
  <c r="J865" i="2"/>
  <c r="X865" i="2" s="1"/>
  <c r="V864" i="2"/>
  <c r="U864" i="2"/>
  <c r="J864" i="2"/>
  <c r="X864" i="2" s="1"/>
  <c r="J863" i="2"/>
  <c r="X863" i="2" s="1"/>
  <c r="J862" i="2"/>
  <c r="X862" i="2" s="1"/>
  <c r="X861" i="2"/>
  <c r="J861" i="2"/>
  <c r="V861" i="2" s="1"/>
  <c r="J860" i="2"/>
  <c r="J859" i="2"/>
  <c r="U858" i="2"/>
  <c r="J858" i="2"/>
  <c r="X858" i="2" s="1"/>
  <c r="J857" i="2"/>
  <c r="V857" i="2" s="1"/>
  <c r="U856" i="2"/>
  <c r="J856" i="2"/>
  <c r="X856" i="2" s="1"/>
  <c r="J855" i="2"/>
  <c r="U854" i="2"/>
  <c r="J854" i="2"/>
  <c r="X854" i="2" s="1"/>
  <c r="J853" i="2"/>
  <c r="V853" i="2" s="1"/>
  <c r="U852" i="2"/>
  <c r="J852" i="2"/>
  <c r="X852" i="2" s="1"/>
  <c r="J851" i="2"/>
  <c r="J850" i="2"/>
  <c r="X850" i="2" s="1"/>
  <c r="X849" i="2"/>
  <c r="J849" i="2"/>
  <c r="V849" i="2" s="1"/>
  <c r="J848" i="2"/>
  <c r="X848" i="2" s="1"/>
  <c r="J847" i="2"/>
  <c r="J846" i="2"/>
  <c r="J845" i="2"/>
  <c r="X845" i="2" s="1"/>
  <c r="U844" i="2"/>
  <c r="J844" i="2"/>
  <c r="X844" i="2" s="1"/>
  <c r="J843" i="2"/>
  <c r="X843" i="2" s="1"/>
  <c r="J842" i="2"/>
  <c r="J841" i="2"/>
  <c r="X841" i="2" s="1"/>
  <c r="J840" i="2"/>
  <c r="J839" i="2"/>
  <c r="X839" i="2" s="1"/>
  <c r="U838" i="2"/>
  <c r="J838" i="2"/>
  <c r="X838" i="2" s="1"/>
  <c r="J837" i="2"/>
  <c r="X837" i="2" s="1"/>
  <c r="U836" i="2"/>
  <c r="J836" i="2"/>
  <c r="X836" i="2" s="1"/>
  <c r="J835" i="2"/>
  <c r="X835" i="2" s="1"/>
  <c r="U834" i="2"/>
  <c r="J834" i="2"/>
  <c r="X834" i="2" s="1"/>
  <c r="J833" i="2"/>
  <c r="X833" i="2" s="1"/>
  <c r="U832" i="2"/>
  <c r="J832" i="2"/>
  <c r="X832" i="2" s="1"/>
  <c r="J831" i="2"/>
  <c r="X831" i="2" s="1"/>
  <c r="U830" i="2"/>
  <c r="J830" i="2"/>
  <c r="X830" i="2" s="1"/>
  <c r="J829" i="2"/>
  <c r="X829" i="2" s="1"/>
  <c r="J828" i="2"/>
  <c r="J827" i="2"/>
  <c r="X827" i="2" s="1"/>
  <c r="J826" i="2"/>
  <c r="AG825" i="2"/>
  <c r="J825" i="2"/>
  <c r="V824" i="2"/>
  <c r="U824" i="2"/>
  <c r="J824" i="2"/>
  <c r="X824" i="2" s="1"/>
  <c r="U823" i="2"/>
  <c r="J823" i="2"/>
  <c r="X823" i="2" s="1"/>
  <c r="J822" i="2"/>
  <c r="X821" i="2"/>
  <c r="J821" i="2"/>
  <c r="V821" i="2" s="1"/>
  <c r="V820" i="2"/>
  <c r="U820" i="2"/>
  <c r="J820" i="2"/>
  <c r="X820" i="2" s="1"/>
  <c r="X819" i="2"/>
  <c r="J819" i="2"/>
  <c r="U819" i="2" s="1"/>
  <c r="J818" i="2"/>
  <c r="X818" i="2" s="1"/>
  <c r="X817" i="2"/>
  <c r="V817" i="2"/>
  <c r="U817" i="2"/>
  <c r="J817" i="2"/>
  <c r="V816" i="2"/>
  <c r="J816" i="2"/>
  <c r="X816" i="2" s="1"/>
  <c r="J815" i="2"/>
  <c r="J814" i="2"/>
  <c r="U814" i="2" s="1"/>
  <c r="J813" i="2"/>
  <c r="X813" i="2" s="1"/>
  <c r="V812" i="2"/>
  <c r="U812" i="2"/>
  <c r="J812" i="2"/>
  <c r="X812" i="2" s="1"/>
  <c r="J811" i="2"/>
  <c r="V810" i="2"/>
  <c r="U810" i="2"/>
  <c r="J810" i="2"/>
  <c r="X810" i="2" s="1"/>
  <c r="J809" i="2"/>
  <c r="X809" i="2" s="1"/>
  <c r="V808" i="2"/>
  <c r="J808" i="2"/>
  <c r="U807" i="2"/>
  <c r="J807" i="2"/>
  <c r="X807" i="2" s="1"/>
  <c r="V806" i="2"/>
  <c r="J806" i="2"/>
  <c r="X806" i="2" s="1"/>
  <c r="U805" i="2"/>
  <c r="J805" i="2"/>
  <c r="X805" i="2" s="1"/>
  <c r="U804" i="2"/>
  <c r="J804" i="2"/>
  <c r="U803" i="2"/>
  <c r="J803" i="2"/>
  <c r="X803" i="2" s="1"/>
  <c r="V802" i="2"/>
  <c r="U802" i="2"/>
  <c r="J802" i="2"/>
  <c r="X802" i="2" s="1"/>
  <c r="J801" i="2"/>
  <c r="V800" i="2"/>
  <c r="U800" i="2"/>
  <c r="J800" i="2"/>
  <c r="X800" i="2" s="1"/>
  <c r="J799" i="2"/>
  <c r="X799" i="2" s="1"/>
  <c r="U798" i="2"/>
  <c r="J798" i="2"/>
  <c r="U797" i="2"/>
  <c r="J797" i="2"/>
  <c r="X797" i="2" s="1"/>
  <c r="V796" i="2"/>
  <c r="J796" i="2"/>
  <c r="X796" i="2" s="1"/>
  <c r="J795" i="2"/>
  <c r="J794" i="2"/>
  <c r="J793" i="2"/>
  <c r="J792" i="2"/>
  <c r="X792" i="2" s="1"/>
  <c r="U791" i="2"/>
  <c r="J791" i="2"/>
  <c r="X791" i="2" s="1"/>
  <c r="V790" i="2"/>
  <c r="J790" i="2"/>
  <c r="X790" i="2" s="1"/>
  <c r="J789" i="2"/>
  <c r="J788" i="2"/>
  <c r="X788" i="2" s="1"/>
  <c r="U787" i="2"/>
  <c r="J787" i="2"/>
  <c r="X787" i="2" s="1"/>
  <c r="J786" i="2"/>
  <c r="U785" i="2"/>
  <c r="J785" i="2"/>
  <c r="X785" i="2" s="1"/>
  <c r="V784" i="2"/>
  <c r="J784" i="2"/>
  <c r="X784" i="2" s="1"/>
  <c r="J783" i="2"/>
  <c r="J782" i="2"/>
  <c r="X782" i="2" s="1"/>
  <c r="U781" i="2"/>
  <c r="J781" i="2"/>
  <c r="X781" i="2" s="1"/>
  <c r="J780" i="2"/>
  <c r="X780" i="2" s="1"/>
  <c r="U779" i="2"/>
  <c r="J779" i="2"/>
  <c r="X779" i="2" s="1"/>
  <c r="J778" i="2"/>
  <c r="J777" i="2"/>
  <c r="X777" i="2" s="1"/>
  <c r="V776" i="2"/>
  <c r="J776" i="2"/>
  <c r="X776" i="2" s="1"/>
  <c r="U775" i="2"/>
  <c r="J775" i="2"/>
  <c r="X775" i="2" s="1"/>
  <c r="J774" i="2"/>
  <c r="J773" i="2"/>
  <c r="X773" i="2" s="1"/>
  <c r="J772" i="2"/>
  <c r="X771" i="2"/>
  <c r="V771" i="2"/>
  <c r="J771" i="2"/>
  <c r="V770" i="2"/>
  <c r="J770" i="2"/>
  <c r="X770" i="2" s="1"/>
  <c r="J769" i="2"/>
  <c r="X769" i="2" s="1"/>
  <c r="DZ768" i="2"/>
  <c r="J768" i="2" s="1"/>
  <c r="J767" i="2"/>
  <c r="V767" i="2" s="1"/>
  <c r="X766" i="2"/>
  <c r="J766" i="2"/>
  <c r="V766" i="2" s="1"/>
  <c r="J765" i="2"/>
  <c r="AD764" i="2"/>
  <c r="U764" i="2"/>
  <c r="J764" i="2"/>
  <c r="X764" i="2" s="1"/>
  <c r="J763" i="2"/>
  <c r="U762" i="2"/>
  <c r="J762" i="2"/>
  <c r="X762" i="2" s="1"/>
  <c r="J761" i="2"/>
  <c r="X760" i="2"/>
  <c r="J760" i="2"/>
  <c r="J759" i="2"/>
  <c r="J758" i="2"/>
  <c r="U757" i="2"/>
  <c r="J757" i="2"/>
  <c r="J756" i="2"/>
  <c r="X756" i="2" s="1"/>
  <c r="J755" i="2"/>
  <c r="X754" i="2"/>
  <c r="J754" i="2"/>
  <c r="V754" i="2" s="1"/>
  <c r="J753" i="2"/>
  <c r="X753" i="2" s="1"/>
  <c r="AG752" i="2"/>
  <c r="J752" i="2"/>
  <c r="J751" i="2"/>
  <c r="X751" i="2" s="1"/>
  <c r="J750" i="2"/>
  <c r="X750" i="2" s="1"/>
  <c r="J749" i="2"/>
  <c r="J748" i="2"/>
  <c r="AG747" i="2"/>
  <c r="AD747" i="2"/>
  <c r="X747" i="2"/>
  <c r="V747" i="2"/>
  <c r="J747" i="2"/>
  <c r="U747" i="2" s="1"/>
  <c r="J746" i="2"/>
  <c r="U746" i="2" s="1"/>
  <c r="J745" i="2"/>
  <c r="J744" i="2"/>
  <c r="X743" i="2"/>
  <c r="J743" i="2"/>
  <c r="U743" i="2" s="1"/>
  <c r="X742" i="2"/>
  <c r="V742" i="2"/>
  <c r="J742" i="2"/>
  <c r="U742" i="2" s="1"/>
  <c r="X741" i="2"/>
  <c r="V741" i="2"/>
  <c r="J741" i="2"/>
  <c r="U741" i="2" s="1"/>
  <c r="J740" i="2"/>
  <c r="U740" i="2" s="1"/>
  <c r="J739" i="2"/>
  <c r="X738" i="2"/>
  <c r="V738" i="2"/>
  <c r="J738" i="2"/>
  <c r="V737" i="2"/>
  <c r="U737" i="2"/>
  <c r="J737" i="2"/>
  <c r="X737" i="2" s="1"/>
  <c r="X736" i="2"/>
  <c r="V736" i="2"/>
  <c r="U736" i="2"/>
  <c r="J736" i="2"/>
  <c r="V735" i="2"/>
  <c r="U735" i="2"/>
  <c r="J735" i="2"/>
  <c r="X735" i="2" s="1"/>
  <c r="X734" i="2"/>
  <c r="V734" i="2"/>
  <c r="U734" i="2"/>
  <c r="J734" i="2"/>
  <c r="V733" i="2"/>
  <c r="U733" i="2"/>
  <c r="J733" i="2"/>
  <c r="X733" i="2" s="1"/>
  <c r="X732" i="2"/>
  <c r="V732" i="2"/>
  <c r="U732" i="2"/>
  <c r="J732" i="2"/>
  <c r="V731" i="2"/>
  <c r="U731" i="2"/>
  <c r="J731" i="2"/>
  <c r="X731" i="2" s="1"/>
  <c r="X730" i="2"/>
  <c r="V730" i="2"/>
  <c r="U730" i="2"/>
  <c r="J730" i="2"/>
  <c r="V729" i="2"/>
  <c r="U729" i="2"/>
  <c r="J729" i="2"/>
  <c r="X729" i="2" s="1"/>
  <c r="X728" i="2"/>
  <c r="V728" i="2"/>
  <c r="U728" i="2"/>
  <c r="J728" i="2"/>
  <c r="V727" i="2"/>
  <c r="U727" i="2"/>
  <c r="J727" i="2"/>
  <c r="X727" i="2" s="1"/>
  <c r="X726" i="2"/>
  <c r="V726" i="2"/>
  <c r="U726" i="2"/>
  <c r="J726" i="2"/>
  <c r="V725" i="2"/>
  <c r="U725" i="2"/>
  <c r="J725" i="2"/>
  <c r="X725" i="2" s="1"/>
  <c r="J724" i="2"/>
  <c r="U723" i="2"/>
  <c r="J723" i="2"/>
  <c r="X723" i="2" s="1"/>
  <c r="U722" i="2"/>
  <c r="J722" i="2"/>
  <c r="J721" i="2"/>
  <c r="X721" i="2" s="1"/>
  <c r="J720" i="2"/>
  <c r="J719" i="2"/>
  <c r="J718" i="2"/>
  <c r="V717" i="2"/>
  <c r="J717" i="2"/>
  <c r="X717" i="2" s="1"/>
  <c r="J716" i="2"/>
  <c r="V715" i="2"/>
  <c r="J715" i="2"/>
  <c r="X715" i="2" s="1"/>
  <c r="U714" i="2"/>
  <c r="J714" i="2"/>
  <c r="V713" i="2"/>
  <c r="J713" i="2"/>
  <c r="X713" i="2" s="1"/>
  <c r="J712" i="2"/>
  <c r="U712" i="2" s="1"/>
  <c r="V711" i="2"/>
  <c r="U711" i="2"/>
  <c r="J711" i="2"/>
  <c r="X711" i="2" s="1"/>
  <c r="J710" i="2"/>
  <c r="U710" i="2" s="1"/>
  <c r="J709" i="2"/>
  <c r="J708" i="2"/>
  <c r="V707" i="2"/>
  <c r="U707" i="2"/>
  <c r="J707" i="2"/>
  <c r="X707" i="2" s="1"/>
  <c r="J706" i="2"/>
  <c r="J705" i="2"/>
  <c r="X705" i="2" s="1"/>
  <c r="J704" i="2"/>
  <c r="J703" i="2"/>
  <c r="J702" i="2"/>
  <c r="V701" i="2"/>
  <c r="J701" i="2"/>
  <c r="X701" i="2" s="1"/>
  <c r="J700" i="2"/>
  <c r="V699" i="2"/>
  <c r="J699" i="2"/>
  <c r="X699" i="2" s="1"/>
  <c r="J698" i="2"/>
  <c r="U698" i="2" s="1"/>
  <c r="J697" i="2"/>
  <c r="U696" i="2"/>
  <c r="J696" i="2"/>
  <c r="V695" i="2"/>
  <c r="U695" i="2"/>
  <c r="J695" i="2"/>
  <c r="X695" i="2" s="1"/>
  <c r="J694" i="2"/>
  <c r="U694" i="2" s="1"/>
  <c r="V693" i="2"/>
  <c r="U693" i="2"/>
  <c r="J693" i="2"/>
  <c r="X693" i="2" s="1"/>
  <c r="U692" i="2"/>
  <c r="J692" i="2"/>
  <c r="U691" i="2"/>
  <c r="J691" i="2"/>
  <c r="J690" i="2"/>
  <c r="U689" i="2"/>
  <c r="J689" i="2"/>
  <c r="J688" i="2"/>
  <c r="J687" i="2"/>
  <c r="J686" i="2"/>
  <c r="X685" i="2"/>
  <c r="J685" i="2"/>
  <c r="V685" i="2" s="1"/>
  <c r="X684" i="2"/>
  <c r="J684" i="2"/>
  <c r="J683" i="2"/>
  <c r="J682" i="2"/>
  <c r="X681" i="2"/>
  <c r="V681" i="2"/>
  <c r="J681" i="2"/>
  <c r="U681" i="2" s="1"/>
  <c r="V680" i="2"/>
  <c r="J680" i="2"/>
  <c r="X680" i="2" s="1"/>
  <c r="V679" i="2"/>
  <c r="J679" i="2"/>
  <c r="X679" i="2" s="1"/>
  <c r="U678" i="2"/>
  <c r="J678" i="2"/>
  <c r="X678" i="2" s="1"/>
  <c r="J677" i="2"/>
  <c r="X676" i="2"/>
  <c r="J676" i="2"/>
  <c r="V676" i="2" s="1"/>
  <c r="J675" i="2"/>
  <c r="X674" i="2"/>
  <c r="V674" i="2"/>
  <c r="U674" i="2"/>
  <c r="J674" i="2"/>
  <c r="V673" i="2"/>
  <c r="U673" i="2"/>
  <c r="J673" i="2"/>
  <c r="X673" i="2" s="1"/>
  <c r="X672" i="2"/>
  <c r="V672" i="2"/>
  <c r="U672" i="2"/>
  <c r="J672" i="2"/>
  <c r="U671" i="2"/>
  <c r="J671" i="2"/>
  <c r="X671" i="2" s="1"/>
  <c r="V670" i="2"/>
  <c r="U670" i="2"/>
  <c r="J670" i="2"/>
  <c r="X670" i="2" s="1"/>
  <c r="J669" i="2"/>
  <c r="V668" i="2"/>
  <c r="U668" i="2"/>
  <c r="J668" i="2"/>
  <c r="X668" i="2" s="1"/>
  <c r="J667" i="2"/>
  <c r="J666" i="2"/>
  <c r="X665" i="2"/>
  <c r="J665" i="2"/>
  <c r="V665" i="2" s="1"/>
  <c r="U664" i="2"/>
  <c r="J664" i="2"/>
  <c r="X664" i="2" s="1"/>
  <c r="J663" i="2"/>
  <c r="U662" i="2"/>
  <c r="J662" i="2"/>
  <c r="X662" i="2" s="1"/>
  <c r="J661" i="2"/>
  <c r="U661" i="2" s="1"/>
  <c r="J660" i="2"/>
  <c r="X659" i="2"/>
  <c r="V659" i="2"/>
  <c r="J659" i="2"/>
  <c r="U659" i="2" s="1"/>
  <c r="J658" i="2"/>
  <c r="J657" i="2"/>
  <c r="J656" i="2"/>
  <c r="X655" i="2"/>
  <c r="J655" i="2"/>
  <c r="V655" i="2" s="1"/>
  <c r="J654" i="2"/>
  <c r="V653" i="2"/>
  <c r="J653" i="2"/>
  <c r="X653" i="2" s="1"/>
  <c r="J652" i="2"/>
  <c r="V651" i="2"/>
  <c r="U651" i="2"/>
  <c r="J651" i="2"/>
  <c r="X651" i="2" s="1"/>
  <c r="J650" i="2"/>
  <c r="X649" i="2"/>
  <c r="V649" i="2"/>
  <c r="U649" i="2"/>
  <c r="J649" i="2"/>
  <c r="J648" i="2"/>
  <c r="J647" i="2"/>
  <c r="J646" i="2"/>
  <c r="J645" i="2"/>
  <c r="X645" i="2" s="1"/>
  <c r="J644" i="2"/>
  <c r="X643" i="2"/>
  <c r="V643" i="2"/>
  <c r="U643" i="2"/>
  <c r="J643" i="2"/>
  <c r="J642" i="2"/>
  <c r="J641" i="2"/>
  <c r="J640" i="2"/>
  <c r="X639" i="2"/>
  <c r="J639" i="2"/>
  <c r="V639" i="2" s="1"/>
  <c r="J638" i="2"/>
  <c r="V637" i="2"/>
  <c r="J637" i="2"/>
  <c r="X637" i="2" s="1"/>
  <c r="J636" i="2"/>
  <c r="V635" i="2"/>
  <c r="U635" i="2"/>
  <c r="J635" i="2"/>
  <c r="X635" i="2" s="1"/>
  <c r="J634" i="2"/>
  <c r="X633" i="2"/>
  <c r="V633" i="2"/>
  <c r="U633" i="2"/>
  <c r="J633" i="2"/>
  <c r="J632" i="2"/>
  <c r="J631" i="2"/>
  <c r="J630" i="2"/>
  <c r="U629" i="2"/>
  <c r="J629" i="2"/>
  <c r="X629" i="2" s="1"/>
  <c r="J628" i="2"/>
  <c r="X627" i="2"/>
  <c r="V627" i="2"/>
  <c r="U627" i="2"/>
  <c r="J627" i="2"/>
  <c r="J626" i="2"/>
  <c r="V625" i="2"/>
  <c r="U625" i="2"/>
  <c r="J625" i="2"/>
  <c r="X625" i="2" s="1"/>
  <c r="X624" i="2"/>
  <c r="J624" i="2"/>
  <c r="V624" i="2" s="1"/>
  <c r="AH623" i="2"/>
  <c r="J623" i="2" s="1"/>
  <c r="V622" i="2"/>
  <c r="J622" i="2"/>
  <c r="U622" i="2" s="1"/>
  <c r="V621" i="2"/>
  <c r="J621" i="2"/>
  <c r="X621" i="2" s="1"/>
  <c r="J620" i="2"/>
  <c r="U620" i="2" s="1"/>
  <c r="J619" i="2"/>
  <c r="J618" i="2"/>
  <c r="V618" i="2" s="1"/>
  <c r="J617" i="2"/>
  <c r="X617" i="2" s="1"/>
  <c r="J616" i="2"/>
  <c r="V615" i="2"/>
  <c r="U615" i="2"/>
  <c r="J615" i="2"/>
  <c r="X615" i="2" s="1"/>
  <c r="J614" i="2"/>
  <c r="J613" i="2"/>
  <c r="X612" i="2"/>
  <c r="V612" i="2"/>
  <c r="J612" i="2"/>
  <c r="U612" i="2" s="1"/>
  <c r="X611" i="2"/>
  <c r="U611" i="2"/>
  <c r="J611" i="2"/>
  <c r="V611" i="2" s="1"/>
  <c r="X610" i="2"/>
  <c r="J610" i="2"/>
  <c r="U610" i="2" s="1"/>
  <c r="J609" i="2"/>
  <c r="U609" i="2" s="1"/>
  <c r="V608" i="2"/>
  <c r="J608" i="2"/>
  <c r="U608" i="2" s="1"/>
  <c r="X607" i="2"/>
  <c r="V607" i="2"/>
  <c r="U607" i="2"/>
  <c r="J607" i="2"/>
  <c r="J606" i="2"/>
  <c r="J605" i="2"/>
  <c r="X605" i="2" s="1"/>
  <c r="V604" i="2"/>
  <c r="J604" i="2"/>
  <c r="U604" i="2" s="1"/>
  <c r="X603" i="2"/>
  <c r="V603" i="2"/>
  <c r="U603" i="2"/>
  <c r="J603" i="2"/>
  <c r="J602" i="2"/>
  <c r="U602" i="2" s="1"/>
  <c r="J601" i="2"/>
  <c r="X600" i="2"/>
  <c r="V600" i="2"/>
  <c r="J600" i="2"/>
  <c r="U600" i="2" s="1"/>
  <c r="J599" i="2"/>
  <c r="X599" i="2" s="1"/>
  <c r="J598" i="2"/>
  <c r="U598" i="2" s="1"/>
  <c r="J597" i="2"/>
  <c r="J596" i="2"/>
  <c r="J595" i="2"/>
  <c r="V595" i="2" s="1"/>
  <c r="J594" i="2"/>
  <c r="X593" i="2"/>
  <c r="V593" i="2"/>
  <c r="J593" i="2"/>
  <c r="U593" i="2" s="1"/>
  <c r="J592" i="2"/>
  <c r="U592" i="2" s="1"/>
  <c r="J591" i="2"/>
  <c r="J590" i="2"/>
  <c r="J589" i="2"/>
  <c r="X589" i="2" s="1"/>
  <c r="J588" i="2"/>
  <c r="U588" i="2" s="1"/>
  <c r="J587" i="2"/>
  <c r="J586" i="2"/>
  <c r="U586" i="2" s="1"/>
  <c r="J585" i="2"/>
  <c r="X585" i="2" s="1"/>
  <c r="J584" i="2"/>
  <c r="J583" i="2"/>
  <c r="X583" i="2" s="1"/>
  <c r="J582" i="2"/>
  <c r="U582" i="2" s="1"/>
  <c r="J581" i="2"/>
  <c r="X580" i="2"/>
  <c r="J580" i="2"/>
  <c r="U580" i="2" s="1"/>
  <c r="J579" i="2"/>
  <c r="X578" i="2"/>
  <c r="V578" i="2"/>
  <c r="J578" i="2"/>
  <c r="U578" i="2" s="1"/>
  <c r="V577" i="2"/>
  <c r="J577" i="2"/>
  <c r="U577" i="2" s="1"/>
  <c r="J576" i="2"/>
  <c r="X575" i="2"/>
  <c r="V575" i="2"/>
  <c r="U575" i="2"/>
  <c r="J575" i="2"/>
  <c r="J574" i="2"/>
  <c r="J573" i="2"/>
  <c r="X573" i="2" s="1"/>
  <c r="J572" i="2"/>
  <c r="U572" i="2" s="1"/>
  <c r="J571" i="2"/>
  <c r="X570" i="2"/>
  <c r="J570" i="2"/>
  <c r="U570" i="2" s="1"/>
  <c r="V569" i="2"/>
  <c r="U569" i="2"/>
  <c r="J569" i="2"/>
  <c r="X569" i="2" s="1"/>
  <c r="J568" i="2"/>
  <c r="U567" i="2"/>
  <c r="J567" i="2"/>
  <c r="X567" i="2" s="1"/>
  <c r="J566" i="2"/>
  <c r="U566" i="2" s="1"/>
  <c r="J565" i="2"/>
  <c r="J564" i="2"/>
  <c r="U564" i="2" s="1"/>
  <c r="J563" i="2"/>
  <c r="V563" i="2" s="1"/>
  <c r="X562" i="2"/>
  <c r="V562" i="2"/>
  <c r="J562" i="2"/>
  <c r="U562" i="2" s="1"/>
  <c r="X561" i="2"/>
  <c r="V561" i="2"/>
  <c r="J561" i="2"/>
  <c r="U561" i="2" s="1"/>
  <c r="J560" i="2"/>
  <c r="U560" i="2" s="1"/>
  <c r="X559" i="2"/>
  <c r="J559" i="2"/>
  <c r="V559" i="2" s="1"/>
  <c r="J558" i="2"/>
  <c r="J557" i="2"/>
  <c r="X557" i="2" s="1"/>
  <c r="J556" i="2"/>
  <c r="U556" i="2" s="1"/>
  <c r="X555" i="2"/>
  <c r="J555" i="2"/>
  <c r="V555" i="2" s="1"/>
  <c r="X554" i="2"/>
  <c r="J554" i="2"/>
  <c r="U554" i="2" s="1"/>
  <c r="V553" i="2"/>
  <c r="U553" i="2"/>
  <c r="J553" i="2"/>
  <c r="X553" i="2" s="1"/>
  <c r="X552" i="2"/>
  <c r="V552" i="2"/>
  <c r="J552" i="2"/>
  <c r="U552" i="2" s="1"/>
  <c r="U551" i="2"/>
  <c r="J551" i="2"/>
  <c r="X551" i="2" s="1"/>
  <c r="J550" i="2"/>
  <c r="U550" i="2" s="1"/>
  <c r="J549" i="2"/>
  <c r="J548" i="2"/>
  <c r="U548" i="2" s="1"/>
  <c r="J547" i="2"/>
  <c r="V547" i="2" s="1"/>
  <c r="X546" i="2"/>
  <c r="J546" i="2"/>
  <c r="U546" i="2" s="1"/>
  <c r="X545" i="2"/>
  <c r="V545" i="2"/>
  <c r="J545" i="2"/>
  <c r="U545" i="2" s="1"/>
  <c r="V544" i="2"/>
  <c r="J544" i="2"/>
  <c r="U544" i="2" s="1"/>
  <c r="X543" i="2"/>
  <c r="J543" i="2"/>
  <c r="V543" i="2" s="1"/>
  <c r="J542" i="2"/>
  <c r="J541" i="2"/>
  <c r="X541" i="2" s="1"/>
  <c r="J540" i="2"/>
  <c r="U540" i="2" s="1"/>
  <c r="J539" i="2"/>
  <c r="V539" i="2" s="1"/>
  <c r="J538" i="2"/>
  <c r="U538" i="2" s="1"/>
  <c r="V537" i="2"/>
  <c r="J537" i="2"/>
  <c r="U537" i="2" s="1"/>
  <c r="J536" i="2"/>
  <c r="U535" i="2"/>
  <c r="J535" i="2"/>
  <c r="X535" i="2" s="1"/>
  <c r="J534" i="2"/>
  <c r="U534" i="2" s="1"/>
  <c r="J533" i="2"/>
  <c r="J532" i="2"/>
  <c r="U532" i="2" s="1"/>
  <c r="J531" i="2"/>
  <c r="J530" i="2"/>
  <c r="V529" i="2"/>
  <c r="J529" i="2"/>
  <c r="V528" i="2"/>
  <c r="J528" i="2"/>
  <c r="U528" i="2" s="1"/>
  <c r="X527" i="2"/>
  <c r="V527" i="2"/>
  <c r="U527" i="2"/>
  <c r="J527" i="2"/>
  <c r="U526" i="2"/>
  <c r="J526" i="2"/>
  <c r="X526" i="2" s="1"/>
  <c r="U525" i="2"/>
  <c r="J525" i="2"/>
  <c r="U524" i="2"/>
  <c r="J524" i="2"/>
  <c r="X524" i="2" s="1"/>
  <c r="X523" i="2"/>
  <c r="V523" i="2"/>
  <c r="U523" i="2"/>
  <c r="J523" i="2"/>
  <c r="U522" i="2"/>
  <c r="J522" i="2"/>
  <c r="X522" i="2" s="1"/>
  <c r="J521" i="2"/>
  <c r="U520" i="2"/>
  <c r="J520" i="2"/>
  <c r="X520" i="2" s="1"/>
  <c r="X519" i="2"/>
  <c r="V519" i="2"/>
  <c r="U519" i="2"/>
  <c r="J519" i="2"/>
  <c r="J518" i="2"/>
  <c r="U517" i="2"/>
  <c r="J517" i="2"/>
  <c r="U516" i="2"/>
  <c r="J516" i="2"/>
  <c r="X516" i="2" s="1"/>
  <c r="X515" i="2"/>
  <c r="V515" i="2"/>
  <c r="U515" i="2"/>
  <c r="J515" i="2"/>
  <c r="U514" i="2"/>
  <c r="J514" i="2"/>
  <c r="X514" i="2" s="1"/>
  <c r="X513" i="2"/>
  <c r="V513" i="2"/>
  <c r="U513" i="2"/>
  <c r="J513" i="2"/>
  <c r="U512" i="2"/>
  <c r="J512" i="2"/>
  <c r="X512" i="2" s="1"/>
  <c r="X511" i="2"/>
  <c r="V511" i="2"/>
  <c r="U511" i="2"/>
  <c r="J511" i="2"/>
  <c r="U510" i="2"/>
  <c r="J510" i="2"/>
  <c r="X510" i="2" s="1"/>
  <c r="J509" i="2"/>
  <c r="U508" i="2"/>
  <c r="J508" i="2"/>
  <c r="X508" i="2" s="1"/>
  <c r="X507" i="2"/>
  <c r="V507" i="2"/>
  <c r="U507" i="2"/>
  <c r="J507" i="2"/>
  <c r="J506" i="2"/>
  <c r="X505" i="2"/>
  <c r="V505" i="2"/>
  <c r="U505" i="2"/>
  <c r="J505" i="2"/>
  <c r="U504" i="2"/>
  <c r="J504" i="2"/>
  <c r="X504" i="2" s="1"/>
  <c r="V503" i="2"/>
  <c r="U503" i="2"/>
  <c r="J503" i="2"/>
  <c r="X503" i="2" s="1"/>
  <c r="U502" i="2"/>
  <c r="J502" i="2"/>
  <c r="X502" i="2" s="1"/>
  <c r="U501" i="2"/>
  <c r="J501" i="2"/>
  <c r="J500" i="2"/>
  <c r="X499" i="2"/>
  <c r="V499" i="2"/>
  <c r="J499" i="2"/>
  <c r="U499" i="2" s="1"/>
  <c r="U498" i="2"/>
  <c r="J498" i="2"/>
  <c r="X498" i="2" s="1"/>
  <c r="U497" i="2"/>
  <c r="J497" i="2"/>
  <c r="J496" i="2"/>
  <c r="X496" i="2" s="1"/>
  <c r="X495" i="2"/>
  <c r="V495" i="2"/>
  <c r="U495" i="2"/>
  <c r="J495" i="2"/>
  <c r="J494" i="2"/>
  <c r="U493" i="2"/>
  <c r="J493" i="2"/>
  <c r="U492" i="2"/>
  <c r="J492" i="2"/>
  <c r="X492" i="2" s="1"/>
  <c r="X491" i="2"/>
  <c r="V491" i="2"/>
  <c r="J491" i="2"/>
  <c r="U491" i="2" s="1"/>
  <c r="J490" i="2"/>
  <c r="X490" i="2" s="1"/>
  <c r="X489" i="2"/>
  <c r="V489" i="2"/>
  <c r="U489" i="2"/>
  <c r="J489" i="2"/>
  <c r="J488" i="2"/>
  <c r="X488" i="2" s="1"/>
  <c r="V487" i="2"/>
  <c r="U487" i="2"/>
  <c r="J487" i="2"/>
  <c r="X487" i="2" s="1"/>
  <c r="U486" i="2"/>
  <c r="J486" i="2"/>
  <c r="X486" i="2" s="1"/>
  <c r="U485" i="2"/>
  <c r="J485" i="2"/>
  <c r="J484" i="2"/>
  <c r="X483" i="2"/>
  <c r="V483" i="2"/>
  <c r="J483" i="2"/>
  <c r="U483" i="2" s="1"/>
  <c r="U482" i="2"/>
  <c r="J482" i="2"/>
  <c r="X482" i="2" s="1"/>
  <c r="U481" i="2"/>
  <c r="J481" i="2"/>
  <c r="J480" i="2"/>
  <c r="X480" i="2" s="1"/>
  <c r="X479" i="2"/>
  <c r="V479" i="2"/>
  <c r="U479" i="2"/>
  <c r="J479" i="2"/>
  <c r="J478" i="2"/>
  <c r="U477" i="2"/>
  <c r="J477" i="2"/>
  <c r="U476" i="2"/>
  <c r="J476" i="2"/>
  <c r="X476" i="2" s="1"/>
  <c r="X475" i="2"/>
  <c r="V475" i="2"/>
  <c r="J475" i="2"/>
  <c r="U475" i="2" s="1"/>
  <c r="J474" i="2"/>
  <c r="X474" i="2" s="1"/>
  <c r="X473" i="2"/>
  <c r="V473" i="2"/>
  <c r="U473" i="2"/>
  <c r="J473" i="2"/>
  <c r="J472" i="2"/>
  <c r="X472" i="2" s="1"/>
  <c r="V471" i="2"/>
  <c r="U471" i="2"/>
  <c r="J471" i="2"/>
  <c r="X471" i="2" s="1"/>
  <c r="U470" i="2"/>
  <c r="J470" i="2"/>
  <c r="X470" i="2" s="1"/>
  <c r="U469" i="2"/>
  <c r="J469" i="2"/>
  <c r="J468" i="2"/>
  <c r="X467" i="2"/>
  <c r="V467" i="2"/>
  <c r="J467" i="2"/>
  <c r="J466" i="2"/>
  <c r="V465" i="2"/>
  <c r="J465" i="2"/>
  <c r="X465" i="2" s="1"/>
  <c r="J464" i="2"/>
  <c r="V464" i="2" s="1"/>
  <c r="X463" i="2"/>
  <c r="J463" i="2"/>
  <c r="V463" i="2" s="1"/>
  <c r="V462" i="2"/>
  <c r="U462" i="2"/>
  <c r="J462" i="2"/>
  <c r="X462" i="2" s="1"/>
  <c r="X461" i="2"/>
  <c r="J461" i="2"/>
  <c r="U461" i="2" s="1"/>
  <c r="J460" i="2"/>
  <c r="X459" i="2"/>
  <c r="V459" i="2"/>
  <c r="J459" i="2"/>
  <c r="U459" i="2" s="1"/>
  <c r="X458" i="2"/>
  <c r="J458" i="2"/>
  <c r="J457" i="2"/>
  <c r="X456" i="2"/>
  <c r="V456" i="2"/>
  <c r="J456" i="2"/>
  <c r="U456" i="2" s="1"/>
  <c r="X455" i="2"/>
  <c r="J455" i="2"/>
  <c r="U455" i="2" s="1"/>
  <c r="X454" i="2"/>
  <c r="V454" i="2"/>
  <c r="J454" i="2"/>
  <c r="U454" i="2" s="1"/>
  <c r="J453" i="2"/>
  <c r="X452" i="2"/>
  <c r="V452" i="2"/>
  <c r="J452" i="2"/>
  <c r="U452" i="2" s="1"/>
  <c r="X451" i="2"/>
  <c r="V451" i="2"/>
  <c r="J451" i="2"/>
  <c r="U451" i="2" s="1"/>
  <c r="X450" i="2"/>
  <c r="V450" i="2"/>
  <c r="J450" i="2"/>
  <c r="U450" i="2" s="1"/>
  <c r="X449" i="2"/>
  <c r="J449" i="2"/>
  <c r="U449" i="2" s="1"/>
  <c r="X448" i="2"/>
  <c r="J448" i="2"/>
  <c r="X447" i="2"/>
  <c r="V447" i="2"/>
  <c r="J447" i="2"/>
  <c r="U447" i="2" s="1"/>
  <c r="X446" i="2"/>
  <c r="J446" i="2"/>
  <c r="U446" i="2" s="1"/>
  <c r="V445" i="2"/>
  <c r="J445" i="2"/>
  <c r="X444" i="2"/>
  <c r="V444" i="2"/>
  <c r="J444" i="2"/>
  <c r="U444" i="2" s="1"/>
  <c r="X443" i="2"/>
  <c r="V443" i="2"/>
  <c r="J443" i="2"/>
  <c r="U443" i="2" s="1"/>
  <c r="X442" i="2"/>
  <c r="V442" i="2"/>
  <c r="J442" i="2"/>
  <c r="U442" i="2" s="1"/>
  <c r="X441" i="2"/>
  <c r="V441" i="2"/>
  <c r="J441" i="2"/>
  <c r="U441" i="2" s="1"/>
  <c r="J440" i="2"/>
  <c r="X439" i="2"/>
  <c r="V439" i="2"/>
  <c r="J439" i="2"/>
  <c r="U439" i="2" s="1"/>
  <c r="X438" i="2"/>
  <c r="V438" i="2"/>
  <c r="J438" i="2"/>
  <c r="U438" i="2" s="1"/>
  <c r="J437" i="2"/>
  <c r="X436" i="2"/>
  <c r="V436" i="2"/>
  <c r="J436" i="2"/>
  <c r="U436" i="2" s="1"/>
  <c r="X435" i="2"/>
  <c r="V435" i="2"/>
  <c r="J435" i="2"/>
  <c r="U435" i="2" s="1"/>
  <c r="J434" i="2"/>
  <c r="X433" i="2"/>
  <c r="V433" i="2"/>
  <c r="J433" i="2"/>
  <c r="U433" i="2" s="1"/>
  <c r="X432" i="2"/>
  <c r="V432" i="2"/>
  <c r="J432" i="2"/>
  <c r="U432" i="2" s="1"/>
  <c r="J431" i="2"/>
  <c r="X430" i="2"/>
  <c r="V430" i="2"/>
  <c r="J430" i="2"/>
  <c r="U430" i="2" s="1"/>
  <c r="X429" i="2"/>
  <c r="J429" i="2"/>
  <c r="U429" i="2" s="1"/>
  <c r="X428" i="2"/>
  <c r="V428" i="2"/>
  <c r="J428" i="2"/>
  <c r="U428" i="2" s="1"/>
  <c r="X427" i="2"/>
  <c r="V427" i="2"/>
  <c r="J427" i="2"/>
  <c r="U427" i="2" s="1"/>
  <c r="J426" i="2"/>
  <c r="X425" i="2"/>
  <c r="V425" i="2"/>
  <c r="J425" i="2"/>
  <c r="U425" i="2" s="1"/>
  <c r="X424" i="2"/>
  <c r="V424" i="2"/>
  <c r="J424" i="2"/>
  <c r="U424" i="2" s="1"/>
  <c r="J423" i="2"/>
  <c r="V423" i="2" s="1"/>
  <c r="X422" i="2"/>
  <c r="V422" i="2"/>
  <c r="J422" i="2"/>
  <c r="U422" i="2" s="1"/>
  <c r="X421" i="2"/>
  <c r="J421" i="2"/>
  <c r="U421" i="2" s="1"/>
  <c r="X420" i="2"/>
  <c r="V420" i="2"/>
  <c r="J420" i="2"/>
  <c r="U420" i="2" s="1"/>
  <c r="X419" i="2"/>
  <c r="V419" i="2"/>
  <c r="J419" i="2"/>
  <c r="U419" i="2" s="1"/>
  <c r="J418" i="2"/>
  <c r="X417" i="2"/>
  <c r="V417" i="2"/>
  <c r="J417" i="2"/>
  <c r="U417" i="2" s="1"/>
  <c r="X416" i="2"/>
  <c r="V416" i="2"/>
  <c r="J416" i="2"/>
  <c r="U416" i="2" s="1"/>
  <c r="J415" i="2"/>
  <c r="X414" i="2"/>
  <c r="V414" i="2"/>
  <c r="J414" i="2"/>
  <c r="U414" i="2" s="1"/>
  <c r="X413" i="2"/>
  <c r="J413" i="2"/>
  <c r="V413" i="2" s="1"/>
  <c r="J412" i="2"/>
  <c r="X411" i="2"/>
  <c r="J411" i="2"/>
  <c r="V411" i="2" s="1"/>
  <c r="J410" i="2"/>
  <c r="U410" i="2" s="1"/>
  <c r="X409" i="2"/>
  <c r="J409" i="2"/>
  <c r="V409" i="2" s="1"/>
  <c r="J408" i="2"/>
  <c r="U408" i="2" s="1"/>
  <c r="J407" i="2"/>
  <c r="X406" i="2"/>
  <c r="V406" i="2"/>
  <c r="J406" i="2"/>
  <c r="U406" i="2" s="1"/>
  <c r="X405" i="2"/>
  <c r="J405" i="2"/>
  <c r="V405" i="2" s="1"/>
  <c r="J404" i="2"/>
  <c r="U404" i="2" s="1"/>
  <c r="J403" i="2"/>
  <c r="X402" i="2"/>
  <c r="V402" i="2"/>
  <c r="J402" i="2"/>
  <c r="U402" i="2" s="1"/>
  <c r="X401" i="2"/>
  <c r="J401" i="2"/>
  <c r="V401" i="2" s="1"/>
  <c r="J400" i="2"/>
  <c r="U400" i="2" s="1"/>
  <c r="J399" i="2"/>
  <c r="V398" i="2"/>
  <c r="J398" i="2"/>
  <c r="U398" i="2" s="1"/>
  <c r="X397" i="2"/>
  <c r="J397" i="2"/>
  <c r="V397" i="2" s="1"/>
  <c r="X396" i="2"/>
  <c r="J396" i="2"/>
  <c r="U396" i="2" s="1"/>
  <c r="X395" i="2"/>
  <c r="J395" i="2"/>
  <c r="V395" i="2" s="1"/>
  <c r="J394" i="2"/>
  <c r="U394" i="2" s="1"/>
  <c r="X393" i="2"/>
  <c r="J393" i="2"/>
  <c r="V393" i="2" s="1"/>
  <c r="J392" i="2"/>
  <c r="U392" i="2" s="1"/>
  <c r="J391" i="2"/>
  <c r="V391" i="2" s="1"/>
  <c r="X390" i="2"/>
  <c r="V390" i="2"/>
  <c r="J390" i="2"/>
  <c r="U390" i="2" s="1"/>
  <c r="X389" i="2"/>
  <c r="J389" i="2"/>
  <c r="V389" i="2" s="1"/>
  <c r="J388" i="2"/>
  <c r="U388" i="2" s="1"/>
  <c r="J387" i="2"/>
  <c r="V387" i="2" s="1"/>
  <c r="X386" i="2"/>
  <c r="V386" i="2"/>
  <c r="J386" i="2"/>
  <c r="U386" i="2" s="1"/>
  <c r="X385" i="2"/>
  <c r="J385" i="2"/>
  <c r="V385" i="2" s="1"/>
  <c r="J384" i="2"/>
  <c r="U384" i="2" s="1"/>
  <c r="J383" i="2"/>
  <c r="V383" i="2" s="1"/>
  <c r="V382" i="2"/>
  <c r="J382" i="2"/>
  <c r="U382" i="2" s="1"/>
  <c r="X381" i="2"/>
  <c r="J381" i="2"/>
  <c r="V381" i="2" s="1"/>
  <c r="X380" i="2"/>
  <c r="V380" i="2"/>
  <c r="J380" i="2"/>
  <c r="U380" i="2" s="1"/>
  <c r="J379" i="2"/>
  <c r="J378" i="2"/>
  <c r="U378" i="2" s="1"/>
  <c r="X377" i="2"/>
  <c r="J377" i="2"/>
  <c r="V377" i="2" s="1"/>
  <c r="J376" i="2"/>
  <c r="U376" i="2" s="1"/>
  <c r="X375" i="2"/>
  <c r="J375" i="2"/>
  <c r="V375" i="2" s="1"/>
  <c r="V374" i="2"/>
  <c r="J374" i="2"/>
  <c r="X373" i="2"/>
  <c r="J373" i="2"/>
  <c r="J372" i="2"/>
  <c r="U372" i="2" s="1"/>
  <c r="J371" i="2"/>
  <c r="X371" i="2" s="1"/>
  <c r="J370" i="2"/>
  <c r="X369" i="2"/>
  <c r="J369" i="2"/>
  <c r="J368" i="2"/>
  <c r="U368" i="2" s="1"/>
  <c r="X367" i="2"/>
  <c r="J367" i="2"/>
  <c r="J366" i="2"/>
  <c r="U366" i="2" s="1"/>
  <c r="J365" i="2"/>
  <c r="X364" i="2"/>
  <c r="V364" i="2"/>
  <c r="J364" i="2"/>
  <c r="U364" i="2" s="1"/>
  <c r="J363" i="2"/>
  <c r="J362" i="2"/>
  <c r="U362" i="2" s="1"/>
  <c r="J361" i="2"/>
  <c r="X361" i="2" s="1"/>
  <c r="J360" i="2"/>
  <c r="U360" i="2" s="1"/>
  <c r="J359" i="2"/>
  <c r="X358" i="2"/>
  <c r="V358" i="2"/>
  <c r="J358" i="2"/>
  <c r="U358" i="2" s="1"/>
  <c r="X357" i="2"/>
  <c r="J357" i="2"/>
  <c r="J356" i="2"/>
  <c r="U356" i="2" s="1"/>
  <c r="J355" i="2"/>
  <c r="X355" i="2" s="1"/>
  <c r="X354" i="2"/>
  <c r="J354" i="2"/>
  <c r="U354" i="2" s="1"/>
  <c r="X353" i="2"/>
  <c r="J353" i="2"/>
  <c r="J352" i="2"/>
  <c r="U352" i="2" s="1"/>
  <c r="J351" i="2"/>
  <c r="X351" i="2" s="1"/>
  <c r="V350" i="2"/>
  <c r="J350" i="2"/>
  <c r="U350" i="2" s="1"/>
  <c r="J349" i="2"/>
  <c r="X348" i="2"/>
  <c r="V348" i="2"/>
  <c r="J348" i="2"/>
  <c r="U348" i="2" s="1"/>
  <c r="J347" i="2"/>
  <c r="J346" i="2"/>
  <c r="U346" i="2" s="1"/>
  <c r="X345" i="2"/>
  <c r="J345" i="2"/>
  <c r="V345" i="2" s="1"/>
  <c r="V344" i="2"/>
  <c r="J344" i="2"/>
  <c r="X344" i="2" s="1"/>
  <c r="J343" i="2"/>
  <c r="X343" i="2" s="1"/>
  <c r="J342" i="2"/>
  <c r="X341" i="2"/>
  <c r="V341" i="2"/>
  <c r="J341" i="2"/>
  <c r="AD340" i="2"/>
  <c r="X340" i="2"/>
  <c r="V340" i="2"/>
  <c r="J340" i="2"/>
  <c r="V339" i="2"/>
  <c r="J339" i="2"/>
  <c r="X339" i="2" s="1"/>
  <c r="X338" i="2"/>
  <c r="V338" i="2"/>
  <c r="U338" i="2"/>
  <c r="J338" i="2"/>
  <c r="J337" i="2"/>
  <c r="X337" i="2" s="1"/>
  <c r="J336" i="2"/>
  <c r="W335" i="2"/>
  <c r="J335" i="2"/>
  <c r="V335" i="2" s="1"/>
  <c r="X334" i="2"/>
  <c r="W334" i="2"/>
  <c r="V334" i="2"/>
  <c r="U334" i="2"/>
  <c r="J334" i="2"/>
  <c r="W333" i="2"/>
  <c r="V333" i="2"/>
  <c r="U333" i="2"/>
  <c r="J333" i="2"/>
  <c r="X332" i="2"/>
  <c r="W332" i="2"/>
  <c r="J332" i="2"/>
  <c r="W331" i="2"/>
  <c r="J331" i="2"/>
  <c r="V331" i="2" s="1"/>
  <c r="W330" i="2"/>
  <c r="V330" i="2"/>
  <c r="U330" i="2"/>
  <c r="J330" i="2"/>
  <c r="W329" i="2"/>
  <c r="J329" i="2"/>
  <c r="W328" i="2"/>
  <c r="X328" i="2" s="1"/>
  <c r="J328" i="2"/>
  <c r="U328" i="2" s="1"/>
  <c r="W327" i="2"/>
  <c r="J327" i="2"/>
  <c r="V327" i="2" s="1"/>
  <c r="W326" i="2"/>
  <c r="V326" i="2"/>
  <c r="U326" i="2"/>
  <c r="J326" i="2"/>
  <c r="X326" i="2" s="1"/>
  <c r="W325" i="2"/>
  <c r="V325" i="2"/>
  <c r="U325" i="2"/>
  <c r="J325" i="2"/>
  <c r="W324" i="2"/>
  <c r="J324" i="2"/>
  <c r="W323" i="2"/>
  <c r="J323" i="2"/>
  <c r="V323" i="2" s="1"/>
  <c r="W322" i="2"/>
  <c r="V322" i="2"/>
  <c r="U322" i="2"/>
  <c r="J322" i="2"/>
  <c r="W321" i="2"/>
  <c r="X321" i="2" s="1"/>
  <c r="V321" i="2"/>
  <c r="J321" i="2"/>
  <c r="U321" i="2" s="1"/>
  <c r="W320" i="2"/>
  <c r="X320" i="2" s="1"/>
  <c r="V320" i="2"/>
  <c r="J320" i="2"/>
  <c r="U320" i="2" s="1"/>
  <c r="W319" i="2"/>
  <c r="J319" i="2"/>
  <c r="V319" i="2" s="1"/>
  <c r="X318" i="2"/>
  <c r="W318" i="2"/>
  <c r="V318" i="2"/>
  <c r="U318" i="2"/>
  <c r="J318" i="2"/>
  <c r="J317" i="2"/>
  <c r="X317" i="2" s="1"/>
  <c r="V316" i="2"/>
  <c r="U316" i="2"/>
  <c r="J316" i="2"/>
  <c r="X316" i="2" s="1"/>
  <c r="W315" i="2"/>
  <c r="V315" i="2"/>
  <c r="U315" i="2"/>
  <c r="J315" i="2"/>
  <c r="W314" i="2"/>
  <c r="J314" i="2"/>
  <c r="X313" i="2"/>
  <c r="W313" i="2"/>
  <c r="U313" i="2"/>
  <c r="J313" i="2"/>
  <c r="V313" i="2" s="1"/>
  <c r="W312" i="2"/>
  <c r="J312" i="2"/>
  <c r="W311" i="2"/>
  <c r="V311" i="2"/>
  <c r="J311" i="2"/>
  <c r="U311" i="2" s="1"/>
  <c r="W310" i="2"/>
  <c r="V310" i="2"/>
  <c r="U310" i="2"/>
  <c r="J310" i="2"/>
  <c r="W309" i="2"/>
  <c r="X309" i="2" s="1"/>
  <c r="J309" i="2"/>
  <c r="W308" i="2"/>
  <c r="V308" i="2"/>
  <c r="U308" i="2"/>
  <c r="J308" i="2"/>
  <c r="W307" i="2"/>
  <c r="J307" i="2"/>
  <c r="X307" i="2" s="1"/>
  <c r="W306" i="2"/>
  <c r="X306" i="2" s="1"/>
  <c r="V306" i="2"/>
  <c r="U306" i="2"/>
  <c r="J306" i="2"/>
  <c r="W305" i="2"/>
  <c r="J305" i="2"/>
  <c r="W304" i="2"/>
  <c r="X304" i="2" s="1"/>
  <c r="J304" i="2"/>
  <c r="V304" i="2" s="1"/>
  <c r="W303" i="2"/>
  <c r="J303" i="2"/>
  <c r="W302" i="2"/>
  <c r="J302" i="2"/>
  <c r="V302" i="2" s="1"/>
  <c r="W301" i="2"/>
  <c r="J301" i="2"/>
  <c r="W300" i="2"/>
  <c r="V300" i="2"/>
  <c r="J300" i="2"/>
  <c r="W299" i="2"/>
  <c r="J299" i="2"/>
  <c r="X299" i="2" s="1"/>
  <c r="W298" i="2"/>
  <c r="J298" i="2"/>
  <c r="W297" i="2"/>
  <c r="V297" i="2"/>
  <c r="U297" i="2"/>
  <c r="J297" i="2"/>
  <c r="W296" i="2"/>
  <c r="J296" i="2"/>
  <c r="V296" i="2" s="1"/>
  <c r="W295" i="2"/>
  <c r="V295" i="2"/>
  <c r="U295" i="2"/>
  <c r="J295" i="2"/>
  <c r="W294" i="2"/>
  <c r="J294" i="2"/>
  <c r="X293" i="2"/>
  <c r="W293" i="2"/>
  <c r="J293" i="2"/>
  <c r="W292" i="2"/>
  <c r="J292" i="2"/>
  <c r="EP291" i="2"/>
  <c r="J291" i="2" s="1"/>
  <c r="V291" i="2" s="1"/>
  <c r="W291" i="2"/>
  <c r="U290" i="2"/>
  <c r="J290" i="2"/>
  <c r="X289" i="2"/>
  <c r="V289" i="2"/>
  <c r="J289" i="2"/>
  <c r="U289" i="2" s="1"/>
  <c r="J288" i="2"/>
  <c r="X287" i="2"/>
  <c r="J287" i="2"/>
  <c r="U287" i="2" s="1"/>
  <c r="J286" i="2"/>
  <c r="AH285" i="2"/>
  <c r="J285" i="2" s="1"/>
  <c r="J284" i="2"/>
  <c r="V283" i="2"/>
  <c r="U283" i="2"/>
  <c r="J283" i="2"/>
  <c r="X283" i="2" s="1"/>
  <c r="CO282" i="2"/>
  <c r="J282" i="2" s="1"/>
  <c r="AD282" i="2" s="1"/>
  <c r="J281" i="2"/>
  <c r="J280" i="2"/>
  <c r="X280" i="2" s="1"/>
  <c r="X279" i="2"/>
  <c r="V279" i="2"/>
  <c r="U279" i="2"/>
  <c r="J279" i="2"/>
  <c r="J278" i="2"/>
  <c r="X278" i="2" s="1"/>
  <c r="V277" i="2"/>
  <c r="U277" i="2"/>
  <c r="J277" i="2"/>
  <c r="X277" i="2" s="1"/>
  <c r="J276" i="2"/>
  <c r="X276" i="2" s="1"/>
  <c r="AG275" i="2"/>
  <c r="X275" i="2"/>
  <c r="J275" i="2"/>
  <c r="AG274" i="2"/>
  <c r="J274" i="2"/>
  <c r="X274" i="2" s="1"/>
  <c r="U273" i="2"/>
  <c r="J273" i="2"/>
  <c r="X272" i="2"/>
  <c r="U272" i="2"/>
  <c r="J272" i="2"/>
  <c r="V272" i="2" s="1"/>
  <c r="AG271" i="2"/>
  <c r="J271" i="2"/>
  <c r="U271" i="2" s="1"/>
  <c r="AG270" i="2"/>
  <c r="X270" i="2"/>
  <c r="V270" i="2"/>
  <c r="U270" i="2"/>
  <c r="J270" i="2"/>
  <c r="AG269" i="2"/>
  <c r="V269" i="2"/>
  <c r="U269" i="2"/>
  <c r="J269" i="2"/>
  <c r="X269" i="2" s="1"/>
  <c r="J268" i="2"/>
  <c r="AH267" i="2"/>
  <c r="J267" i="2" s="1"/>
  <c r="U267" i="2" s="1"/>
  <c r="J266" i="2"/>
  <c r="X266" i="2" s="1"/>
  <c r="BW265" i="2"/>
  <c r="AH265" i="2"/>
  <c r="AG264" i="2"/>
  <c r="X264" i="2"/>
  <c r="V264" i="2"/>
  <c r="T264" i="2"/>
  <c r="J264" i="2"/>
  <c r="U264" i="2" s="1"/>
  <c r="AG263" i="2"/>
  <c r="X263" i="2"/>
  <c r="V263" i="2"/>
  <c r="U263" i="2"/>
  <c r="T263" i="2"/>
  <c r="J263" i="2"/>
  <c r="AG262" i="2"/>
  <c r="X262" i="2"/>
  <c r="J262" i="2"/>
  <c r="V262" i="2" s="1"/>
  <c r="AG261" i="2"/>
  <c r="X261" i="2"/>
  <c r="V261" i="2"/>
  <c r="U261" i="2"/>
  <c r="J261" i="2"/>
  <c r="CW260" i="2"/>
  <c r="AG260" i="2"/>
  <c r="J260" i="2"/>
  <c r="X259" i="2"/>
  <c r="U259" i="2"/>
  <c r="J259" i="2"/>
  <c r="V259" i="2" s="1"/>
  <c r="J258" i="2"/>
  <c r="X258" i="2" s="1"/>
  <c r="U257" i="2"/>
  <c r="J257" i="2"/>
  <c r="V256" i="2"/>
  <c r="U256" i="2"/>
  <c r="J256" i="2"/>
  <c r="X256" i="2" s="1"/>
  <c r="X255" i="2"/>
  <c r="U255" i="2"/>
  <c r="J255" i="2"/>
  <c r="V255" i="2" s="1"/>
  <c r="AG254" i="2"/>
  <c r="V254" i="2"/>
  <c r="U254" i="2"/>
  <c r="J254" i="2"/>
  <c r="X254" i="2" s="1"/>
  <c r="J253" i="2"/>
  <c r="X253" i="2" s="1"/>
  <c r="U252" i="2"/>
  <c r="J252" i="2"/>
  <c r="J251" i="2"/>
  <c r="X251" i="2" s="1"/>
  <c r="X250" i="2"/>
  <c r="V250" i="2"/>
  <c r="U250" i="2"/>
  <c r="J250" i="2"/>
  <c r="J249" i="2"/>
  <c r="AD249" i="2" s="1"/>
  <c r="X248" i="2"/>
  <c r="V248" i="2"/>
  <c r="U248" i="2"/>
  <c r="J248" i="2"/>
  <c r="J247" i="2"/>
  <c r="X247" i="2" s="1"/>
  <c r="J246" i="2"/>
  <c r="J245" i="2"/>
  <c r="AD245" i="2" s="1"/>
  <c r="X244" i="2"/>
  <c r="V244" i="2"/>
  <c r="J244" i="2"/>
  <c r="J243" i="2"/>
  <c r="X243" i="2" s="1"/>
  <c r="J242" i="2"/>
  <c r="J241" i="2"/>
  <c r="V241" i="2" s="1"/>
  <c r="J240" i="2"/>
  <c r="X240" i="2" s="1"/>
  <c r="X239" i="2"/>
  <c r="V239" i="2"/>
  <c r="J239" i="2"/>
  <c r="J238" i="2"/>
  <c r="J237" i="2"/>
  <c r="V237" i="2" s="1"/>
  <c r="V236" i="2"/>
  <c r="J236" i="2"/>
  <c r="X236" i="2" s="1"/>
  <c r="J235" i="2"/>
  <c r="AD235" i="2" s="1"/>
  <c r="J234" i="2"/>
  <c r="AG233" i="2"/>
  <c r="J233" i="2"/>
  <c r="AD233" i="2" s="1"/>
  <c r="X232" i="2"/>
  <c r="V232" i="2"/>
  <c r="J232" i="2"/>
  <c r="J231" i="2"/>
  <c r="X231" i="2" s="1"/>
  <c r="J230" i="2"/>
  <c r="X230" i="2" s="1"/>
  <c r="X229" i="2"/>
  <c r="V229" i="2"/>
  <c r="J229" i="2"/>
  <c r="J228" i="2"/>
  <c r="X228" i="2" s="1"/>
  <c r="X227" i="2"/>
  <c r="J227" i="2"/>
  <c r="V227" i="2" s="1"/>
  <c r="J226" i="2"/>
  <c r="V226" i="2" s="1"/>
  <c r="J225" i="2"/>
  <c r="X225" i="2" s="1"/>
  <c r="X224" i="2"/>
  <c r="V224" i="2"/>
  <c r="J224" i="2"/>
  <c r="J223" i="2"/>
  <c r="X223" i="2" s="1"/>
  <c r="J222" i="2"/>
  <c r="V222" i="2" s="1"/>
  <c r="J221" i="2"/>
  <c r="V221" i="2" s="1"/>
  <c r="J220" i="2"/>
  <c r="X220" i="2" s="1"/>
  <c r="HF219" i="2"/>
  <c r="J219" i="2" s="1"/>
  <c r="J218" i="2"/>
  <c r="X218" i="2" s="1"/>
  <c r="HF217" i="2"/>
  <c r="J217" i="2" s="1"/>
  <c r="J216" i="2"/>
  <c r="X216" i="2" s="1"/>
  <c r="J215" i="2"/>
  <c r="V215" i="2" s="1"/>
  <c r="J214" i="2"/>
  <c r="AD214" i="2" s="1"/>
  <c r="AD213" i="2"/>
  <c r="J213" i="2"/>
  <c r="J212" i="2"/>
  <c r="AD212" i="2" s="1"/>
  <c r="AG211" i="2"/>
  <c r="AD211" i="2"/>
  <c r="X211" i="2"/>
  <c r="V211" i="2"/>
  <c r="J211" i="2"/>
  <c r="AG210" i="2"/>
  <c r="J210" i="2"/>
  <c r="V210" i="2" s="1"/>
  <c r="V209" i="2"/>
  <c r="J209" i="2"/>
  <c r="X209" i="2" s="1"/>
  <c r="J208" i="2"/>
  <c r="X208" i="2" s="1"/>
  <c r="X207" i="2"/>
  <c r="J207" i="2"/>
  <c r="V207" i="2" s="1"/>
  <c r="X206" i="2"/>
  <c r="J206" i="2"/>
  <c r="V206" i="2" s="1"/>
  <c r="J205" i="2"/>
  <c r="AD205" i="2" s="1"/>
  <c r="J204" i="2"/>
  <c r="X204" i="2" s="1"/>
  <c r="J203" i="2"/>
  <c r="X203" i="2" s="1"/>
  <c r="V202" i="2"/>
  <c r="J202" i="2"/>
  <c r="X202" i="2" s="1"/>
  <c r="J201" i="2"/>
  <c r="V201" i="2" s="1"/>
  <c r="J200" i="2"/>
  <c r="X200" i="2" s="1"/>
  <c r="X199" i="2"/>
  <c r="J199" i="2"/>
  <c r="V199" i="2" s="1"/>
  <c r="V198" i="2"/>
  <c r="J198" i="2"/>
  <c r="X198" i="2" s="1"/>
  <c r="J197" i="2"/>
  <c r="V197" i="2" s="1"/>
  <c r="J196" i="2"/>
  <c r="X196" i="2" s="1"/>
  <c r="J195" i="2"/>
  <c r="X195" i="2" s="1"/>
  <c r="J194" i="2"/>
  <c r="X194" i="2" s="1"/>
  <c r="X193" i="2"/>
  <c r="J193" i="2"/>
  <c r="V193" i="2" s="1"/>
  <c r="J192" i="2"/>
  <c r="X192" i="2" s="1"/>
  <c r="X191" i="2"/>
  <c r="J191" i="2"/>
  <c r="V191" i="2" s="1"/>
  <c r="J190" i="2"/>
  <c r="X190" i="2" s="1"/>
  <c r="J189" i="2"/>
  <c r="V189" i="2" s="1"/>
  <c r="X188" i="2"/>
  <c r="V188" i="2"/>
  <c r="J188" i="2"/>
  <c r="J187" i="2"/>
  <c r="X187" i="2" s="1"/>
  <c r="V186" i="2"/>
  <c r="J186" i="2"/>
  <c r="X186" i="2" s="1"/>
  <c r="J185" i="2"/>
  <c r="V185" i="2" s="1"/>
  <c r="J184" i="2"/>
  <c r="X184" i="2" s="1"/>
  <c r="X183" i="2"/>
  <c r="V183" i="2"/>
  <c r="J183" i="2"/>
  <c r="V182" i="2"/>
  <c r="J182" i="2"/>
  <c r="X182" i="2" s="1"/>
  <c r="J181" i="2"/>
  <c r="V181" i="2" s="1"/>
  <c r="X180" i="2"/>
  <c r="V180" i="2"/>
  <c r="J180" i="2"/>
  <c r="J179" i="2"/>
  <c r="X179" i="2" s="1"/>
  <c r="J178" i="2"/>
  <c r="X178" i="2" s="1"/>
  <c r="J177" i="2"/>
  <c r="V177" i="2" s="1"/>
  <c r="J176" i="2"/>
  <c r="X176" i="2" s="1"/>
  <c r="X175" i="2"/>
  <c r="V175" i="2"/>
  <c r="J175" i="2"/>
  <c r="J174" i="2"/>
  <c r="X174" i="2" s="1"/>
  <c r="J173" i="2"/>
  <c r="V173" i="2" s="1"/>
  <c r="X172" i="2"/>
  <c r="V172" i="2"/>
  <c r="J172" i="2"/>
  <c r="J171" i="2"/>
  <c r="X171" i="2" s="1"/>
  <c r="J170" i="2"/>
  <c r="X170" i="2" s="1"/>
  <c r="X169" i="2"/>
  <c r="J169" i="2"/>
  <c r="V169" i="2" s="1"/>
  <c r="J168" i="2"/>
  <c r="X168" i="2" s="1"/>
  <c r="HH167" i="2"/>
  <c r="J167" i="2" s="1"/>
  <c r="J166" i="2"/>
  <c r="V166" i="2" s="1"/>
  <c r="X165" i="2"/>
  <c r="J165" i="2"/>
  <c r="J164" i="2"/>
  <c r="X164" i="2" s="1"/>
  <c r="J163" i="2"/>
  <c r="X163" i="2" s="1"/>
  <c r="V162" i="2"/>
  <c r="J162" i="2"/>
  <c r="X162" i="2" s="1"/>
  <c r="J161" i="2"/>
  <c r="V161" i="2" s="1"/>
  <c r="J160" i="2"/>
  <c r="X160" i="2" s="1"/>
  <c r="J159" i="2"/>
  <c r="X159" i="2" s="1"/>
  <c r="X158" i="2"/>
  <c r="V158" i="2"/>
  <c r="J158" i="2"/>
  <c r="X157" i="2"/>
  <c r="J157" i="2"/>
  <c r="V157" i="2" s="1"/>
  <c r="J156" i="2"/>
  <c r="X156" i="2" s="1"/>
  <c r="J155" i="2"/>
  <c r="X155" i="2" s="1"/>
  <c r="J154" i="2"/>
  <c r="X154" i="2" s="1"/>
  <c r="J153" i="2"/>
  <c r="V153" i="2" s="1"/>
  <c r="AD152" i="2"/>
  <c r="J152" i="2"/>
  <c r="V152" i="2" s="1"/>
  <c r="J151" i="2"/>
  <c r="X151" i="2" s="1"/>
  <c r="X150" i="2"/>
  <c r="J150" i="2"/>
  <c r="V150" i="2" s="1"/>
  <c r="AG149" i="2"/>
  <c r="J149" i="2"/>
  <c r="X149" i="2" s="1"/>
  <c r="AG148" i="2"/>
  <c r="J148" i="2"/>
  <c r="X148" i="2" s="1"/>
  <c r="AG147" i="2"/>
  <c r="J147" i="2"/>
  <c r="X147" i="2" s="1"/>
  <c r="AG146" i="2"/>
  <c r="X146" i="2"/>
  <c r="J146" i="2"/>
  <c r="V146" i="2" s="1"/>
  <c r="J145" i="2"/>
  <c r="X145" i="2" s="1"/>
  <c r="J144" i="2"/>
  <c r="V144" i="2" s="1"/>
  <c r="EO143" i="2"/>
  <c r="J143" i="2" s="1"/>
  <c r="EO142" i="2"/>
  <c r="J142" i="2"/>
  <c r="X142" i="2" s="1"/>
  <c r="AG141" i="2"/>
  <c r="J141" i="2"/>
  <c r="X141" i="2" s="1"/>
  <c r="AG140" i="2"/>
  <c r="X140" i="2"/>
  <c r="J140" i="2"/>
  <c r="V140" i="2" s="1"/>
  <c r="J139" i="2"/>
  <c r="X139" i="2" s="1"/>
  <c r="J138" i="2"/>
  <c r="V138" i="2" s="1"/>
  <c r="AD137" i="2"/>
  <c r="X137" i="2"/>
  <c r="J137" i="2"/>
  <c r="V137" i="2" s="1"/>
  <c r="J136" i="2"/>
  <c r="X136" i="2" s="1"/>
  <c r="J135" i="2"/>
  <c r="AD135" i="2" s="1"/>
  <c r="J134" i="2"/>
  <c r="AD134" i="2" s="1"/>
  <c r="AD133" i="2"/>
  <c r="X133" i="2"/>
  <c r="J133" i="2"/>
  <c r="V133" i="2" s="1"/>
  <c r="J132" i="2"/>
  <c r="X132" i="2" s="1"/>
  <c r="J131" i="2"/>
  <c r="X131" i="2" s="1"/>
  <c r="X130" i="2"/>
  <c r="J130" i="2"/>
  <c r="V130" i="2" s="1"/>
  <c r="J129" i="2"/>
  <c r="X129" i="2" s="1"/>
  <c r="AD128" i="2"/>
  <c r="X128" i="2"/>
  <c r="V128" i="2"/>
  <c r="J128" i="2"/>
  <c r="J127" i="2"/>
  <c r="X127" i="2" s="1"/>
  <c r="X126" i="2"/>
  <c r="V126" i="2"/>
  <c r="J126" i="2"/>
  <c r="J125" i="2"/>
  <c r="J124" i="2"/>
  <c r="X124" i="2" s="1"/>
  <c r="AG123" i="2"/>
  <c r="J123" i="2"/>
  <c r="V123" i="2" s="1"/>
  <c r="J122" i="2"/>
  <c r="X122" i="2" s="1"/>
  <c r="X121" i="2"/>
  <c r="J121" i="2"/>
  <c r="AD121" i="2" s="1"/>
  <c r="J120" i="2"/>
  <c r="X120" i="2" s="1"/>
  <c r="J119" i="2"/>
  <c r="V119" i="2" s="1"/>
  <c r="X118" i="2"/>
  <c r="V118" i="2"/>
  <c r="J118" i="2"/>
  <c r="U118" i="2" s="1"/>
  <c r="J117" i="2"/>
  <c r="U117" i="2" s="1"/>
  <c r="J116" i="2"/>
  <c r="U116" i="2" s="1"/>
  <c r="J115" i="2"/>
  <c r="X115" i="2" s="1"/>
  <c r="X114" i="2"/>
  <c r="J114" i="2"/>
  <c r="U114" i="2" s="1"/>
  <c r="J113" i="2"/>
  <c r="U113" i="2" s="1"/>
  <c r="X112" i="2"/>
  <c r="J112" i="2"/>
  <c r="U112" i="2" s="1"/>
  <c r="J111" i="2"/>
  <c r="X111" i="2" s="1"/>
  <c r="X110" i="2"/>
  <c r="J110" i="2"/>
  <c r="U110" i="2" s="1"/>
  <c r="J109" i="2"/>
  <c r="X109" i="2" s="1"/>
  <c r="X108" i="2"/>
  <c r="V108" i="2"/>
  <c r="J108" i="2"/>
  <c r="U108" i="2" s="1"/>
  <c r="J107" i="2"/>
  <c r="U107" i="2" s="1"/>
  <c r="X106" i="2"/>
  <c r="J106" i="2"/>
  <c r="U106" i="2" s="1"/>
  <c r="AG105" i="2"/>
  <c r="J105" i="2"/>
  <c r="V105" i="2" s="1"/>
  <c r="X104" i="2"/>
  <c r="V104" i="2"/>
  <c r="J104" i="2"/>
  <c r="U104" i="2" s="1"/>
  <c r="J103" i="2"/>
  <c r="X103" i="2" s="1"/>
  <c r="J102" i="2"/>
  <c r="J101" i="2"/>
  <c r="U101" i="2" s="1"/>
  <c r="X100" i="2"/>
  <c r="V100" i="2"/>
  <c r="J100" i="2"/>
  <c r="U100" i="2" s="1"/>
  <c r="J99" i="2"/>
  <c r="X99" i="2" s="1"/>
  <c r="J98" i="2"/>
  <c r="L98" i="2" s="1"/>
  <c r="L97" i="2"/>
  <c r="U97" i="2" s="1"/>
  <c r="J97" i="2"/>
  <c r="X97" i="2" s="1"/>
  <c r="J96" i="2"/>
  <c r="X96" i="2" s="1"/>
  <c r="V95" i="2"/>
  <c r="U95" i="2"/>
  <c r="J95" i="2"/>
  <c r="X95" i="2" s="1"/>
  <c r="J94" i="2"/>
  <c r="X94" i="2" s="1"/>
  <c r="X93" i="2"/>
  <c r="V93" i="2"/>
  <c r="J93" i="2"/>
  <c r="U93" i="2" s="1"/>
  <c r="J92" i="2"/>
  <c r="X92" i="2" s="1"/>
  <c r="J91" i="2"/>
  <c r="X91" i="2" s="1"/>
  <c r="J90" i="2"/>
  <c r="X90" i="2" s="1"/>
  <c r="X89" i="2"/>
  <c r="V89" i="2"/>
  <c r="J89" i="2"/>
  <c r="U89" i="2" s="1"/>
  <c r="J88" i="2"/>
  <c r="X88" i="2" s="1"/>
  <c r="V87" i="2"/>
  <c r="U87" i="2"/>
  <c r="J87" i="2"/>
  <c r="X87" i="2" s="1"/>
  <c r="J86" i="2"/>
  <c r="X86" i="2" s="1"/>
  <c r="V85" i="2"/>
  <c r="U85" i="2"/>
  <c r="J85" i="2"/>
  <c r="X85" i="2" s="1"/>
  <c r="J84" i="2"/>
  <c r="X84" i="2" s="1"/>
  <c r="X83" i="2"/>
  <c r="V83" i="2"/>
  <c r="U83" i="2"/>
  <c r="J83" i="2"/>
  <c r="J82" i="2"/>
  <c r="X82" i="2" s="1"/>
  <c r="J81" i="2"/>
  <c r="X81" i="2" s="1"/>
  <c r="J80" i="2"/>
  <c r="X80" i="2" s="1"/>
  <c r="J79" i="2"/>
  <c r="X79" i="2" s="1"/>
  <c r="J78" i="2"/>
  <c r="X78" i="2" s="1"/>
  <c r="X77" i="2"/>
  <c r="V77" i="2"/>
  <c r="U77" i="2"/>
  <c r="J77" i="2"/>
  <c r="J76" i="2"/>
  <c r="AD76" i="2" s="1"/>
  <c r="AG75" i="2"/>
  <c r="J75" i="2"/>
  <c r="X75" i="2" s="1"/>
  <c r="J74" i="2"/>
  <c r="U74" i="2" s="1"/>
  <c r="AD74" i="2" s="1"/>
  <c r="X73" i="2"/>
  <c r="V73" i="2"/>
  <c r="J73" i="2"/>
  <c r="U73" i="2" s="1"/>
  <c r="J72" i="2"/>
  <c r="U72" i="2" s="1"/>
  <c r="J71" i="2"/>
  <c r="U71" i="2" s="1"/>
  <c r="J70" i="2"/>
  <c r="U70" i="2" s="1"/>
  <c r="X69" i="2"/>
  <c r="V69" i="2"/>
  <c r="J69" i="2"/>
  <c r="U69" i="2" s="1"/>
  <c r="J68" i="2"/>
  <c r="U68" i="2" s="1"/>
  <c r="J67" i="2"/>
  <c r="V67" i="2" s="1"/>
  <c r="AD66" i="2"/>
  <c r="X66" i="2"/>
  <c r="V66" i="2"/>
  <c r="J66" i="2"/>
  <c r="L66" i="2" s="1"/>
  <c r="U66" i="2" s="1"/>
  <c r="J65" i="2"/>
  <c r="AD65" i="2" s="1"/>
  <c r="J64" i="2"/>
  <c r="X64" i="2" s="1"/>
  <c r="AG63" i="2"/>
  <c r="X63" i="2"/>
  <c r="J63" i="2"/>
  <c r="U63" i="2" s="1"/>
  <c r="AD63" i="2" s="1"/>
  <c r="J62" i="2"/>
  <c r="X62" i="2" s="1"/>
  <c r="W61" i="2"/>
  <c r="L61" i="2"/>
  <c r="J61" i="2"/>
  <c r="W60" i="2"/>
  <c r="L60" i="2"/>
  <c r="J60" i="2"/>
  <c r="V60" i="2" s="1"/>
  <c r="AH59" i="2"/>
  <c r="J59" i="2" s="1"/>
  <c r="AG59" i="2"/>
  <c r="L59" i="2"/>
  <c r="J58" i="2"/>
  <c r="AD58" i="2" s="1"/>
  <c r="J57" i="2"/>
  <c r="U57" i="2" s="1"/>
  <c r="BU56" i="2"/>
  <c r="J56" i="2" s="1"/>
  <c r="L55" i="2"/>
  <c r="J55" i="2"/>
  <c r="AD55" i="2" s="1"/>
  <c r="V54" i="2"/>
  <c r="U54" i="2"/>
  <c r="L54" i="2"/>
  <c r="J54" i="2"/>
  <c r="AD54" i="2" s="1"/>
  <c r="J53" i="2"/>
  <c r="AD53" i="2" s="1"/>
  <c r="L52" i="2"/>
  <c r="U52" i="2" s="1"/>
  <c r="J52" i="2"/>
  <c r="X52" i="2" s="1"/>
  <c r="L51" i="2"/>
  <c r="J51" i="2"/>
  <c r="AD51" i="2" s="1"/>
  <c r="L50" i="2"/>
  <c r="J50" i="2"/>
  <c r="AD50" i="2" s="1"/>
  <c r="AD49" i="2"/>
  <c r="X49" i="2"/>
  <c r="L49" i="2"/>
  <c r="J49" i="2"/>
  <c r="V49" i="2" s="1"/>
  <c r="AG48" i="2"/>
  <c r="J48" i="2"/>
  <c r="U48" i="2" s="1"/>
  <c r="AG47" i="2"/>
  <c r="J47" i="2"/>
  <c r="U47" i="2" s="1"/>
  <c r="AG46" i="2"/>
  <c r="X46" i="2"/>
  <c r="U46" i="2"/>
  <c r="J46" i="2"/>
  <c r="V46" i="2" s="1"/>
  <c r="X45" i="2"/>
  <c r="V45" i="2"/>
  <c r="U45" i="2"/>
  <c r="J45" i="2"/>
  <c r="AD45" i="2" s="1"/>
  <c r="AD44" i="2"/>
  <c r="J44" i="2"/>
  <c r="X44" i="2" s="1"/>
  <c r="AH43" i="2"/>
  <c r="J43" i="2" s="1"/>
  <c r="AD42" i="2"/>
  <c r="X42" i="2"/>
  <c r="V42" i="2"/>
  <c r="U42" i="2"/>
  <c r="L42" i="2"/>
  <c r="J42" i="2"/>
  <c r="DN41" i="2"/>
  <c r="AH41" i="2"/>
  <c r="J41" i="2" s="1"/>
  <c r="J40" i="2"/>
  <c r="AD40" i="2" s="1"/>
  <c r="CX39" i="2"/>
  <c r="J39" i="2" s="1"/>
  <c r="CX38" i="2"/>
  <c r="J38" i="2" s="1"/>
  <c r="J37" i="2"/>
  <c r="H37" i="2" s="1"/>
  <c r="X36" i="2"/>
  <c r="J36" i="2"/>
  <c r="V36" i="2" s="1"/>
  <c r="H36" i="2"/>
  <c r="HK35" i="2"/>
  <c r="J35" i="2" s="1"/>
  <c r="AG35" i="2"/>
  <c r="HK34" i="2"/>
  <c r="J34" i="2" s="1"/>
  <c r="AG34" i="2"/>
  <c r="HK33" i="2"/>
  <c r="J33" i="2" s="1"/>
  <c r="AG33" i="2"/>
  <c r="HK32" i="2"/>
  <c r="AG32" i="2"/>
  <c r="V32" i="2"/>
  <c r="U32" i="2"/>
  <c r="J32" i="2"/>
  <c r="AD32" i="2" s="1"/>
  <c r="HK31" i="2"/>
  <c r="J31" i="2" s="1"/>
  <c r="AG31" i="2"/>
  <c r="HK30" i="2"/>
  <c r="J30" i="2" s="1"/>
  <c r="U30" i="2" s="1"/>
  <c r="AG30" i="2"/>
  <c r="AG29" i="2"/>
  <c r="J29" i="2"/>
  <c r="X29" i="2" s="1"/>
  <c r="H29" i="2"/>
  <c r="V28" i="2"/>
  <c r="U28" i="2"/>
  <c r="J28" i="2"/>
  <c r="X28" i="2" s="1"/>
  <c r="AG27" i="2"/>
  <c r="J27" i="2"/>
  <c r="H27" i="2" s="1"/>
  <c r="AG26" i="2"/>
  <c r="J26" i="2"/>
  <c r="H26" i="2" s="1"/>
  <c r="AG25" i="2"/>
  <c r="J25" i="2"/>
  <c r="AD25" i="2" s="1"/>
  <c r="AG24" i="2"/>
  <c r="J24" i="2"/>
  <c r="X24" i="2" s="1"/>
  <c r="GS23" i="2"/>
  <c r="J23" i="2" s="1"/>
  <c r="AH22" i="2"/>
  <c r="J22" i="2" s="1"/>
  <c r="L22" i="2"/>
  <c r="AD21" i="2"/>
  <c r="L21" i="2"/>
  <c r="J21" i="2"/>
  <c r="V21" i="2" s="1"/>
  <c r="L20" i="2"/>
  <c r="U20" i="2" s="1"/>
  <c r="J20" i="2"/>
  <c r="AD20" i="2" s="1"/>
  <c r="AG19" i="2"/>
  <c r="AD19" i="2"/>
  <c r="X19" i="2"/>
  <c r="L19" i="2"/>
  <c r="J19" i="2"/>
  <c r="V19" i="2" s="1"/>
  <c r="AG18" i="2"/>
  <c r="V18" i="2"/>
  <c r="L18" i="2"/>
  <c r="U18" i="2" s="1"/>
  <c r="J18" i="2"/>
  <c r="AD18" i="2" s="1"/>
  <c r="L17" i="2"/>
  <c r="J17" i="2"/>
  <c r="AD17" i="2" s="1"/>
  <c r="L16" i="2"/>
  <c r="U16" i="2" s="1"/>
  <c r="J16" i="2"/>
  <c r="AD16" i="2" s="1"/>
  <c r="AG15" i="2"/>
  <c r="L15" i="2"/>
  <c r="J15" i="2"/>
  <c r="X15" i="2" s="1"/>
  <c r="HT14" i="2"/>
  <c r="J14" i="2" s="1"/>
  <c r="X13" i="2"/>
  <c r="V13" i="2"/>
  <c r="U13" i="2"/>
  <c r="J13" i="2"/>
  <c r="AD13" i="2" s="1"/>
  <c r="AG12" i="2"/>
  <c r="V12" i="2"/>
  <c r="U12" i="2"/>
  <c r="J12" i="2"/>
  <c r="AD12" i="2" s="1"/>
  <c r="AG11" i="2"/>
  <c r="J11" i="2"/>
  <c r="AD11" i="2" s="1"/>
  <c r="HF10" i="2"/>
  <c r="J10" i="2" s="1"/>
  <c r="AG10" i="2"/>
  <c r="HF9" i="2"/>
  <c r="J9" i="2" s="1"/>
  <c r="AG9" i="2"/>
  <c r="AG8" i="2"/>
  <c r="X8" i="2"/>
  <c r="V8" i="2"/>
  <c r="U8" i="2"/>
  <c r="J8" i="2"/>
  <c r="AD8" i="2" s="1"/>
  <c r="AG7" i="2"/>
  <c r="V7" i="2"/>
  <c r="U7" i="2"/>
  <c r="J7" i="2"/>
  <c r="H7" i="2" s="1"/>
  <c r="AG6" i="2"/>
  <c r="J6" i="2"/>
  <c r="H6" i="2" s="1"/>
  <c r="AG5" i="2"/>
  <c r="J5" i="2"/>
  <c r="AD5" i="2" s="1"/>
  <c r="AG4" i="2"/>
  <c r="AD4" i="2"/>
  <c r="L4" i="2"/>
  <c r="J4" i="2"/>
  <c r="V4" i="2" s="1"/>
  <c r="AD3" i="2"/>
  <c r="X3" i="2"/>
  <c r="L3" i="2"/>
  <c r="U3" i="2" s="1"/>
  <c r="J3" i="2"/>
  <c r="V3" i="2" s="1"/>
  <c r="G3" i="2"/>
  <c r="A3" i="2" a="1"/>
  <c r="A3" i="2" s="1"/>
  <c r="AD31" i="2" l="1"/>
  <c r="V31" i="2"/>
  <c r="U31" i="2"/>
  <c r="V142" i="2"/>
  <c r="U474" i="2"/>
  <c r="U530" i="2"/>
  <c r="X530" i="2"/>
  <c r="V1038" i="2"/>
  <c r="X1038" i="2"/>
  <c r="V1286" i="2"/>
  <c r="AD1286" i="2"/>
  <c r="X1286" i="2"/>
  <c r="AD1313" i="2"/>
  <c r="X1313" i="2"/>
  <c r="AD1327" i="2"/>
  <c r="X1327" i="2"/>
  <c r="V1327" i="2"/>
  <c r="X18" i="2"/>
  <c r="H24" i="2"/>
  <c r="X32" i="2"/>
  <c r="V48" i="2"/>
  <c r="V52" i="2"/>
  <c r="L58" i="2"/>
  <c r="U58" i="2" s="1"/>
  <c r="U62" i="2"/>
  <c r="AD62" i="2" s="1"/>
  <c r="L65" i="2"/>
  <c r="U65" i="2" s="1"/>
  <c r="X67" i="2"/>
  <c r="V71" i="2"/>
  <c r="V75" i="2"/>
  <c r="V81" i="2"/>
  <c r="U91" i="2"/>
  <c r="V97" i="2"/>
  <c r="X123" i="2"/>
  <c r="V131" i="2"/>
  <c r="V135" i="2"/>
  <c r="AD139" i="2"/>
  <c r="V155" i="2"/>
  <c r="V163" i="2"/>
  <c r="X177" i="2"/>
  <c r="V190" i="2"/>
  <c r="V204" i="2"/>
  <c r="X215" i="2"/>
  <c r="X221" i="2"/>
  <c r="X226" i="2"/>
  <c r="J265" i="2"/>
  <c r="X288" i="2"/>
  <c r="V288" i="2"/>
  <c r="U288" i="2"/>
  <c r="X292" i="2"/>
  <c r="U307" i="2"/>
  <c r="U370" i="2"/>
  <c r="X370" i="2"/>
  <c r="V370" i="2"/>
  <c r="V399" i="2"/>
  <c r="X399" i="2"/>
  <c r="X497" i="2"/>
  <c r="V497" i="2"/>
  <c r="X761" i="2"/>
  <c r="V761" i="2"/>
  <c r="V792" i="2"/>
  <c r="V1033" i="2"/>
  <c r="X1049" i="2"/>
  <c r="V1049" i="2"/>
  <c r="V1237" i="2"/>
  <c r="X1237" i="2"/>
  <c r="AD1290" i="2"/>
  <c r="V1290" i="2"/>
  <c r="X1368" i="2"/>
  <c r="V1368" i="2"/>
  <c r="U81" i="2"/>
  <c r="X185" i="2"/>
  <c r="V336" i="2"/>
  <c r="X336" i="2"/>
  <c r="X500" i="2"/>
  <c r="U500" i="2"/>
  <c r="X814" i="2"/>
  <c r="V814" i="2"/>
  <c r="X1334" i="2"/>
  <c r="U55" i="2"/>
  <c r="V91" i="2"/>
  <c r="U102" i="2"/>
  <c r="X102" i="2"/>
  <c r="V102" i="2"/>
  <c r="X135" i="2"/>
  <c r="X246" i="2"/>
  <c r="V246" i="2"/>
  <c r="U246" i="2"/>
  <c r="X260" i="2"/>
  <c r="V260" i="2"/>
  <c r="X298" i="2"/>
  <c r="V298" i="2"/>
  <c r="U298" i="2"/>
  <c r="V329" i="2"/>
  <c r="U329" i="2"/>
  <c r="X460" i="2"/>
  <c r="V460" i="2"/>
  <c r="U568" i="2"/>
  <c r="X568" i="2"/>
  <c r="V568" i="2"/>
  <c r="X987" i="2"/>
  <c r="V987" i="2"/>
  <c r="X1007" i="2"/>
  <c r="V1007" i="2"/>
  <c r="X1226" i="2"/>
  <c r="V1226" i="2"/>
  <c r="X234" i="2"/>
  <c r="V234" i="2"/>
  <c r="V407" i="2"/>
  <c r="X407" i="2"/>
  <c r="V1054" i="2"/>
  <c r="X1054" i="2"/>
  <c r="V1338" i="2"/>
  <c r="X1338" i="2"/>
  <c r="X4" i="2"/>
  <c r="V62" i="2"/>
  <c r="V55" i="2"/>
  <c r="V58" i="2"/>
  <c r="V65" i="2"/>
  <c r="U79" i="2"/>
  <c r="V116" i="2"/>
  <c r="V148" i="2"/>
  <c r="V160" i="2"/>
  <c r="V174" i="2"/>
  <c r="V178" i="2"/>
  <c r="V196" i="2"/>
  <c r="X241" i="2"/>
  <c r="U260" i="2"/>
  <c r="U418" i="2"/>
  <c r="X418" i="2"/>
  <c r="V418" i="2"/>
  <c r="U431" i="2"/>
  <c r="X431" i="2"/>
  <c r="U434" i="2"/>
  <c r="X434" i="2"/>
  <c r="V434" i="2"/>
  <c r="U457" i="2"/>
  <c r="X457" i="2"/>
  <c r="U460" i="2"/>
  <c r="U490" i="2"/>
  <c r="X494" i="2"/>
  <c r="U494" i="2"/>
  <c r="X521" i="2"/>
  <c r="V521" i="2"/>
  <c r="U521" i="2"/>
  <c r="X591" i="2"/>
  <c r="V591" i="2"/>
  <c r="U596" i="2"/>
  <c r="X596" i="2"/>
  <c r="X601" i="2"/>
  <c r="V601" i="2"/>
  <c r="U601" i="2"/>
  <c r="X667" i="2"/>
  <c r="V667" i="2"/>
  <c r="V981" i="2"/>
  <c r="X1210" i="2"/>
  <c r="V1210" i="2"/>
  <c r="V194" i="2"/>
  <c r="X48" i="2"/>
  <c r="AD67" i="2"/>
  <c r="X71" i="2"/>
  <c r="U98" i="2"/>
  <c r="X98" i="2"/>
  <c r="V17" i="2"/>
  <c r="AD24" i="2"/>
  <c r="U27" i="2"/>
  <c r="X17" i="2"/>
  <c r="U21" i="2"/>
  <c r="V27" i="2"/>
  <c r="AD29" i="2"/>
  <c r="U36" i="2"/>
  <c r="U51" i="2"/>
  <c r="X55" i="2"/>
  <c r="X58" i="2"/>
  <c r="X60" i="2"/>
  <c r="V63" i="2"/>
  <c r="V79" i="2"/>
  <c r="V98" i="2"/>
  <c r="V112" i="2"/>
  <c r="X116" i="2"/>
  <c r="V121" i="2"/>
  <c r="V125" i="2"/>
  <c r="X125" i="2"/>
  <c r="X152" i="2"/>
  <c r="V165" i="2"/>
  <c r="IJ165" i="2"/>
  <c r="V170" i="2"/>
  <c r="X201" i="2"/>
  <c r="X213" i="2"/>
  <c r="V213" i="2"/>
  <c r="X242" i="2"/>
  <c r="V242" i="2"/>
  <c r="V257" i="2"/>
  <c r="AD257" i="2"/>
  <c r="X257" i="2"/>
  <c r="X324" i="2"/>
  <c r="V415" i="2"/>
  <c r="X415" i="2"/>
  <c r="V431" i="2"/>
  <c r="V457" i="2"/>
  <c r="X518" i="2"/>
  <c r="U518" i="2"/>
  <c r="U584" i="2"/>
  <c r="X584" i="2"/>
  <c r="V584" i="2"/>
  <c r="U591" i="2"/>
  <c r="V596" i="2"/>
  <c r="X657" i="2"/>
  <c r="V657" i="2"/>
  <c r="U657" i="2"/>
  <c r="V977" i="2"/>
  <c r="X977" i="2"/>
  <c r="X281" i="2"/>
  <c r="V281" i="2"/>
  <c r="U281" i="2"/>
  <c r="U426" i="2"/>
  <c r="X426" i="2"/>
  <c r="V426" i="2"/>
  <c r="X271" i="2"/>
  <c r="V271" i="2"/>
  <c r="V403" i="2"/>
  <c r="X403" i="2"/>
  <c r="X478" i="2"/>
  <c r="U478" i="2"/>
  <c r="U571" i="2"/>
  <c r="X571" i="2"/>
  <c r="V571" i="2"/>
  <c r="U17" i="2"/>
  <c r="H25" i="2"/>
  <c r="V51" i="2"/>
  <c r="X61" i="2"/>
  <c r="X238" i="2"/>
  <c r="V238" i="2"/>
  <c r="X290" i="2"/>
  <c r="V290" i="2"/>
  <c r="X303" i="2"/>
  <c r="V303" i="2"/>
  <c r="U303" i="2"/>
  <c r="U448" i="2"/>
  <c r="V448" i="2"/>
  <c r="X484" i="2"/>
  <c r="U484" i="2"/>
  <c r="X509" i="2"/>
  <c r="V509" i="2"/>
  <c r="U509" i="2"/>
  <c r="X724" i="2"/>
  <c r="V724" i="2"/>
  <c r="U724" i="2"/>
  <c r="V859" i="2"/>
  <c r="X859" i="2"/>
  <c r="V915" i="2"/>
  <c r="X915" i="2"/>
  <c r="X1087" i="2"/>
  <c r="V1087" i="2"/>
  <c r="X1138" i="2"/>
  <c r="V1138" i="2"/>
  <c r="U423" i="2"/>
  <c r="X423" i="2"/>
  <c r="U536" i="2"/>
  <c r="X536" i="2"/>
  <c r="V536" i="2"/>
  <c r="X825" i="2"/>
  <c r="V825" i="2"/>
  <c r="U825" i="2"/>
  <c r="X252" i="2"/>
  <c r="V252" i="2"/>
  <c r="U300" i="2"/>
  <c r="X300" i="2"/>
  <c r="U374" i="2"/>
  <c r="X374" i="2"/>
  <c r="V379" i="2"/>
  <c r="X379" i="2"/>
  <c r="U412" i="2"/>
  <c r="X412" i="2"/>
  <c r="V412" i="2"/>
  <c r="U445" i="2"/>
  <c r="X445" i="2"/>
  <c r="X481" i="2"/>
  <c r="V481" i="2"/>
  <c r="X506" i="2"/>
  <c r="U506" i="2"/>
  <c r="V579" i="2"/>
  <c r="X579" i="2"/>
  <c r="X697" i="2"/>
  <c r="V697" i="2"/>
  <c r="X860" i="2"/>
  <c r="U860" i="2"/>
  <c r="V930" i="2"/>
  <c r="X930" i="2"/>
  <c r="V1139" i="2"/>
  <c r="X1139" i="2"/>
  <c r="X295" i="2"/>
  <c r="X305" i="2"/>
  <c r="X310" i="2"/>
  <c r="X311" i="2"/>
  <c r="X314" i="2"/>
  <c r="X322" i="2"/>
  <c r="U437" i="2"/>
  <c r="X437" i="2"/>
  <c r="U440" i="2"/>
  <c r="V440" i="2"/>
  <c r="X631" i="2"/>
  <c r="V631" i="2"/>
  <c r="U663" i="2"/>
  <c r="X663" i="2"/>
  <c r="X677" i="2"/>
  <c r="V677" i="2"/>
  <c r="X709" i="2"/>
  <c r="V709" i="2"/>
  <c r="U709" i="2"/>
  <c r="X752" i="2"/>
  <c r="AD752" i="2"/>
  <c r="X793" i="2"/>
  <c r="U793" i="2"/>
  <c r="X815" i="2"/>
  <c r="V815" i="2"/>
  <c r="U815" i="2"/>
  <c r="X822" i="2"/>
  <c r="V822" i="2"/>
  <c r="V855" i="2"/>
  <c r="X855" i="2"/>
  <c r="V962" i="2"/>
  <c r="X962" i="2"/>
  <c r="X1089" i="2"/>
  <c r="V1089" i="2"/>
  <c r="V1127" i="2"/>
  <c r="X1127" i="2"/>
  <c r="X1216" i="2"/>
  <c r="V1216" i="2"/>
  <c r="X1291" i="2"/>
  <c r="AD1291" i="2"/>
  <c r="V1291" i="2"/>
  <c r="V106" i="2"/>
  <c r="V110" i="2"/>
  <c r="V114" i="2"/>
  <c r="V154" i="2"/>
  <c r="V223" i="2"/>
  <c r="V231" i="2"/>
  <c r="AD267" i="2"/>
  <c r="X308" i="2"/>
  <c r="X312" i="2"/>
  <c r="X315" i="2"/>
  <c r="X325" i="2"/>
  <c r="V366" i="2"/>
  <c r="X383" i="2"/>
  <c r="X387" i="2"/>
  <c r="X391" i="2"/>
  <c r="V396" i="2"/>
  <c r="V421" i="2"/>
  <c r="V429" i="2"/>
  <c r="V437" i="2"/>
  <c r="X440" i="2"/>
  <c r="V446" i="2"/>
  <c r="V449" i="2"/>
  <c r="V455" i="2"/>
  <c r="V458" i="2"/>
  <c r="U458" i="2"/>
  <c r="V461" i="2"/>
  <c r="X464" i="2"/>
  <c r="X469" i="2"/>
  <c r="V469" i="2"/>
  <c r="X485" i="2"/>
  <c r="V485" i="2"/>
  <c r="X501" i="2"/>
  <c r="V501" i="2"/>
  <c r="V531" i="2"/>
  <c r="X531" i="2"/>
  <c r="V560" i="2"/>
  <c r="X563" i="2"/>
  <c r="U576" i="2"/>
  <c r="V576" i="2"/>
  <c r="X586" i="2"/>
  <c r="V610" i="2"/>
  <c r="X618" i="2"/>
  <c r="U631" i="2"/>
  <c r="U653" i="2"/>
  <c r="V663" i="2"/>
  <c r="U677" i="2"/>
  <c r="U685" i="2"/>
  <c r="X691" i="2"/>
  <c r="V691" i="2"/>
  <c r="U752" i="2"/>
  <c r="U784" i="2"/>
  <c r="X789" i="2"/>
  <c r="U789" i="2"/>
  <c r="X811" i="2"/>
  <c r="U811" i="2"/>
  <c r="V819" i="2"/>
  <c r="U822" i="2"/>
  <c r="U850" i="2"/>
  <c r="V998" i="2"/>
  <c r="V1030" i="2"/>
  <c r="X1030" i="2"/>
  <c r="AD1283" i="2"/>
  <c r="X1283" i="2"/>
  <c r="V1283" i="2"/>
  <c r="X329" i="2"/>
  <c r="U587" i="2"/>
  <c r="X587" i="2"/>
  <c r="V587" i="2"/>
  <c r="U619" i="2"/>
  <c r="X619" i="2"/>
  <c r="V619" i="2"/>
  <c r="U739" i="2"/>
  <c r="X739" i="2"/>
  <c r="V739" i="2"/>
  <c r="X774" i="2"/>
  <c r="V774" i="2"/>
  <c r="X906" i="2"/>
  <c r="V906" i="2"/>
  <c r="V1078" i="2"/>
  <c r="X1078" i="2"/>
  <c r="X1261" i="2"/>
  <c r="V1277" i="2"/>
  <c r="X1277" i="2"/>
  <c r="X294" i="2"/>
  <c r="X297" i="2"/>
  <c r="X330" i="2"/>
  <c r="X525" i="2"/>
  <c r="V525" i="2"/>
  <c r="X547" i="2"/>
  <c r="X641" i="2"/>
  <c r="V641" i="2"/>
  <c r="U641" i="2"/>
  <c r="X722" i="2"/>
  <c r="V722" i="2"/>
  <c r="X804" i="2"/>
  <c r="V804" i="2"/>
  <c r="X846" i="2"/>
  <c r="U846" i="2"/>
  <c r="V887" i="2"/>
  <c r="X887" i="2"/>
  <c r="V923" i="2"/>
  <c r="X923" i="2"/>
  <c r="V954" i="2"/>
  <c r="X954" i="2"/>
  <c r="X969" i="2"/>
  <c r="V1025" i="2"/>
  <c r="V1046" i="2"/>
  <c r="X1046" i="2"/>
  <c r="X1183" i="2"/>
  <c r="V1183" i="2"/>
  <c r="V1196" i="2"/>
  <c r="AD1196" i="2"/>
  <c r="X1196" i="2"/>
  <c r="X1250" i="2"/>
  <c r="V1250" i="2"/>
  <c r="X1266" i="2"/>
  <c r="V1266" i="2"/>
  <c r="X333" i="2"/>
  <c r="U453" i="2"/>
  <c r="X453" i="2"/>
  <c r="V453" i="2"/>
  <c r="X466" i="2"/>
  <c r="V466" i="2"/>
  <c r="U594" i="2"/>
  <c r="X594" i="2"/>
  <c r="V594" i="2"/>
  <c r="X647" i="2"/>
  <c r="V647" i="2"/>
  <c r="X660" i="2"/>
  <c r="U660" i="2"/>
  <c r="U682" i="2"/>
  <c r="X682" i="2"/>
  <c r="V682" i="2"/>
  <c r="X840" i="2"/>
  <c r="U840" i="2"/>
  <c r="X902" i="2"/>
  <c r="V902" i="2"/>
  <c r="V970" i="2"/>
  <c r="X970" i="2"/>
  <c r="V990" i="2"/>
  <c r="X990" i="2"/>
  <c r="X1119" i="2"/>
  <c r="V1119" i="2"/>
  <c r="U1119" i="2"/>
  <c r="X1148" i="2"/>
  <c r="V1148" i="2"/>
  <c r="V287" i="2"/>
  <c r="U304" i="2"/>
  <c r="V328" i="2"/>
  <c r="V354" i="2"/>
  <c r="X477" i="2"/>
  <c r="V477" i="2"/>
  <c r="X493" i="2"/>
  <c r="V493" i="2"/>
  <c r="X517" i="2"/>
  <c r="V517" i="2"/>
  <c r="U529" i="2"/>
  <c r="X529" i="2"/>
  <c r="X539" i="2"/>
  <c r="U583" i="2"/>
  <c r="U621" i="2"/>
  <c r="U637" i="2"/>
  <c r="U647" i="2"/>
  <c r="X675" i="2"/>
  <c r="V675" i="2"/>
  <c r="U675" i="2"/>
  <c r="U679" i="2"/>
  <c r="U745" i="2"/>
  <c r="X745" i="2"/>
  <c r="V745" i="2"/>
  <c r="X801" i="2"/>
  <c r="U801" i="2"/>
  <c r="V946" i="2"/>
  <c r="X946" i="2"/>
  <c r="V986" i="2"/>
  <c r="X986" i="2"/>
  <c r="V1016" i="2"/>
  <c r="X1016" i="2"/>
  <c r="V1100" i="2"/>
  <c r="X1100" i="2"/>
  <c r="V1165" i="2"/>
  <c r="V1240" i="2"/>
  <c r="X798" i="2"/>
  <c r="V798" i="2"/>
  <c r="X808" i="2"/>
  <c r="U808" i="2"/>
  <c r="V851" i="2"/>
  <c r="X851" i="2"/>
  <c r="V978" i="2"/>
  <c r="X978" i="2"/>
  <c r="X1055" i="2"/>
  <c r="V1055" i="2"/>
  <c r="V1102" i="2"/>
  <c r="X1102" i="2"/>
  <c r="X1150" i="2"/>
  <c r="V1150" i="2"/>
  <c r="X1180" i="2"/>
  <c r="V1180" i="2"/>
  <c r="AD1278" i="2"/>
  <c r="X1278" i="2"/>
  <c r="U1351" i="2"/>
  <c r="X1351" i="2"/>
  <c r="V1351" i="2"/>
  <c r="U472" i="2"/>
  <c r="U480" i="2"/>
  <c r="U488" i="2"/>
  <c r="U496" i="2"/>
  <c r="V847" i="2"/>
  <c r="X847" i="2"/>
  <c r="X963" i="2"/>
  <c r="V963" i="2"/>
  <c r="V1022" i="2"/>
  <c r="X1022" i="2"/>
  <c r="X1140" i="2"/>
  <c r="V1140" i="2"/>
  <c r="X1242" i="2"/>
  <c r="V1242" i="2"/>
  <c r="V1332" i="2"/>
  <c r="U1332" i="2"/>
  <c r="X1332" i="2"/>
  <c r="U645" i="2"/>
  <c r="V661" i="2"/>
  <c r="X786" i="2"/>
  <c r="V786" i="2"/>
  <c r="X795" i="2"/>
  <c r="U795" i="2"/>
  <c r="X842" i="2"/>
  <c r="U842" i="2"/>
  <c r="X959" i="2"/>
  <c r="V959" i="2"/>
  <c r="X1120" i="2"/>
  <c r="V1120" i="2"/>
  <c r="V1213" i="2"/>
  <c r="X1213" i="2"/>
  <c r="X1218" i="2"/>
  <c r="V1218" i="2"/>
  <c r="X1258" i="2"/>
  <c r="V1258" i="2"/>
  <c r="AD1288" i="2"/>
  <c r="X1288" i="2"/>
  <c r="AD1321" i="2"/>
  <c r="X1321" i="2"/>
  <c r="V1342" i="2"/>
  <c r="X1342" i="2"/>
  <c r="V1360" i="2"/>
  <c r="X1360" i="2"/>
  <c r="V1378" i="2"/>
  <c r="X1378" i="2"/>
  <c r="U543" i="2"/>
  <c r="U559" i="2"/>
  <c r="X577" i="2"/>
  <c r="U585" i="2"/>
  <c r="V588" i="2"/>
  <c r="V592" i="2"/>
  <c r="U595" i="2"/>
  <c r="U599" i="2"/>
  <c r="X602" i="2"/>
  <c r="V609" i="2"/>
  <c r="V620" i="2"/>
  <c r="X622" i="2"/>
  <c r="V629" i="2"/>
  <c r="U639" i="2"/>
  <c r="V645" i="2"/>
  <c r="U655" i="2"/>
  <c r="X661" i="2"/>
  <c r="V671" i="2"/>
  <c r="U676" i="2"/>
  <c r="V678" i="2"/>
  <c r="V723" i="2"/>
  <c r="V740" i="2"/>
  <c r="X746" i="2"/>
  <c r="U777" i="2"/>
  <c r="U782" i="2"/>
  <c r="U786" i="2"/>
  <c r="U799" i="2"/>
  <c r="U809" i="2"/>
  <c r="U818" i="2"/>
  <c r="V823" i="2"/>
  <c r="U848" i="2"/>
  <c r="X857" i="2"/>
  <c r="X877" i="2"/>
  <c r="X881" i="2"/>
  <c r="V886" i="2"/>
  <c r="AD895" i="2"/>
  <c r="V895" i="2"/>
  <c r="V912" i="2"/>
  <c r="V920" i="2"/>
  <c r="X936" i="2"/>
  <c r="V952" i="2"/>
  <c r="X952" i="2"/>
  <c r="V964" i="2"/>
  <c r="V975" i="2"/>
  <c r="AD1000" i="2"/>
  <c r="X1004" i="2"/>
  <c r="V1023" i="2"/>
  <c r="V1027" i="2"/>
  <c r="V1057" i="2"/>
  <c r="V1081" i="2"/>
  <c r="X1097" i="2"/>
  <c r="V1097" i="2"/>
  <c r="U1113" i="2"/>
  <c r="U1120" i="2"/>
  <c r="X1132" i="2"/>
  <c r="V1141" i="2"/>
  <c r="X1146" i="2"/>
  <c r="V1146" i="2"/>
  <c r="V1153" i="2"/>
  <c r="X1153" i="2"/>
  <c r="X1158" i="2"/>
  <c r="V1158" i="2"/>
  <c r="AD1194" i="2"/>
  <c r="X1194" i="2"/>
  <c r="X1229" i="2"/>
  <c r="X1254" i="2"/>
  <c r="X1269" i="2"/>
  <c r="V1288" i="2"/>
  <c r="X538" i="2"/>
  <c r="V546" i="2"/>
  <c r="V585" i="2"/>
  <c r="X595" i="2"/>
  <c r="X609" i="2"/>
  <c r="X620" i="2"/>
  <c r="X740" i="2"/>
  <c r="V743" i="2"/>
  <c r="U750" i="2"/>
  <c r="X783" i="2"/>
  <c r="U783" i="2"/>
  <c r="U796" i="2"/>
  <c r="U806" i="2"/>
  <c r="U813" i="2"/>
  <c r="U816" i="2"/>
  <c r="V818" i="2"/>
  <c r="U821" i="2"/>
  <c r="X853" i="2"/>
  <c r="U862" i="2"/>
  <c r="AD877" i="2"/>
  <c r="V890" i="2"/>
  <c r="X904" i="2"/>
  <c r="X929" i="2"/>
  <c r="X944" i="2"/>
  <c r="V948" i="2"/>
  <c r="X960" i="2"/>
  <c r="X968" i="2"/>
  <c r="X984" i="2"/>
  <c r="V992" i="2"/>
  <c r="V996" i="2"/>
  <c r="X1009" i="2"/>
  <c r="X1048" i="2"/>
  <c r="X1052" i="2"/>
  <c r="X1062" i="2"/>
  <c r="V1071" i="2"/>
  <c r="X1076" i="2"/>
  <c r="X1086" i="2"/>
  <c r="V1092" i="2"/>
  <c r="X1092" i="2"/>
  <c r="X1113" i="2"/>
  <c r="X1125" i="2"/>
  <c r="V1194" i="2"/>
  <c r="X1209" i="2"/>
  <c r="V1209" i="2"/>
  <c r="V1214" i="2"/>
  <c r="X1234" i="2"/>
  <c r="V1234" i="2"/>
  <c r="V1248" i="2"/>
  <c r="X1255" i="2"/>
  <c r="V1255" i="2"/>
  <c r="X1274" i="2"/>
  <c r="V1274" i="2"/>
  <c r="X1280" i="2"/>
  <c r="AD1307" i="2"/>
  <c r="X1307" i="2"/>
  <c r="AD1317" i="2"/>
  <c r="X1317" i="2"/>
  <c r="X1275" i="2"/>
  <c r="V1279" i="2"/>
  <c r="V1289" i="2"/>
  <c r="X1305" i="2"/>
  <c r="AD1325" i="2"/>
  <c r="V1330" i="2"/>
  <c r="X1354" i="2"/>
  <c r="V1357" i="2"/>
  <c r="AD1289" i="2"/>
  <c r="V1292" i="2"/>
  <c r="V1328" i="2"/>
  <c r="X1340" i="2"/>
  <c r="X1343" i="2"/>
  <c r="X1362" i="2"/>
  <c r="X1365" i="2"/>
  <c r="X1376" i="2"/>
  <c r="X1392" i="2"/>
  <c r="V1326" i="2"/>
  <c r="X1352" i="2"/>
  <c r="V1363" i="2"/>
  <c r="X1380" i="2"/>
  <c r="X1396" i="2"/>
  <c r="V1399" i="2"/>
  <c r="X1390" i="2"/>
  <c r="X1394" i="2"/>
  <c r="X1388" i="2"/>
  <c r="X265" i="2"/>
  <c r="V265" i="2"/>
  <c r="U265" i="2"/>
  <c r="T265" i="2"/>
  <c r="V33" i="2"/>
  <c r="U33" i="2"/>
  <c r="X33" i="2"/>
  <c r="AD33" i="2"/>
  <c r="X217" i="2"/>
  <c r="V217" i="2"/>
  <c r="U217" i="2"/>
  <c r="AD10" i="2"/>
  <c r="X10" i="2"/>
  <c r="V10" i="2"/>
  <c r="U10" i="2"/>
  <c r="AD56" i="2"/>
  <c r="X56" i="2"/>
  <c r="V56" i="2"/>
  <c r="U56" i="2"/>
  <c r="X34" i="2"/>
  <c r="V34" i="2"/>
  <c r="U34" i="2"/>
  <c r="AD34" i="2"/>
  <c r="AD143" i="2"/>
  <c r="X143" i="2"/>
  <c r="V143" i="2"/>
  <c r="X167" i="2"/>
  <c r="V167" i="2"/>
  <c r="IJ167" i="2"/>
  <c r="V219" i="2"/>
  <c r="U219" i="2"/>
  <c r="X219" i="2"/>
  <c r="X285" i="2"/>
  <c r="V285" i="2"/>
  <c r="U285" i="2"/>
  <c r="U22" i="2"/>
  <c r="X22" i="2"/>
  <c r="V22" i="2"/>
  <c r="AD22" i="2"/>
  <c r="X59" i="2"/>
  <c r="V59" i="2"/>
  <c r="U59" i="2"/>
  <c r="V38" i="2"/>
  <c r="U38" i="2"/>
  <c r="X38" i="2"/>
  <c r="H38" i="2"/>
  <c r="X23" i="2"/>
  <c r="V23" i="2"/>
  <c r="U23" i="2"/>
  <c r="X39" i="2"/>
  <c r="V39" i="2"/>
  <c r="U39" i="2"/>
  <c r="H39" i="2"/>
  <c r="AD35" i="2"/>
  <c r="X35" i="2"/>
  <c r="V35" i="2"/>
  <c r="U35" i="2"/>
  <c r="AD14" i="2"/>
  <c r="X14" i="2"/>
  <c r="V14" i="2"/>
  <c r="U14" i="2"/>
  <c r="U41" i="2"/>
  <c r="L41" i="2"/>
  <c r="X41" i="2"/>
  <c r="V41" i="2"/>
  <c r="AD41" i="2"/>
  <c r="AD43" i="2"/>
  <c r="X43" i="2"/>
  <c r="V43" i="2"/>
  <c r="U43" i="2"/>
  <c r="AD9" i="2"/>
  <c r="X9" i="2"/>
  <c r="V9" i="2"/>
  <c r="U9" i="2"/>
  <c r="U299" i="2"/>
  <c r="V312" i="2"/>
  <c r="V337" i="2"/>
  <c r="V349" i="2"/>
  <c r="U349" i="2"/>
  <c r="V352" i="2"/>
  <c r="V365" i="2"/>
  <c r="U365" i="2"/>
  <c r="V368" i="2"/>
  <c r="V384" i="2"/>
  <c r="V400" i="2"/>
  <c r="U542" i="2"/>
  <c r="X542" i="2"/>
  <c r="V542" i="2"/>
  <c r="X549" i="2"/>
  <c r="V549" i="2"/>
  <c r="U549" i="2"/>
  <c r="U558" i="2"/>
  <c r="X558" i="2"/>
  <c r="V558" i="2"/>
  <c r="X565" i="2"/>
  <c r="V565" i="2"/>
  <c r="U565" i="2"/>
  <c r="X638" i="2"/>
  <c r="V638" i="2"/>
  <c r="U638" i="2"/>
  <c r="X654" i="2"/>
  <c r="V654" i="2"/>
  <c r="U654" i="2"/>
  <c r="U99" i="2"/>
  <c r="U109" i="2"/>
  <c r="V230" i="2"/>
  <c r="V258" i="2"/>
  <c r="V286" i="2"/>
  <c r="U286" i="2"/>
  <c r="X7" i="2"/>
  <c r="U11" i="2"/>
  <c r="U15" i="2"/>
  <c r="AD15" i="2" s="1"/>
  <c r="V26" i="2"/>
  <c r="X31" i="2"/>
  <c r="X51" i="2"/>
  <c r="X54" i="2"/>
  <c r="X65" i="2"/>
  <c r="V68" i="2"/>
  <c r="V70" i="2"/>
  <c r="V72" i="2"/>
  <c r="V74" i="2"/>
  <c r="U76" i="2"/>
  <c r="V99" i="2"/>
  <c r="V101" i="2"/>
  <c r="V103" i="2"/>
  <c r="X105" i="2"/>
  <c r="V107" i="2"/>
  <c r="V109" i="2"/>
  <c r="V111" i="2"/>
  <c r="V113" i="2"/>
  <c r="V115" i="2"/>
  <c r="V117" i="2"/>
  <c r="X119" i="2"/>
  <c r="V124" i="2"/>
  <c r="V129" i="2"/>
  <c r="V134" i="2"/>
  <c r="V136" i="2"/>
  <c r="X138" i="2"/>
  <c r="X144" i="2"/>
  <c r="V151" i="2"/>
  <c r="X153" i="2"/>
  <c r="V156" i="2"/>
  <c r="X161" i="2"/>
  <c r="V164" i="2"/>
  <c r="X166" i="2"/>
  <c r="V168" i="2"/>
  <c r="X173" i="2"/>
  <c r="V176" i="2"/>
  <c r="X181" i="2"/>
  <c r="V184" i="2"/>
  <c r="X189" i="2"/>
  <c r="V192" i="2"/>
  <c r="X197" i="2"/>
  <c r="V200" i="2"/>
  <c r="X205" i="2"/>
  <c r="X210" i="2"/>
  <c r="V216" i="2"/>
  <c r="U218" i="2"/>
  <c r="X222" i="2"/>
  <c r="V225" i="2"/>
  <c r="V233" i="2"/>
  <c r="V235" i="2"/>
  <c r="X237" i="2"/>
  <c r="V240" i="2"/>
  <c r="V245" i="2"/>
  <c r="U247" i="2"/>
  <c r="U249" i="2"/>
  <c r="T266" i="2"/>
  <c r="X268" i="2"/>
  <c r="V268" i="2"/>
  <c r="U274" i="2"/>
  <c r="U276" i="2"/>
  <c r="U278" i="2"/>
  <c r="U280" i="2"/>
  <c r="U282" i="2"/>
  <c r="X284" i="2"/>
  <c r="V284" i="2"/>
  <c r="X286" i="2"/>
  <c r="U292" i="2"/>
  <c r="U294" i="2"/>
  <c r="V299" i="2"/>
  <c r="U305" i="2"/>
  <c r="V343" i="2"/>
  <c r="V346" i="2"/>
  <c r="X349" i="2"/>
  <c r="X352" i="2"/>
  <c r="V359" i="2"/>
  <c r="U359" i="2"/>
  <c r="V362" i="2"/>
  <c r="X365" i="2"/>
  <c r="X368" i="2"/>
  <c r="V378" i="2"/>
  <c r="X384" i="2"/>
  <c r="V394" i="2"/>
  <c r="X400" i="2"/>
  <c r="V410" i="2"/>
  <c r="X533" i="2"/>
  <c r="V533" i="2"/>
  <c r="U533" i="2"/>
  <c r="U574" i="2"/>
  <c r="X574" i="2"/>
  <c r="V574" i="2"/>
  <c r="U6" i="2"/>
  <c r="U37" i="2"/>
  <c r="U40" i="2"/>
  <c r="U103" i="2"/>
  <c r="U111" i="2"/>
  <c r="U115" i="2"/>
  <c r="V205" i="2"/>
  <c r="V301" i="2"/>
  <c r="U301" i="2"/>
  <c r="U5" i="2"/>
  <c r="V6" i="2"/>
  <c r="X12" i="2"/>
  <c r="V16" i="2"/>
  <c r="V30" i="2"/>
  <c r="V37" i="2"/>
  <c r="V40" i="2"/>
  <c r="U44" i="2"/>
  <c r="V47" i="2"/>
  <c r="U50" i="2"/>
  <c r="U53" i="2"/>
  <c r="V57" i="2"/>
  <c r="V5" i="2"/>
  <c r="X6" i="2"/>
  <c r="AD7" i="2"/>
  <c r="V11" i="2"/>
  <c r="V15" i="2"/>
  <c r="X16" i="2"/>
  <c r="X21" i="2"/>
  <c r="U24" i="2"/>
  <c r="V25" i="2"/>
  <c r="X26" i="2"/>
  <c r="AD27" i="2"/>
  <c r="U29" i="2"/>
  <c r="X30" i="2"/>
  <c r="X37" i="2"/>
  <c r="X40" i="2"/>
  <c r="V44" i="2"/>
  <c r="X47" i="2"/>
  <c r="V50" i="2"/>
  <c r="V53" i="2"/>
  <c r="X57" i="2"/>
  <c r="U61" i="2"/>
  <c r="U64" i="2"/>
  <c r="L67" i="2"/>
  <c r="U67" i="2" s="1"/>
  <c r="X68" i="2"/>
  <c r="X70" i="2"/>
  <c r="X72" i="2"/>
  <c r="X74" i="2"/>
  <c r="V76" i="2"/>
  <c r="U78" i="2"/>
  <c r="U80" i="2"/>
  <c r="U82" i="2"/>
  <c r="U84" i="2"/>
  <c r="U86" i="2"/>
  <c r="U88" i="2"/>
  <c r="U90" i="2"/>
  <c r="U92" i="2"/>
  <c r="U94" i="2"/>
  <c r="U96" i="2"/>
  <c r="X101" i="2"/>
  <c r="X107" i="2"/>
  <c r="X113" i="2"/>
  <c r="X117" i="2"/>
  <c r="V122" i="2"/>
  <c r="V127" i="2"/>
  <c r="V132" i="2"/>
  <c r="X134" i="2"/>
  <c r="V147" i="2"/>
  <c r="V149" i="2"/>
  <c r="V159" i="2"/>
  <c r="IJ166" i="2"/>
  <c r="V171" i="2"/>
  <c r="V179" i="2"/>
  <c r="V187" i="2"/>
  <c r="V195" i="2"/>
  <c r="V203" i="2"/>
  <c r="V208" i="2"/>
  <c r="AD210" i="2"/>
  <c r="V212" i="2"/>
  <c r="V214" i="2"/>
  <c r="V218" i="2"/>
  <c r="V220" i="2"/>
  <c r="V228" i="2"/>
  <c r="X233" i="2"/>
  <c r="X235" i="2"/>
  <c r="V243" i="2"/>
  <c r="X245" i="2"/>
  <c r="V247" i="2"/>
  <c r="V249" i="2"/>
  <c r="U251" i="2"/>
  <c r="U253" i="2"/>
  <c r="T262" i="2"/>
  <c r="U266" i="2"/>
  <c r="U268" i="2"/>
  <c r="V274" i="2"/>
  <c r="V276" i="2"/>
  <c r="V278" i="2"/>
  <c r="V280" i="2"/>
  <c r="V282" i="2"/>
  <c r="U284" i="2"/>
  <c r="AD286" i="2"/>
  <c r="V292" i="2"/>
  <c r="V294" i="2"/>
  <c r="U296" i="2"/>
  <c r="X301" i="2"/>
  <c r="V305" i="2"/>
  <c r="U317" i="2"/>
  <c r="U319" i="2"/>
  <c r="U323" i="2"/>
  <c r="U327" i="2"/>
  <c r="U331" i="2"/>
  <c r="U335" i="2"/>
  <c r="X346" i="2"/>
  <c r="V353" i="2"/>
  <c r="U353" i="2"/>
  <c r="V356" i="2"/>
  <c r="X359" i="2"/>
  <c r="X362" i="2"/>
  <c r="V369" i="2"/>
  <c r="U369" i="2"/>
  <c r="V372" i="2"/>
  <c r="X378" i="2"/>
  <c r="V388" i="2"/>
  <c r="X394" i="2"/>
  <c r="V404" i="2"/>
  <c r="X410" i="2"/>
  <c r="X581" i="2"/>
  <c r="V581" i="2"/>
  <c r="U581" i="2"/>
  <c r="U606" i="2"/>
  <c r="X606" i="2"/>
  <c r="V606" i="2"/>
  <c r="X342" i="2"/>
  <c r="V342" i="2"/>
  <c r="U245" i="2"/>
  <c r="X27" i="2"/>
  <c r="X5" i="2"/>
  <c r="U19" i="2"/>
  <c r="V20" i="2"/>
  <c r="V24" i="2"/>
  <c r="X25" i="2"/>
  <c r="AD26" i="2"/>
  <c r="V29" i="2"/>
  <c r="AD30" i="2"/>
  <c r="U49" i="2"/>
  <c r="X50" i="2"/>
  <c r="X53" i="2"/>
  <c r="AD57" i="2"/>
  <c r="U60" i="2"/>
  <c r="AD60" i="2" s="1"/>
  <c r="V61" i="2"/>
  <c r="V64" i="2"/>
  <c r="X76" i="2"/>
  <c r="V78" i="2"/>
  <c r="V80" i="2"/>
  <c r="V82" i="2"/>
  <c r="V84" i="2"/>
  <c r="V86" i="2"/>
  <c r="V88" i="2"/>
  <c r="V90" i="2"/>
  <c r="V92" i="2"/>
  <c r="V94" i="2"/>
  <c r="V96" i="2"/>
  <c r="V120" i="2"/>
  <c r="V139" i="2"/>
  <c r="V141" i="2"/>
  <c r="V145" i="2"/>
  <c r="X212" i="2"/>
  <c r="X214" i="2"/>
  <c r="X249" i="2"/>
  <c r="V251" i="2"/>
  <c r="V253" i="2"/>
  <c r="U262" i="2"/>
  <c r="V266" i="2"/>
  <c r="AD268" i="2"/>
  <c r="X282" i="2"/>
  <c r="X291" i="2"/>
  <c r="X302" i="2"/>
  <c r="V309" i="2"/>
  <c r="U309" i="2"/>
  <c r="V317" i="2"/>
  <c r="V347" i="2"/>
  <c r="U347" i="2"/>
  <c r="X356" i="2"/>
  <c r="V363" i="2"/>
  <c r="U363" i="2"/>
  <c r="X372" i="2"/>
  <c r="X388" i="2"/>
  <c r="X404" i="2"/>
  <c r="X623" i="2"/>
  <c r="V623" i="2"/>
  <c r="V355" i="2"/>
  <c r="U355" i="2"/>
  <c r="V371" i="2"/>
  <c r="U371" i="2"/>
  <c r="X597" i="2"/>
  <c r="V597" i="2"/>
  <c r="U597" i="2"/>
  <c r="U26" i="2"/>
  <c r="U25" i="2"/>
  <c r="U4" i="2"/>
  <c r="AD6" i="2"/>
  <c r="X11" i="2"/>
  <c r="X20" i="2"/>
  <c r="U291" i="2"/>
  <c r="X296" i="2"/>
  <c r="U302" i="2"/>
  <c r="V307" i="2"/>
  <c r="X319" i="2"/>
  <c r="X323" i="2"/>
  <c r="X327" i="2"/>
  <c r="X331" i="2"/>
  <c r="X335" i="2"/>
  <c r="X347" i="2"/>
  <c r="X350" i="2"/>
  <c r="V357" i="2"/>
  <c r="U357" i="2"/>
  <c r="V360" i="2"/>
  <c r="X363" i="2"/>
  <c r="X366" i="2"/>
  <c r="V373" i="2"/>
  <c r="U373" i="2"/>
  <c r="V376" i="2"/>
  <c r="X382" i="2"/>
  <c r="V392" i="2"/>
  <c r="X398" i="2"/>
  <c r="V408" i="2"/>
  <c r="X468" i="2"/>
  <c r="V468" i="2"/>
  <c r="U590" i="2"/>
  <c r="X590" i="2"/>
  <c r="V590" i="2"/>
  <c r="V267" i="2"/>
  <c r="V275" i="2"/>
  <c r="U275" i="2"/>
  <c r="V293" i="2"/>
  <c r="U293" i="2"/>
  <c r="V324" i="2"/>
  <c r="U324" i="2"/>
  <c r="V332" i="2"/>
  <c r="U332" i="2"/>
  <c r="V351" i="2"/>
  <c r="U351" i="2"/>
  <c r="X360" i="2"/>
  <c r="V367" i="2"/>
  <c r="U367" i="2"/>
  <c r="X376" i="2"/>
  <c r="X392" i="2"/>
  <c r="X408" i="2"/>
  <c r="X613" i="2"/>
  <c r="V613" i="2"/>
  <c r="U613" i="2"/>
  <c r="X267" i="2"/>
  <c r="X273" i="2"/>
  <c r="V273" i="2"/>
  <c r="V314" i="2"/>
  <c r="U314" i="2"/>
  <c r="V361" i="2"/>
  <c r="U361" i="2"/>
  <c r="V470" i="2"/>
  <c r="V472" i="2"/>
  <c r="V474" i="2"/>
  <c r="V476" i="2"/>
  <c r="V478" i="2"/>
  <c r="V480" i="2"/>
  <c r="V482" i="2"/>
  <c r="V484" i="2"/>
  <c r="V486" i="2"/>
  <c r="V488" i="2"/>
  <c r="V490" i="2"/>
  <c r="V492" i="2"/>
  <c r="V494" i="2"/>
  <c r="V496" i="2"/>
  <c r="V498" i="2"/>
  <c r="V500" i="2"/>
  <c r="V502" i="2"/>
  <c r="V504" i="2"/>
  <c r="V506" i="2"/>
  <c r="V508" i="2"/>
  <c r="V510" i="2"/>
  <c r="V512" i="2"/>
  <c r="V514" i="2"/>
  <c r="V516" i="2"/>
  <c r="V518" i="2"/>
  <c r="V520" i="2"/>
  <c r="V522" i="2"/>
  <c r="V524" i="2"/>
  <c r="V526" i="2"/>
  <c r="X528" i="2"/>
  <c r="V535" i="2"/>
  <c r="X537" i="2"/>
  <c r="X544" i="2"/>
  <c r="V551" i="2"/>
  <c r="X560" i="2"/>
  <c r="V567" i="2"/>
  <c r="X576" i="2"/>
  <c r="V583" i="2"/>
  <c r="X592" i="2"/>
  <c r="V599" i="2"/>
  <c r="X608" i="2"/>
  <c r="X632" i="2"/>
  <c r="V632" i="2"/>
  <c r="U632" i="2"/>
  <c r="X648" i="2"/>
  <c r="V648" i="2"/>
  <c r="U648" i="2"/>
  <c r="X687" i="2"/>
  <c r="V687" i="2"/>
  <c r="U687" i="2"/>
  <c r="X692" i="2"/>
  <c r="V692" i="2"/>
  <c r="X828" i="2"/>
  <c r="V828" i="2"/>
  <c r="U828" i="2"/>
  <c r="U375" i="2"/>
  <c r="U377" i="2"/>
  <c r="U379" i="2"/>
  <c r="U381" i="2"/>
  <c r="U383" i="2"/>
  <c r="U385" i="2"/>
  <c r="U387" i="2"/>
  <c r="U389" i="2"/>
  <c r="U391" i="2"/>
  <c r="U393" i="2"/>
  <c r="U395" i="2"/>
  <c r="U397" i="2"/>
  <c r="U399" i="2"/>
  <c r="U401" i="2"/>
  <c r="U403" i="2"/>
  <c r="U405" i="2"/>
  <c r="U407" i="2"/>
  <c r="U409" i="2"/>
  <c r="U411" i="2"/>
  <c r="U413" i="2"/>
  <c r="U415" i="2"/>
  <c r="U531" i="2"/>
  <c r="V540" i="2"/>
  <c r="U547" i="2"/>
  <c r="V556" i="2"/>
  <c r="U563" i="2"/>
  <c r="V572" i="2"/>
  <c r="U579" i="2"/>
  <c r="V616" i="2"/>
  <c r="U616" i="2"/>
  <c r="X626" i="2"/>
  <c r="V626" i="2"/>
  <c r="U626" i="2"/>
  <c r="X642" i="2"/>
  <c r="V642" i="2"/>
  <c r="U642" i="2"/>
  <c r="X658" i="2"/>
  <c r="V658" i="2"/>
  <c r="V683" i="2"/>
  <c r="X683" i="2"/>
  <c r="X706" i="2"/>
  <c r="V706" i="2"/>
  <c r="U706" i="2"/>
  <c r="X749" i="2"/>
  <c r="V749" i="2"/>
  <c r="U749" i="2"/>
  <c r="V538" i="2"/>
  <c r="X540" i="2"/>
  <c r="V554" i="2"/>
  <c r="X556" i="2"/>
  <c r="V570" i="2"/>
  <c r="X572" i="2"/>
  <c r="V586" i="2"/>
  <c r="X588" i="2"/>
  <c r="V602" i="2"/>
  <c r="X604" i="2"/>
  <c r="X616" i="2"/>
  <c r="X636" i="2"/>
  <c r="V636" i="2"/>
  <c r="U636" i="2"/>
  <c r="X652" i="2"/>
  <c r="V652" i="2"/>
  <c r="U652" i="2"/>
  <c r="X689" i="2"/>
  <c r="V689" i="2"/>
  <c r="X719" i="2"/>
  <c r="V719" i="2"/>
  <c r="U719" i="2"/>
  <c r="X763" i="2"/>
  <c r="V763" i="2"/>
  <c r="U763" i="2"/>
  <c r="V614" i="2"/>
  <c r="U614" i="2"/>
  <c r="X630" i="2"/>
  <c r="V630" i="2"/>
  <c r="U630" i="2"/>
  <c r="X646" i="2"/>
  <c r="V646" i="2"/>
  <c r="U646" i="2"/>
  <c r="U666" i="2"/>
  <c r="X666" i="2"/>
  <c r="X669" i="2"/>
  <c r="V669" i="2"/>
  <c r="U669" i="2"/>
  <c r="X759" i="2"/>
  <c r="V759" i="2"/>
  <c r="U759" i="2"/>
  <c r="X794" i="2"/>
  <c r="V794" i="2"/>
  <c r="U794" i="2"/>
  <c r="V534" i="2"/>
  <c r="U541" i="2"/>
  <c r="V550" i="2"/>
  <c r="U557" i="2"/>
  <c r="V566" i="2"/>
  <c r="U573" i="2"/>
  <c r="V582" i="2"/>
  <c r="U589" i="2"/>
  <c r="V598" i="2"/>
  <c r="U605" i="2"/>
  <c r="X614" i="2"/>
  <c r="U617" i="2"/>
  <c r="X640" i="2"/>
  <c r="V640" i="2"/>
  <c r="U640" i="2"/>
  <c r="X656" i="2"/>
  <c r="V656" i="2"/>
  <c r="U656" i="2"/>
  <c r="V666" i="2"/>
  <c r="X690" i="2"/>
  <c r="V690" i="2"/>
  <c r="U690" i="2"/>
  <c r="X778" i="2"/>
  <c r="V778" i="2"/>
  <c r="U778" i="2"/>
  <c r="V532" i="2"/>
  <c r="X534" i="2"/>
  <c r="U539" i="2"/>
  <c r="V541" i="2"/>
  <c r="V548" i="2"/>
  <c r="X550" i="2"/>
  <c r="U555" i="2"/>
  <c r="V557" i="2"/>
  <c r="V564" i="2"/>
  <c r="X566" i="2"/>
  <c r="V573" i="2"/>
  <c r="V580" i="2"/>
  <c r="X582" i="2"/>
  <c r="V589" i="2"/>
  <c r="X598" i="2"/>
  <c r="V605" i="2"/>
  <c r="V617" i="2"/>
  <c r="X634" i="2"/>
  <c r="V634" i="2"/>
  <c r="U634" i="2"/>
  <c r="X650" i="2"/>
  <c r="V650" i="2"/>
  <c r="U650" i="2"/>
  <c r="U744" i="2"/>
  <c r="X744" i="2"/>
  <c r="V744" i="2"/>
  <c r="X755" i="2"/>
  <c r="V755" i="2"/>
  <c r="U755" i="2"/>
  <c r="V530" i="2"/>
  <c r="X532" i="2"/>
  <c r="X548" i="2"/>
  <c r="X564" i="2"/>
  <c r="X628" i="2"/>
  <c r="V628" i="2"/>
  <c r="U628" i="2"/>
  <c r="X644" i="2"/>
  <c r="V644" i="2"/>
  <c r="U644" i="2"/>
  <c r="X703" i="2"/>
  <c r="V703" i="2"/>
  <c r="U703" i="2"/>
  <c r="V660" i="2"/>
  <c r="V662" i="2"/>
  <c r="V664" i="2"/>
  <c r="X700" i="2"/>
  <c r="V700" i="2"/>
  <c r="X716" i="2"/>
  <c r="V716" i="2"/>
  <c r="X1002" i="2"/>
  <c r="V1002" i="2"/>
  <c r="X1066" i="2"/>
  <c r="V1066" i="2"/>
  <c r="X1135" i="2"/>
  <c r="V1135" i="2"/>
  <c r="X1143" i="2"/>
  <c r="V1143" i="2"/>
  <c r="X1212" i="2"/>
  <c r="V1212" i="2"/>
  <c r="X1276" i="2"/>
  <c r="V1276" i="2"/>
  <c r="AD1284" i="2"/>
  <c r="X1284" i="2"/>
  <c r="V1284" i="2"/>
  <c r="U618" i="2"/>
  <c r="V684" i="2"/>
  <c r="U684" i="2"/>
  <c r="X694" i="2"/>
  <c r="V694" i="2"/>
  <c r="U697" i="2"/>
  <c r="U700" i="2"/>
  <c r="X710" i="2"/>
  <c r="V710" i="2"/>
  <c r="U713" i="2"/>
  <c r="U716" i="2"/>
  <c r="V756" i="2"/>
  <c r="U756" i="2"/>
  <c r="V760" i="2"/>
  <c r="U760" i="2"/>
  <c r="AD767" i="2"/>
  <c r="X767" i="2"/>
  <c r="U788" i="2"/>
  <c r="X688" i="2"/>
  <c r="V688" i="2"/>
  <c r="X704" i="2"/>
  <c r="V704" i="2"/>
  <c r="X720" i="2"/>
  <c r="V720" i="2"/>
  <c r="V788" i="2"/>
  <c r="U665" i="2"/>
  <c r="U688" i="2"/>
  <c r="X698" i="2"/>
  <c r="V698" i="2"/>
  <c r="U701" i="2"/>
  <c r="U704" i="2"/>
  <c r="X714" i="2"/>
  <c r="V714" i="2"/>
  <c r="U717" i="2"/>
  <c r="U720" i="2"/>
  <c r="V753" i="2"/>
  <c r="U753" i="2"/>
  <c r="X757" i="2"/>
  <c r="V757" i="2"/>
  <c r="X768" i="2"/>
  <c r="V768" i="2"/>
  <c r="X772" i="2"/>
  <c r="V772" i="2"/>
  <c r="U776" i="2"/>
  <c r="V782" i="2"/>
  <c r="U792" i="2"/>
  <c r="X708" i="2"/>
  <c r="V708" i="2"/>
  <c r="X826" i="2"/>
  <c r="V826" i="2"/>
  <c r="X702" i="2"/>
  <c r="V702" i="2"/>
  <c r="U705" i="2"/>
  <c r="U708" i="2"/>
  <c r="X718" i="2"/>
  <c r="V718" i="2"/>
  <c r="V721" i="2"/>
  <c r="X748" i="2"/>
  <c r="V748" i="2"/>
  <c r="U751" i="2"/>
  <c r="V758" i="2"/>
  <c r="U758" i="2"/>
  <c r="X765" i="2"/>
  <c r="V765" i="2"/>
  <c r="V769" i="2"/>
  <c r="U780" i="2"/>
  <c r="U826" i="2"/>
  <c r="X686" i="2"/>
  <c r="V686" i="2"/>
  <c r="X696" i="2"/>
  <c r="V696" i="2"/>
  <c r="U699" i="2"/>
  <c r="U702" i="2"/>
  <c r="V705" i="2"/>
  <c r="X712" i="2"/>
  <c r="V712" i="2"/>
  <c r="U715" i="2"/>
  <c r="U718" i="2"/>
  <c r="V746" i="2"/>
  <c r="U748" i="2"/>
  <c r="V751" i="2"/>
  <c r="X758" i="2"/>
  <c r="U765" i="2"/>
  <c r="U774" i="2"/>
  <c r="V780" i="2"/>
  <c r="U790" i="2"/>
  <c r="X891" i="2"/>
  <c r="V891" i="2"/>
  <c r="V830" i="2"/>
  <c r="V832" i="2"/>
  <c r="V834" i="2"/>
  <c r="V836" i="2"/>
  <c r="V838" i="2"/>
  <c r="V840" i="2"/>
  <c r="V842" i="2"/>
  <c r="V844" i="2"/>
  <c r="V846" i="2"/>
  <c r="V848" i="2"/>
  <c r="V850" i="2"/>
  <c r="V852" i="2"/>
  <c r="V854" i="2"/>
  <c r="V856" i="2"/>
  <c r="V858" i="2"/>
  <c r="V860" i="2"/>
  <c r="V862" i="2"/>
  <c r="X878" i="2"/>
  <c r="V878" i="2"/>
  <c r="X895" i="2"/>
  <c r="V910" i="2"/>
  <c r="AD910" i="2"/>
  <c r="X913" i="2"/>
  <c r="V913" i="2"/>
  <c r="X950" i="2"/>
  <c r="V950" i="2"/>
  <c r="U865" i="2"/>
  <c r="X868" i="2"/>
  <c r="V868" i="2"/>
  <c r="X882" i="2"/>
  <c r="X910" i="2"/>
  <c r="X921" i="2"/>
  <c r="V921" i="2"/>
  <c r="X995" i="2"/>
  <c r="V995" i="2"/>
  <c r="X1058" i="2"/>
  <c r="V1058" i="2"/>
  <c r="X1090" i="2"/>
  <c r="V1090" i="2"/>
  <c r="X1169" i="2"/>
  <c r="V1169" i="2"/>
  <c r="X1206" i="2"/>
  <c r="V1206" i="2"/>
  <c r="AD883" i="2"/>
  <c r="X883" i="2"/>
  <c r="X896" i="2"/>
  <c r="V896" i="2"/>
  <c r="X958" i="2"/>
  <c r="V958" i="2"/>
  <c r="X1233" i="2"/>
  <c r="V1233" i="2"/>
  <c r="X1265" i="2"/>
  <c r="V1265" i="2"/>
  <c r="AD1324" i="2"/>
  <c r="X1324" i="2"/>
  <c r="V1324" i="2"/>
  <c r="X1377" i="2"/>
  <c r="V1377" i="2"/>
  <c r="X1393" i="2"/>
  <c r="V1393" i="2"/>
  <c r="V750" i="2"/>
  <c r="V752" i="2"/>
  <c r="V762" i="2"/>
  <c r="V764" i="2"/>
  <c r="U766" i="2"/>
  <c r="V773" i="2"/>
  <c r="V775" i="2"/>
  <c r="V777" i="2"/>
  <c r="V779" i="2"/>
  <c r="V781" i="2"/>
  <c r="V783" i="2"/>
  <c r="V785" i="2"/>
  <c r="V787" i="2"/>
  <c r="V789" i="2"/>
  <c r="V791" i="2"/>
  <c r="V793" i="2"/>
  <c r="V795" i="2"/>
  <c r="V797" i="2"/>
  <c r="V799" i="2"/>
  <c r="V801" i="2"/>
  <c r="V803" i="2"/>
  <c r="V805" i="2"/>
  <c r="V807" i="2"/>
  <c r="V809" i="2"/>
  <c r="V811" i="2"/>
  <c r="V813" i="2"/>
  <c r="U827" i="2"/>
  <c r="U829" i="2"/>
  <c r="U831" i="2"/>
  <c r="U833" i="2"/>
  <c r="U835" i="2"/>
  <c r="U837" i="2"/>
  <c r="U839" i="2"/>
  <c r="U841" i="2"/>
  <c r="U843" i="2"/>
  <c r="U845" i="2"/>
  <c r="U847" i="2"/>
  <c r="U849" i="2"/>
  <c r="U851" i="2"/>
  <c r="U853" i="2"/>
  <c r="U855" i="2"/>
  <c r="U857" i="2"/>
  <c r="U859" i="2"/>
  <c r="U861" i="2"/>
  <c r="U863" i="2"/>
  <c r="V869" i="2"/>
  <c r="X876" i="2"/>
  <c r="V876" i="2"/>
  <c r="V883" i="2"/>
  <c r="V893" i="2"/>
  <c r="AD900" i="2"/>
  <c r="X900" i="2"/>
  <c r="X926" i="2"/>
  <c r="V926" i="2"/>
  <c r="X966" i="2"/>
  <c r="V966" i="2"/>
  <c r="X1050" i="2"/>
  <c r="V1050" i="2"/>
  <c r="X1082" i="2"/>
  <c r="V1082" i="2"/>
  <c r="X1106" i="2"/>
  <c r="V1106" i="2"/>
  <c r="X1163" i="2"/>
  <c r="V1163" i="2"/>
  <c r="V827" i="2"/>
  <c r="V829" i="2"/>
  <c r="V831" i="2"/>
  <c r="V833" i="2"/>
  <c r="V835" i="2"/>
  <c r="V837" i="2"/>
  <c r="V839" i="2"/>
  <c r="V841" i="2"/>
  <c r="V843" i="2"/>
  <c r="V845" i="2"/>
  <c r="V863" i="2"/>
  <c r="V873" i="2"/>
  <c r="AD876" i="2"/>
  <c r="V900" i="2"/>
  <c r="X934" i="2"/>
  <c r="V934" i="2"/>
  <c r="X974" i="2"/>
  <c r="V974" i="2"/>
  <c r="X1026" i="2"/>
  <c r="V1026" i="2"/>
  <c r="X1034" i="2"/>
  <c r="V1034" i="2"/>
  <c r="X1042" i="2"/>
  <c r="V1042" i="2"/>
  <c r="X1371" i="2"/>
  <c r="V1371" i="2"/>
  <c r="X894" i="2"/>
  <c r="V894" i="2"/>
  <c r="X982" i="2"/>
  <c r="V982" i="2"/>
  <c r="X997" i="2"/>
  <c r="V997" i="2"/>
  <c r="X1018" i="2"/>
  <c r="V1018" i="2"/>
  <c r="X1074" i="2"/>
  <c r="V1074" i="2"/>
  <c r="V1219" i="2"/>
  <c r="X1219" i="2"/>
  <c r="V1251" i="2"/>
  <c r="X1251" i="2"/>
  <c r="X908" i="2"/>
  <c r="V908" i="2"/>
  <c r="X942" i="2"/>
  <c r="V942" i="2"/>
  <c r="X1010" i="2"/>
  <c r="V1010" i="2"/>
  <c r="X1098" i="2"/>
  <c r="V1098" i="2"/>
  <c r="X1151" i="2"/>
  <c r="V1151" i="2"/>
  <c r="X1176" i="2"/>
  <c r="V1176" i="2"/>
  <c r="X1244" i="2"/>
  <c r="V1244" i="2"/>
  <c r="AD1300" i="2"/>
  <c r="X1300" i="2"/>
  <c r="V1300" i="2"/>
  <c r="X1385" i="2"/>
  <c r="V1385" i="2"/>
  <c r="AD923" i="2"/>
  <c r="AD1199" i="2"/>
  <c r="X1199" i="2"/>
  <c r="AD1295" i="2"/>
  <c r="X1295" i="2"/>
  <c r="V1295" i="2"/>
  <c r="X1349" i="2"/>
  <c r="V1349" i="2"/>
  <c r="U1349" i="2"/>
  <c r="V985" i="2"/>
  <c r="V1000" i="2"/>
  <c r="V1005" i="2"/>
  <c r="V1013" i="2"/>
  <c r="V1021" i="2"/>
  <c r="V1029" i="2"/>
  <c r="V1037" i="2"/>
  <c r="V1045" i="2"/>
  <c r="V1053" i="2"/>
  <c r="V1061" i="2"/>
  <c r="V1069" i="2"/>
  <c r="V1077" i="2"/>
  <c r="V1085" i="2"/>
  <c r="V1093" i="2"/>
  <c r="V1101" i="2"/>
  <c r="V1109" i="2"/>
  <c r="U1114" i="2"/>
  <c r="U1116" i="2"/>
  <c r="U1118" i="2"/>
  <c r="X1190" i="2"/>
  <c r="V1190" i="2"/>
  <c r="X1220" i="2"/>
  <c r="V1220" i="2"/>
  <c r="X1252" i="2"/>
  <c r="V1252" i="2"/>
  <c r="X1281" i="2"/>
  <c r="V1281" i="2"/>
  <c r="X1285" i="2"/>
  <c r="V1285" i="2"/>
  <c r="AD1296" i="2"/>
  <c r="X1296" i="2"/>
  <c r="X1350" i="2"/>
  <c r="V1350" i="2"/>
  <c r="X1361" i="2"/>
  <c r="V1361" i="2"/>
  <c r="V1056" i="2"/>
  <c r="V1064" i="2"/>
  <c r="V1072" i="2"/>
  <c r="V1080" i="2"/>
  <c r="V1088" i="2"/>
  <c r="V1096" i="2"/>
  <c r="V1104" i="2"/>
  <c r="V1112" i="2"/>
  <c r="V1114" i="2"/>
  <c r="V1116" i="2"/>
  <c r="V1118" i="2"/>
  <c r="V1129" i="2"/>
  <c r="V1149" i="2"/>
  <c r="V1157" i="2"/>
  <c r="V1160" i="2"/>
  <c r="X1177" i="2"/>
  <c r="V1177" i="2"/>
  <c r="V1203" i="2"/>
  <c r="X1227" i="2"/>
  <c r="V1241" i="2"/>
  <c r="X1259" i="2"/>
  <c r="V1273" i="2"/>
  <c r="X1282" i="2"/>
  <c r="V1282" i="2"/>
  <c r="AD1285" i="2"/>
  <c r="AD1302" i="2"/>
  <c r="X1302" i="2"/>
  <c r="AD1306" i="2"/>
  <c r="X1306" i="2"/>
  <c r="AD1310" i="2"/>
  <c r="X1310" i="2"/>
  <c r="AD1314" i="2"/>
  <c r="X1314" i="2"/>
  <c r="AD1318" i="2"/>
  <c r="X1318" i="2"/>
  <c r="AD1322" i="2"/>
  <c r="X1322" i="2"/>
  <c r="X1339" i="2"/>
  <c r="V1339" i="2"/>
  <c r="U1350" i="2"/>
  <c r="V1375" i="2"/>
  <c r="V1383" i="2"/>
  <c r="V1391" i="2"/>
  <c r="V901" i="2"/>
  <c r="V909" i="2"/>
  <c r="V914" i="2"/>
  <c r="V922" i="2"/>
  <c r="V1091" i="2"/>
  <c r="V1099" i="2"/>
  <c r="V1136" i="2"/>
  <c r="V1144" i="2"/>
  <c r="V1152" i="2"/>
  <c r="V1171" i="2"/>
  <c r="V1184" i="2"/>
  <c r="X1228" i="2"/>
  <c r="V1228" i="2"/>
  <c r="X1253" i="2"/>
  <c r="X1260" i="2"/>
  <c r="V1260" i="2"/>
  <c r="V1302" i="2"/>
  <c r="V1306" i="2"/>
  <c r="V1310" i="2"/>
  <c r="X1161" i="2"/>
  <c r="V1161" i="2"/>
  <c r="V1174" i="2"/>
  <c r="X1178" i="2"/>
  <c r="X1197" i="2"/>
  <c r="V1197" i="2"/>
  <c r="AD1200" i="2"/>
  <c r="X1204" i="2"/>
  <c r="V1204" i="2"/>
  <c r="V1217" i="2"/>
  <c r="X1235" i="2"/>
  <c r="V1249" i="2"/>
  <c r="X1267" i="2"/>
  <c r="AD1298" i="2"/>
  <c r="X1298" i="2"/>
  <c r="I1345" i="2"/>
  <c r="X1345" i="2" s="1"/>
  <c r="U1347" i="2"/>
  <c r="I1347" i="2"/>
  <c r="X1347" i="2" s="1"/>
  <c r="V1358" i="2"/>
  <c r="X1366" i="2"/>
  <c r="V1366" i="2"/>
  <c r="V1373" i="2"/>
  <c r="V1381" i="2"/>
  <c r="V1389" i="2"/>
  <c r="V1397" i="2"/>
  <c r="X1185" i="2"/>
  <c r="V1185" i="2"/>
  <c r="X1236" i="2"/>
  <c r="V1236" i="2"/>
  <c r="X1268" i="2"/>
  <c r="V1268" i="2"/>
  <c r="X1162" i="2"/>
  <c r="X1195" i="2"/>
  <c r="V1195" i="2"/>
  <c r="X1198" i="2"/>
  <c r="V1201" i="2"/>
  <c r="X1205" i="2"/>
  <c r="V1225" i="2"/>
  <c r="X1243" i="2"/>
  <c r="AD1294" i="2"/>
  <c r="X1294" i="2"/>
  <c r="AD1304" i="2"/>
  <c r="X1304" i="2"/>
  <c r="AD1308" i="2"/>
  <c r="X1308" i="2"/>
  <c r="AD1312" i="2"/>
  <c r="X1312" i="2"/>
  <c r="AD1316" i="2"/>
  <c r="X1316" i="2"/>
  <c r="AD1320" i="2"/>
  <c r="X1320" i="2"/>
  <c r="U1348" i="2"/>
  <c r="I1348" i="2"/>
  <c r="X1348" i="2" s="1"/>
  <c r="V1353" i="2"/>
  <c r="V1379" i="2"/>
  <c r="V1387" i="2"/>
  <c r="V1395" i="2"/>
  <c r="V1297" i="2"/>
  <c r="V1299" i="2"/>
  <c r="V1301" i="2"/>
  <c r="V1303" i="2"/>
  <c r="V1305" i="2"/>
  <c r="V1307" i="2"/>
  <c r="V1309" i="2"/>
  <c r="V1311" i="2"/>
  <c r="V1313" i="2"/>
  <c r="V1315" i="2"/>
  <c r="V1317" i="2"/>
  <c r="V1319" i="2"/>
  <c r="V1321" i="2"/>
  <c r="V1323" i="2"/>
  <c r="I1346" i="2"/>
  <c r="X1297" i="2"/>
  <c r="X1299" i="2"/>
  <c r="X1301" i="2"/>
  <c r="V1348" i="2" l="1"/>
  <c r="V1346" i="2"/>
  <c r="X1346" i="2"/>
  <c r="V1345" i="2"/>
  <c r="V134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Sherryl Fajardo</author>
    <author>Author</author>
    <author>Camille Antonio</author>
  </authors>
  <commentList>
    <comment ref="ER6" authorId="0" shapeId="0" xr:uid="{FEF7064C-666A-4125-83C5-86442361A7DA}">
      <text>
        <r>
          <rPr>
            <b/>
            <sz val="9"/>
            <color indexed="81"/>
            <rFont val="Tahoma"/>
            <family val="2"/>
          </rPr>
          <t>EVALUATION C/O S' TATA</t>
        </r>
      </text>
    </comment>
    <comment ref="CB13" authorId="0" shapeId="0" xr:uid="{A5D66DFC-D506-4FDD-BA31-AE45387A3ACE}">
      <text>
        <r>
          <rPr>
            <b/>
            <sz val="9"/>
            <color indexed="81"/>
            <rFont val="Tahoma"/>
            <family val="2"/>
          </rPr>
          <t>PART#
50623A02000000001</t>
        </r>
      </text>
    </comment>
    <comment ref="DL13" authorId="0" shapeId="0" xr:uid="{852A8A4D-E0E8-430A-A675-AA70C6ECC034}">
      <text>
        <r>
          <rPr>
            <b/>
            <sz val="9"/>
            <color indexed="81"/>
            <rFont val="Tahoma"/>
            <family val="2"/>
          </rPr>
          <t>START NEW BATCH
11072025</t>
        </r>
      </text>
    </comment>
    <comment ref="FF13" authorId="0" shapeId="0" xr:uid="{4A71E65C-C1A1-46E4-AE5F-F4D7FDB3DBC5}">
      <text>
        <r>
          <rPr>
            <b/>
            <sz val="9"/>
            <color indexed="81"/>
            <rFont val="Tahoma"/>
            <family val="2"/>
          </rPr>
          <t>deformed pin</t>
        </r>
      </text>
    </comment>
    <comment ref="FJ14" authorId="0" shapeId="0" xr:uid="{63F361C1-F24B-44C4-9601-02FA922EB6F3}">
      <text>
        <r>
          <rPr>
            <b/>
            <sz val="9"/>
            <color indexed="81"/>
            <rFont val="Tahoma"/>
            <family val="2"/>
          </rPr>
          <t>CRACK
INCOMING REJECT</t>
        </r>
      </text>
    </comment>
    <comment ref="HJ14" authorId="0" shapeId="0" xr:uid="{3D608DC4-1C7B-4D0E-B613-8F1A2D147B39}">
      <text>
        <r>
          <rPr>
            <b/>
            <sz val="9"/>
            <color indexed="81"/>
            <rFont val="Tahoma"/>
            <family val="2"/>
          </rPr>
          <t xml:space="preserve">IQC
CRACK - 2
CHIPPING - 20
PINSHINE SORTING
CRACK -2
MISALIGN -2
CHIPPING - 91
</t>
        </r>
      </text>
    </comment>
    <comment ref="AG18" authorId="1" shapeId="0" xr:uid="{B3926EAB-21E6-42A3-AFB3-0072EFFE3B11}">
      <text>
        <r>
          <rPr>
            <b/>
            <sz val="9"/>
            <color indexed="81"/>
            <rFont val="Tahoma"/>
            <family val="2"/>
          </rPr>
          <t xml:space="preserve">per 250 grams
</t>
        </r>
      </text>
    </comment>
    <comment ref="GJ21" authorId="0" shapeId="0" xr:uid="{B366C837-3CA8-40DD-A7AF-7EB24DA72077}">
      <text>
        <r>
          <rPr>
            <b/>
            <sz val="9"/>
            <color indexed="81"/>
            <rFont val="Tahoma"/>
            <family val="2"/>
          </rPr>
          <t>EXPIRED</t>
        </r>
      </text>
    </comment>
    <comment ref="GU22" authorId="0" shapeId="0" xr:uid="{EF5BE593-034C-4B84-AB06-C3D9BB5F46B0}">
      <text>
        <r>
          <rPr>
            <b/>
            <sz val="9"/>
            <color indexed="81"/>
            <rFont val="Tahoma"/>
            <family val="2"/>
          </rPr>
          <t>due to defective solder bath</t>
        </r>
      </text>
    </comment>
    <comment ref="GW22" authorId="0" shapeId="0" xr:uid="{250AD171-B72E-4A78-92B2-A6AF75F458AB}">
      <text>
        <r>
          <rPr>
            <b/>
            <sz val="9"/>
            <color indexed="81"/>
            <rFont val="Tahoma"/>
            <family val="2"/>
          </rPr>
          <t>due to defective solder bath</t>
        </r>
      </text>
    </comment>
    <comment ref="AR45" authorId="0" shapeId="0" xr:uid="{E7FDDD86-48AB-439B-A2E2-CC37FF932A08}">
      <text>
        <r>
          <rPr>
            <b/>
            <sz val="9"/>
            <color indexed="81"/>
            <rFont val="Tahoma"/>
            <family val="2"/>
          </rPr>
          <t>NO GOOD</t>
        </r>
      </text>
    </comment>
    <comment ref="CB45" authorId="0" shapeId="0" xr:uid="{FF2DF1E4-1AFC-4284-A3FB-AD97289A91DE}">
      <text>
        <r>
          <rPr>
            <b/>
            <sz val="9"/>
            <color indexed="81"/>
            <rFont val="Tahoma"/>
            <family val="2"/>
          </rPr>
          <t>PART# 50303A02000000001</t>
        </r>
      </text>
    </comment>
    <comment ref="DJ45" authorId="0" shapeId="0" xr:uid="{0B6FE7F4-4A8D-4F59-840A-8B4C3E25704D}">
      <text>
        <r>
          <rPr>
            <b/>
            <sz val="9"/>
            <color indexed="81"/>
            <rFont val="Tahoma"/>
            <family val="2"/>
          </rPr>
          <t>PTH11460001</t>
        </r>
      </text>
    </comment>
    <comment ref="EG45" authorId="0" shapeId="0" xr:uid="{839C1FD0-E90C-44D6-B0D9-2DA7D889A737}">
      <text>
        <r>
          <rPr>
            <b/>
            <sz val="9"/>
            <color indexed="81"/>
            <rFont val="Tahoma"/>
            <family val="2"/>
          </rPr>
          <t>incoming reject
crack on pin &amp; foreign materials</t>
        </r>
      </text>
    </comment>
    <comment ref="GZ48" authorId="0" shapeId="0" xr:uid="{BF2DBEB5-C474-4F1D-8966-03132AD2A1A8}">
      <text>
        <r>
          <rPr>
            <b/>
            <sz val="9"/>
            <color indexed="81"/>
            <rFont val="Tahoma"/>
            <family val="2"/>
          </rPr>
          <t>chipping, burn, crack</t>
        </r>
      </text>
    </comment>
    <comment ref="AW50" authorId="0" shapeId="0" xr:uid="{9E271ED7-2DEA-4E38-B9E5-55240B179A53}">
      <text>
        <r>
          <rPr>
            <b/>
            <sz val="9"/>
            <color indexed="81"/>
            <rFont val="Tahoma"/>
            <family val="2"/>
          </rPr>
          <t>BLOCK#35</t>
        </r>
      </text>
    </comment>
    <comment ref="BB50" authorId="0" shapeId="0" xr:uid="{0A7594D5-F6B6-43BE-8203-3099AAD3D2BF}">
      <text>
        <r>
          <rPr>
            <b/>
            <sz val="9"/>
            <color indexed="81"/>
            <rFont val="Tahoma"/>
            <family val="2"/>
          </rPr>
          <t>bs #36</t>
        </r>
      </text>
    </comment>
    <comment ref="BG50" authorId="0" shapeId="0" xr:uid="{258087FB-9F3F-42C0-8D10-0A73CEEB24E2}">
      <text>
        <r>
          <rPr>
            <b/>
            <sz val="9"/>
            <color indexed="81"/>
            <rFont val="Tahoma"/>
            <family val="2"/>
          </rPr>
          <t>BS BLK#16</t>
        </r>
      </text>
    </comment>
    <comment ref="BM50" authorId="0" shapeId="0" xr:uid="{B1BE4D1F-55B5-4DEA-8F16-A7372FD9430A}">
      <text>
        <r>
          <rPr>
            <b/>
            <sz val="9"/>
            <color indexed="81"/>
            <rFont val="Tahoma"/>
            <family val="2"/>
          </rPr>
          <t>bs #37</t>
        </r>
      </text>
    </comment>
    <comment ref="BW50" authorId="0" shapeId="0" xr:uid="{52A52EB8-8E3C-42FC-9368-15AA09E6CB54}">
      <text>
        <r>
          <rPr>
            <b/>
            <sz val="9"/>
            <color indexed="81"/>
            <rFont val="Tahoma"/>
            <family val="2"/>
          </rPr>
          <t>BS#38</t>
        </r>
      </text>
    </comment>
    <comment ref="CD50" authorId="0" shapeId="0" xr:uid="{07AE936A-806A-439E-922C-AACAF965C66C}">
      <text>
        <r>
          <rPr>
            <b/>
            <sz val="9"/>
            <color indexed="81"/>
            <rFont val="Tahoma"/>
            <family val="2"/>
          </rPr>
          <t>BS#39</t>
        </r>
      </text>
    </comment>
    <comment ref="CJ50" authorId="0" shapeId="0" xr:uid="{7432E31C-822B-474D-9E4F-479CB66DBE7D}">
      <text>
        <r>
          <rPr>
            <b/>
            <sz val="9"/>
            <color indexed="81"/>
            <rFont val="Tahoma"/>
            <family val="2"/>
          </rPr>
          <t>BS#40</t>
        </r>
      </text>
    </comment>
    <comment ref="CP50" authorId="0" shapeId="0" xr:uid="{B73DB5E7-8222-48BC-8F87-83D46CD05DF0}">
      <text>
        <r>
          <rPr>
            <b/>
            <sz val="9"/>
            <color indexed="81"/>
            <rFont val="Tahoma"/>
            <family val="2"/>
          </rPr>
          <t>BS#16</t>
        </r>
      </text>
    </comment>
    <comment ref="CR50" authorId="0" shapeId="0" xr:uid="{F5F290A4-DC20-4289-8355-CBDDB8780124}">
      <text>
        <r>
          <rPr>
            <b/>
            <sz val="9"/>
            <color indexed="81"/>
            <rFont val="Tahoma"/>
            <family val="2"/>
          </rPr>
          <t>BS#17</t>
        </r>
      </text>
    </comment>
    <comment ref="CU50" authorId="0" shapeId="0" xr:uid="{7D7B3814-3E08-4E79-8178-338FBA0E2408}">
      <text>
        <r>
          <rPr>
            <b/>
            <sz val="14"/>
            <color indexed="81"/>
            <rFont val="Tahoma"/>
            <family val="2"/>
          </rPr>
          <t>TS #18</t>
        </r>
      </text>
    </comment>
    <comment ref="CX50" authorId="0" shapeId="0" xr:uid="{687EFEAF-2CEA-4CD5-B9E8-49FB3A7E5623}">
      <text>
        <r>
          <rPr>
            <b/>
            <sz val="9"/>
            <color indexed="81"/>
            <rFont val="Tahoma"/>
            <family val="2"/>
          </rPr>
          <t>BS#19</t>
        </r>
      </text>
    </comment>
    <comment ref="DD50" authorId="0" shapeId="0" xr:uid="{33130667-6AFB-44C0-A3D6-2E4ED50C6DD3}">
      <text>
        <r>
          <rPr>
            <b/>
            <sz val="9"/>
            <color indexed="81"/>
            <rFont val="Tahoma"/>
            <family val="2"/>
          </rPr>
          <t>BS#20</t>
        </r>
      </text>
    </comment>
    <comment ref="DK51" authorId="0" shapeId="0" xr:uid="{73E0208D-E55F-49C9-A66B-728FA908EF03}">
      <text>
        <r>
          <rPr>
            <b/>
            <sz val="9"/>
            <color indexed="81"/>
            <rFont val="Tahoma"/>
            <family val="2"/>
          </rPr>
          <t>BS#1</t>
        </r>
      </text>
    </comment>
    <comment ref="DP51" authorId="0" shapeId="0" xr:uid="{BAF78AB8-B4AB-47C9-A029-98FB5E9265B0}">
      <text>
        <r>
          <rPr>
            <b/>
            <sz val="9"/>
            <color indexed="81"/>
            <rFont val="Tahoma"/>
            <family val="2"/>
          </rPr>
          <t>BS#2</t>
        </r>
      </text>
    </comment>
    <comment ref="DV51" authorId="0" shapeId="0" xr:uid="{5C9CBE02-FC42-467E-A632-13B5CF06403F}">
      <text>
        <r>
          <rPr>
            <b/>
            <sz val="9"/>
            <color indexed="81"/>
            <rFont val="Tahoma"/>
            <family val="2"/>
          </rPr>
          <t>NIVIO BS#3</t>
        </r>
      </text>
    </comment>
    <comment ref="EA51" authorId="0" shapeId="0" xr:uid="{BEF330BE-4859-4AD7-86BA-4E5697E2743D}">
      <text>
        <r>
          <rPr>
            <b/>
            <sz val="9"/>
            <color indexed="81"/>
            <rFont val="Tahoma"/>
            <family val="2"/>
          </rPr>
          <t>NIVIO BS#4</t>
        </r>
      </text>
    </comment>
    <comment ref="EF51" authorId="0" shapeId="0" xr:uid="{BA1E6CD0-B45A-400C-9815-B01579C56F94}">
      <text>
        <r>
          <rPr>
            <b/>
            <sz val="9"/>
            <color indexed="81"/>
            <rFont val="Tahoma"/>
            <family val="2"/>
          </rPr>
          <t>BS#5</t>
        </r>
      </text>
    </comment>
    <comment ref="EV51" authorId="0" shapeId="0" xr:uid="{7F648760-9FE9-4DB0-B367-3A7864C625F7}">
      <text>
        <r>
          <rPr>
            <b/>
            <sz val="9"/>
            <color indexed="81"/>
            <rFont val="Tahoma"/>
            <family val="2"/>
          </rPr>
          <t>BS#6</t>
        </r>
      </text>
    </comment>
    <comment ref="FV51" authorId="0" shapeId="0" xr:uid="{6B2B6D4C-B4FA-455F-B29C-A58A5D39CD0C}">
      <text>
        <r>
          <rPr>
            <b/>
            <sz val="9"/>
            <color indexed="81"/>
            <rFont val="Tahoma"/>
            <family val="2"/>
          </rPr>
          <t>BS#8</t>
        </r>
      </text>
    </comment>
    <comment ref="FZ51" authorId="0" shapeId="0" xr:uid="{B4D649EA-6688-468B-A344-C909014F5790}">
      <text>
        <r>
          <rPr>
            <b/>
            <sz val="9"/>
            <color indexed="81"/>
            <rFont val="Tahoma"/>
            <family val="2"/>
          </rPr>
          <t>BS#9</t>
        </r>
      </text>
    </comment>
    <comment ref="GE51" authorId="0" shapeId="0" xr:uid="{8A7A2E45-7429-4688-A556-2230DF769A14}">
      <text>
        <r>
          <rPr>
            <b/>
            <sz val="9"/>
            <color indexed="81"/>
            <rFont val="Tahoma"/>
            <family val="2"/>
          </rPr>
          <t>BS#10</t>
        </r>
      </text>
    </comment>
    <comment ref="GJ51" authorId="0" shapeId="0" xr:uid="{62787F10-10C5-4EFA-A6B4-F2E6D2036BA6}">
      <text>
        <r>
          <rPr>
            <b/>
            <sz val="9"/>
            <color indexed="81"/>
            <rFont val="Tahoma"/>
            <family val="2"/>
          </rPr>
          <t>BS#11</t>
        </r>
      </text>
    </comment>
    <comment ref="GR51" authorId="0" shapeId="0" xr:uid="{15E7FA41-BA99-475F-99FD-3768577BFACF}">
      <text>
        <r>
          <rPr>
            <b/>
            <sz val="9"/>
            <color indexed="81"/>
            <rFont val="Tahoma"/>
            <family val="2"/>
          </rPr>
          <t>BS#12</t>
        </r>
      </text>
    </comment>
    <comment ref="IC51" authorId="0" shapeId="0" xr:uid="{9B807145-4E63-4EA8-A3E8-21BBB080C21B}">
      <text>
        <r>
          <rPr>
            <b/>
            <sz val="9"/>
            <color indexed="81"/>
            <rFont val="Tahoma"/>
            <family val="2"/>
          </rPr>
          <t>TS#36
BS#13</t>
        </r>
      </text>
    </comment>
    <comment ref="AR53" authorId="0" shapeId="0" xr:uid="{23AB2C9C-FB13-4326-AEB1-328A87E95FCA}">
      <text>
        <r>
          <rPr>
            <b/>
            <sz val="9"/>
            <color indexed="81"/>
            <rFont val="Tahoma"/>
            <family val="2"/>
          </rPr>
          <t>BLOCK#01</t>
        </r>
      </text>
    </comment>
    <comment ref="CI53" authorId="0" shapeId="0" xr:uid="{07607F9B-0825-4B6A-A123-A79E1BD407F7}">
      <text>
        <r>
          <rPr>
            <b/>
            <sz val="9"/>
            <color indexed="81"/>
            <rFont val="Tahoma"/>
            <family val="2"/>
          </rPr>
          <t>BS#2</t>
        </r>
      </text>
    </comment>
    <comment ref="CZ53" authorId="0" shapeId="0" xr:uid="{18E04568-D239-4F39-93F7-6F08751B5AF7}">
      <text>
        <r>
          <rPr>
            <b/>
            <sz val="9"/>
            <color indexed="81"/>
            <rFont val="Tahoma"/>
            <family val="2"/>
          </rPr>
          <t>BS#2</t>
        </r>
      </text>
    </comment>
    <comment ref="DK53" authorId="0" shapeId="0" xr:uid="{AB6F26B3-0019-403E-9311-D88AC6A0786B}">
      <text>
        <r>
          <rPr>
            <b/>
            <sz val="9"/>
            <color indexed="81"/>
            <rFont val="Tahoma"/>
            <family val="2"/>
          </rPr>
          <t>BS#3</t>
        </r>
      </text>
    </comment>
    <comment ref="FY53" authorId="0" shapeId="0" xr:uid="{CBC830F2-1E03-4742-A37E-262CD58F8612}">
      <text>
        <r>
          <rPr>
            <b/>
            <sz val="9"/>
            <color indexed="81"/>
            <rFont val="Tahoma"/>
            <family val="2"/>
          </rPr>
          <t>BS#7
TS#11</t>
        </r>
      </text>
    </comment>
    <comment ref="GR53" authorId="0" shapeId="0" xr:uid="{BBDBB0E8-1418-4836-A924-8C2432B30360}">
      <text>
        <r>
          <rPr>
            <b/>
            <sz val="9"/>
            <color indexed="81"/>
            <rFont val="Tahoma"/>
            <family val="2"/>
          </rPr>
          <t>BS#8</t>
        </r>
      </text>
    </comment>
    <comment ref="HA53" authorId="0" shapeId="0" xr:uid="{4BEDF2B0-7BDB-4B35-B606-F730D42C5D22}">
      <text>
        <r>
          <rPr>
            <b/>
            <sz val="9"/>
            <color indexed="81"/>
            <rFont val="Tahoma"/>
            <family val="2"/>
          </rPr>
          <t>BS#</t>
        </r>
      </text>
    </comment>
    <comment ref="HI53" authorId="0" shapeId="0" xr:uid="{55CEFB2C-3396-4DEC-9756-0E6988F0F9AA}">
      <text>
        <r>
          <rPr>
            <b/>
            <sz val="9"/>
            <color indexed="81"/>
            <rFont val="Tahoma"/>
            <family val="2"/>
          </rPr>
          <t>MIGNE BS#10</t>
        </r>
      </text>
    </comment>
    <comment ref="IC53" authorId="0" shapeId="0" xr:uid="{83EE7996-F0F9-4E53-96C0-6844BAFEFBAC}">
      <text>
        <r>
          <rPr>
            <b/>
            <sz val="9"/>
            <color indexed="81"/>
            <rFont val="Tahoma"/>
            <family val="2"/>
          </rPr>
          <t>TS#12</t>
        </r>
      </text>
    </comment>
    <comment ref="FT74" authorId="2" shapeId="0" xr:uid="{184A8701-B95C-4352-8D12-4D0FBE16EB99}">
      <text>
        <r>
          <rPr>
            <b/>
            <sz val="9"/>
            <color indexed="81"/>
            <rFont val="Tahoma"/>
            <family val="2"/>
          </rPr>
          <t>S' dan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6" authorId="0" shapeId="0" xr:uid="{C76DF56D-9E6A-4588-8844-7045691EBFB5}">
      <text>
        <r>
          <rPr>
            <b/>
            <sz val="9"/>
            <color indexed="81"/>
            <rFont val="Tahoma"/>
            <family val="2"/>
          </rPr>
          <t>LOT NO. 476700</t>
        </r>
      </text>
    </comment>
    <comment ref="CN76" authorId="0" shapeId="0" xr:uid="{1D797B02-B35A-488E-96D0-F3817FF80DAA}">
      <text>
        <r>
          <rPr>
            <b/>
            <sz val="9"/>
            <color indexed="81"/>
            <rFont val="Tahoma"/>
            <family val="2"/>
          </rPr>
          <t>VEECO1</t>
        </r>
      </text>
    </comment>
    <comment ref="CQ76" authorId="0" shapeId="0" xr:uid="{16C7B54C-16C4-4ABD-BE87-9BB475260117}">
      <text>
        <r>
          <rPr>
            <b/>
            <sz val="9"/>
            <color indexed="81"/>
            <rFont val="Tahoma"/>
            <family val="2"/>
          </rPr>
          <t>VEECO2</t>
        </r>
      </text>
    </comment>
    <comment ref="DU76" authorId="0" shapeId="0" xr:uid="{08D46414-420D-4F6B-BFD5-7C90DA4794AD}">
      <text>
        <r>
          <rPr>
            <b/>
            <sz val="9"/>
            <color indexed="81"/>
            <rFont val="Tahoma"/>
            <family val="2"/>
          </rPr>
          <t xml:space="preserve">476700-01 broken during assembly in flange
476700-02
476700-03
</t>
        </r>
      </text>
    </comment>
    <comment ref="FQ77" authorId="0" shapeId="0" xr:uid="{9213950F-9AA4-42D0-A33A-BE7C998A5084}">
      <text>
        <r>
          <rPr>
            <b/>
            <sz val="9"/>
            <color indexed="81"/>
            <rFont val="Tahoma"/>
            <family val="2"/>
          </rPr>
          <t>EGAY</t>
        </r>
      </text>
    </comment>
    <comment ref="EF78" authorId="0" shapeId="0" xr:uid="{1E944D8F-B97D-450E-ACEB-A11B2976059E}">
      <text>
        <r>
          <rPr>
            <b/>
            <sz val="9"/>
            <color indexed="81"/>
            <rFont val="Tahoma"/>
            <family val="2"/>
          </rPr>
          <t>LOT# 479404-01</t>
        </r>
      </text>
    </comment>
    <comment ref="FR81" authorId="0" shapeId="0" xr:uid="{EA3DDAFD-32D9-4445-BD02-021FC9EE5F56}">
      <text>
        <r>
          <rPr>
            <b/>
            <sz val="9"/>
            <color indexed="81"/>
            <rFont val="Tahoma"/>
            <family val="2"/>
          </rPr>
          <t>MARIANO</t>
        </r>
      </text>
    </comment>
    <comment ref="BE87" authorId="0" shapeId="0" xr:uid="{0C75BE2D-FF6F-40E4-A743-7B434641EB0C}">
      <text>
        <r>
          <rPr>
            <b/>
            <sz val="9"/>
            <color indexed="81"/>
            <rFont val="Tahoma"/>
            <family val="2"/>
          </rPr>
          <t>LOT# 477987</t>
        </r>
      </text>
    </comment>
    <comment ref="GS89" authorId="0" shapeId="0" xr:uid="{8E55CE7B-45E2-4172-B6C6-D404906C25CE}">
      <text>
        <r>
          <rPr>
            <b/>
            <sz val="9"/>
            <color indexed="81"/>
            <rFont val="Tahoma"/>
            <family val="2"/>
          </rPr>
          <t>LOT#482229</t>
        </r>
      </text>
    </comment>
    <comment ref="GC90" authorId="0" shapeId="0" xr:uid="{1011ECF6-A463-4BD1-AC9A-8B2B79D23875}">
      <text>
        <r>
          <rPr>
            <b/>
            <sz val="9"/>
            <color indexed="81"/>
            <rFont val="Tahoma"/>
            <family val="2"/>
          </rPr>
          <t>C/O SIR JONNIE</t>
        </r>
      </text>
    </comment>
    <comment ref="AY119" authorId="0" shapeId="0" xr:uid="{D735BDD5-2381-432B-A753-41095A814123}">
      <text>
        <r>
          <rPr>
            <b/>
            <sz val="9"/>
            <color indexed="81"/>
            <rFont val="Tahoma"/>
            <family val="2"/>
          </rPr>
          <t>JSBB PO4</t>
        </r>
      </text>
    </comment>
    <comment ref="CF119" authorId="0" shapeId="0" xr:uid="{122E6FBA-A954-45A2-8F35-8C9FD7FA08E6}">
      <text>
        <r>
          <rPr>
            <b/>
            <sz val="9"/>
            <color indexed="81"/>
            <rFont val="Tahoma"/>
            <family val="2"/>
          </rPr>
          <t>JSBB P01</t>
        </r>
      </text>
    </comment>
    <comment ref="HZ121" authorId="0" shapeId="0" xr:uid="{EEB6B488-93D4-4502-86EF-37EC377139ED}">
      <text>
        <r>
          <rPr>
            <b/>
            <sz val="9"/>
            <color indexed="81"/>
            <rFont val="Tahoma"/>
            <family val="2"/>
          </rPr>
          <t>PABLO</t>
        </r>
      </text>
    </comment>
    <comment ref="CX143" authorId="0" shapeId="0" xr:uid="{95CC8C2C-20D8-4EDA-A836-7F82733BDAB0}">
      <text>
        <r>
          <rPr>
            <b/>
            <sz val="9"/>
            <color indexed="81"/>
            <rFont val="Tahoma"/>
            <family val="2"/>
          </rPr>
          <t>jessie</t>
        </r>
      </text>
    </comment>
    <comment ref="CY143" authorId="0" shapeId="0" xr:uid="{347A744B-66CF-442C-A4F7-F3999774EA3C}">
      <text>
        <r>
          <rPr>
            <b/>
            <sz val="9"/>
            <color indexed="81"/>
            <rFont val="Tahoma"/>
            <family val="2"/>
          </rPr>
          <t>jessie</t>
        </r>
      </text>
    </comment>
    <comment ref="GM143" authorId="0" shapeId="0" xr:uid="{7900E119-D27F-4B36-A343-D14412DC3835}">
      <text>
        <r>
          <rPr>
            <b/>
            <sz val="9"/>
            <color indexed="81"/>
            <rFont val="Tahoma"/>
            <family val="2"/>
          </rPr>
          <t>PABLO
NITA</t>
        </r>
      </text>
    </comment>
    <comment ref="GP143" authorId="2" shapeId="0" xr:uid="{F95FB695-959B-4C09-9FF1-D07ED0AE6534}">
      <text>
        <r>
          <rPr>
            <b/>
            <sz val="9"/>
            <color indexed="81"/>
            <rFont val="Tahoma"/>
            <family val="2"/>
          </rPr>
          <t>Darlyn</t>
        </r>
      </text>
    </comment>
    <comment ref="GQ143" authorId="0" shapeId="0" xr:uid="{A3F62CB9-2D87-499A-979C-6EE9C729DB79}">
      <text>
        <r>
          <rPr>
            <b/>
            <sz val="9"/>
            <color indexed="81"/>
            <rFont val="Tahoma"/>
            <family val="2"/>
          </rPr>
          <t>CYNDHEL</t>
        </r>
      </text>
    </comment>
    <comment ref="HW143" authorId="2" shapeId="0" xr:uid="{D67816BD-F6D1-4007-B1C2-8A2DD643D91A}">
      <text>
        <r>
          <rPr>
            <b/>
            <sz val="9"/>
            <color indexed="81"/>
            <rFont val="Tahoma"/>
            <family val="2"/>
          </rPr>
          <t>Ruru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Z143" authorId="0" shapeId="0" xr:uid="{C7D82D19-2D82-40B3-8C0E-B7658B788942}">
      <text>
        <r>
          <rPr>
            <b/>
            <sz val="9"/>
            <color indexed="81"/>
            <rFont val="Tahoma"/>
            <family val="2"/>
          </rPr>
          <t>MIDZ</t>
        </r>
      </text>
    </comment>
    <comment ref="FW144" authorId="0" shapeId="0" xr:uid="{FB0145CE-5823-4EE9-A2D0-90CEE1EB3F0C}">
      <text>
        <r>
          <rPr>
            <b/>
            <sz val="9"/>
            <color indexed="81"/>
            <rFont val="Tahoma"/>
            <family val="2"/>
          </rPr>
          <t>c/o S' Tata &amp; Lin-san</t>
        </r>
      </text>
    </comment>
    <comment ref="GN144" authorId="0" shapeId="0" xr:uid="{0BBACE56-A4D5-435E-85C1-A4D9831ABE0E}">
      <text>
        <r>
          <rPr>
            <b/>
            <sz val="9"/>
            <color indexed="81"/>
            <rFont val="Tahoma"/>
            <family val="2"/>
          </rPr>
          <t>C/O CEL</t>
        </r>
      </text>
    </comment>
    <comment ref="GK155" authorId="0" shapeId="0" xr:uid="{6EDF319A-7D43-4036-B78D-8B607220BF33}">
      <text>
        <r>
          <rPr>
            <b/>
            <sz val="9"/>
            <color indexed="81"/>
            <rFont val="Tahoma"/>
            <family val="2"/>
          </rPr>
          <t>borrow by S' Rinnil</t>
        </r>
      </text>
    </comment>
    <comment ref="DO171" authorId="0" shapeId="0" xr:uid="{37B8276E-08B5-4912-9D8F-74B3B4271D90}">
      <text>
        <r>
          <rPr>
            <b/>
            <sz val="9"/>
            <color indexed="81"/>
            <rFont val="Tahoma"/>
            <family val="2"/>
          </rPr>
          <t>KAREN</t>
        </r>
      </text>
    </comment>
    <comment ref="DO172" authorId="0" shapeId="0" xr:uid="{ECB64FD3-8403-41EB-909E-92EBDF52BD9D}">
      <text>
        <r>
          <rPr>
            <b/>
            <sz val="9"/>
            <color indexed="81"/>
            <rFont val="Tahoma"/>
            <family val="2"/>
          </rPr>
          <t>KAREN</t>
        </r>
      </text>
    </comment>
    <comment ref="CV184" authorId="0" shapeId="0" xr:uid="{6495B0EF-C991-4A54-B2B5-D100B11A3B79}">
      <text>
        <r>
          <rPr>
            <b/>
            <sz val="9"/>
            <color indexed="81"/>
            <rFont val="Tahoma"/>
            <family val="2"/>
          </rPr>
          <t>CEL</t>
        </r>
      </text>
    </comment>
    <comment ref="AL189" authorId="0" shapeId="0" xr:uid="{A7E6E3EC-7C20-42EE-BA8E-751D0767E173}">
      <text>
        <r>
          <rPr>
            <b/>
            <sz val="9"/>
            <color indexed="81"/>
            <rFont val="Tahoma"/>
            <family val="2"/>
          </rPr>
          <t>HARAKAWA SAN LASER POINTER</t>
        </r>
      </text>
    </comment>
    <comment ref="AP189" authorId="0" shapeId="0" xr:uid="{D37E597A-FF2A-4B95-80F8-C4406B9D44C4}">
      <text>
        <r>
          <rPr>
            <b/>
            <sz val="9"/>
            <color indexed="81"/>
            <rFont val="Tahoma"/>
            <family val="2"/>
          </rPr>
          <t>JESSEN</t>
        </r>
      </text>
    </comment>
    <comment ref="IB189" authorId="0" shapeId="0" xr:uid="{1694FB8A-8BFD-4D72-9B52-931CCBFC590D}">
      <text>
        <r>
          <rPr>
            <b/>
            <sz val="9"/>
            <color indexed="81"/>
            <rFont val="Tahoma"/>
            <family val="2"/>
          </rPr>
          <t>c/o NJ</t>
        </r>
      </text>
    </comment>
    <comment ref="CR191" authorId="0" shapeId="0" xr:uid="{EC1BEDFF-20CA-49E6-8A9C-6C3CCB553468}">
      <text>
        <r>
          <rPr>
            <b/>
            <sz val="9"/>
            <color indexed="81"/>
            <rFont val="Tahoma"/>
            <family val="2"/>
          </rPr>
          <t>GAUSSMETER
C/0 S' JONNIE</t>
        </r>
      </text>
    </comment>
    <comment ref="CV195" authorId="0" shapeId="0" xr:uid="{93F35227-F3C2-4B1B-950C-31818B577108}">
      <text>
        <r>
          <rPr>
            <b/>
            <sz val="9"/>
            <color indexed="81"/>
            <rFont val="Tahoma"/>
            <family val="2"/>
          </rPr>
          <t>MAS 5</t>
        </r>
      </text>
    </comment>
    <comment ref="DA195" authorId="0" shapeId="0" xr:uid="{F2FF3458-FBAE-48AE-B8E4-F670420892FE}">
      <text>
        <r>
          <rPr>
            <b/>
            <sz val="9"/>
            <color indexed="81"/>
            <rFont val="Tahoma"/>
            <family val="2"/>
          </rPr>
          <t>MAS 6</t>
        </r>
      </text>
    </comment>
    <comment ref="GP197" authorId="2" shapeId="0" xr:uid="{0F3E6250-6A22-42EF-9FF7-E21B245744D4}">
      <text>
        <r>
          <rPr>
            <b/>
            <sz val="9"/>
            <color indexed="81"/>
            <rFont val="Tahoma"/>
            <family val="2"/>
          </rPr>
          <t>Erika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7" authorId="2" shapeId="0" xr:uid="{556FBD29-91DA-4941-B4CF-82080CA1BEFB}">
      <text>
        <r>
          <rPr>
            <b/>
            <sz val="9"/>
            <color indexed="81"/>
            <rFont val="Tahoma"/>
            <family val="2"/>
          </rPr>
          <t>As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8" authorId="2" shapeId="0" xr:uid="{EE62CED0-2A4B-4B5D-90F2-CC840BD9A423}">
      <text>
        <r>
          <rPr>
            <b/>
            <sz val="9"/>
            <color indexed="81"/>
            <rFont val="Tahoma"/>
            <family val="2"/>
          </rPr>
          <t>As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39" authorId="2" shapeId="0" xr:uid="{794F4932-F0C0-4BAC-B3D7-D880BAF7D0E4}">
      <text>
        <r>
          <rPr>
            <b/>
            <sz val="9"/>
            <color indexed="81"/>
            <rFont val="Tahoma"/>
            <family val="2"/>
          </rPr>
          <t>As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42" authorId="2" shapeId="0" xr:uid="{4BF9DE44-A2B5-455F-AD4A-F831785360B4}">
      <text>
        <r>
          <rPr>
            <b/>
            <sz val="9"/>
            <color indexed="81"/>
            <rFont val="Tahoma"/>
            <family val="2"/>
          </rPr>
          <t>As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43" authorId="2" shapeId="0" xr:uid="{AF98F8A1-E8E7-418B-92DC-AB36844DA1BB}">
      <text>
        <r>
          <rPr>
            <b/>
            <sz val="9"/>
            <color indexed="81"/>
            <rFont val="Tahoma"/>
            <family val="2"/>
          </rPr>
          <t>As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247" authorId="2" shapeId="0" xr:uid="{632F412B-A1F9-4473-A554-8F5550D6C717}">
      <text>
        <r>
          <rPr>
            <b/>
            <sz val="9"/>
            <color indexed="81"/>
            <rFont val="Tahoma"/>
            <family val="2"/>
          </rPr>
          <t>Aerophysx nIvio</t>
        </r>
      </text>
    </comment>
    <comment ref="DO247" authorId="0" shapeId="0" xr:uid="{2648F85F-7F97-4491-A1B9-ABC2B314C449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DX247" authorId="0" shapeId="0" xr:uid="{B179047E-481B-4250-9267-1F9A7E0EE915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D247" authorId="0" shapeId="0" xr:uid="{95BD7CFE-71F9-4348-9FFE-3FB437ADE6E3}">
      <text>
        <r>
          <rPr>
            <b/>
            <sz val="9"/>
            <color indexed="81"/>
            <rFont val="Tahoma"/>
            <family val="2"/>
          </rPr>
          <t>Akushichi-san Material Request</t>
        </r>
      </text>
    </comment>
    <comment ref="EL247" authorId="0" shapeId="0" xr:uid="{7EB3F58B-E54D-4181-B263-40CEDA3621EB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CD253" authorId="0" shapeId="0" xr:uid="{1B9451CB-ACFD-407E-BF07-20DF347A02E7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53" authorId="0" shapeId="0" xr:uid="{204951EC-C9B5-41F1-A3C2-6F091913CB0C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HY253" authorId="0" shapeId="0" xr:uid="{AC8C29C6-0809-4F42-B9AA-C1425B798228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DZ254" authorId="0" shapeId="0" xr:uid="{653F17DA-94F1-48BC-8C0E-0932D7FC22D2}">
      <text>
        <r>
          <rPr>
            <b/>
            <sz val="9"/>
            <color indexed="81"/>
            <rFont val="Tahoma"/>
            <family val="2"/>
          </rPr>
          <t>25 SET POWER SUPPLY MODULE BOARD</t>
        </r>
      </text>
    </comment>
    <comment ref="EL254" authorId="0" shapeId="0" xr:uid="{0BF813AF-4E8B-4A0E-BE8A-7B87609FFD19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254" authorId="0" shapeId="0" xr:uid="{D91CCA98-B47C-4F61-919E-2BCF15695FD3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BJ255" authorId="0" shapeId="0" xr:uid="{34B59EBB-8FED-4021-B8B7-C1F03CE30E4B}">
      <text>
        <r>
          <rPr>
            <b/>
            <sz val="9"/>
            <color indexed="81"/>
            <rFont val="Tahoma"/>
            <family val="2"/>
          </rPr>
          <t>PICO-CLASP BOARD</t>
        </r>
      </text>
    </comment>
    <comment ref="BK255" authorId="0" shapeId="0" xr:uid="{70A36F08-2351-4CE9-9610-1B9F33EACE2A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55" authorId="0" shapeId="0" xr:uid="{95F5E8FB-280E-40F2-B411-6431EA8A71CC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55" authorId="0" shapeId="0" xr:uid="{0EF82A58-E74A-4902-A4C3-1132B7DD75A4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DZ255" authorId="0" shapeId="0" xr:uid="{8B844F1A-84AB-4AFB-8DCB-DE61ADDBCE10}">
      <text>
        <r>
          <rPr>
            <b/>
            <sz val="9"/>
            <color indexed="81"/>
            <rFont val="Tahoma"/>
            <family val="2"/>
          </rPr>
          <t>25 SET POWER SUPPLY MODULE BOARD</t>
        </r>
      </text>
    </comment>
    <comment ref="EL255" authorId="0" shapeId="0" xr:uid="{50E56358-9EF3-4749-85E9-C46C0D236C8E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255" authorId="0" shapeId="0" xr:uid="{7748E1C2-F010-4DA8-9139-2A663FC1259B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EY255" authorId="0" shapeId="0" xr:uid="{ED96F94F-A96C-46CF-B37D-99BE4A80C78D}">
      <text>
        <r>
          <rPr>
            <b/>
            <sz val="9"/>
            <color indexed="81"/>
            <rFont val="Tahoma"/>
            <family val="2"/>
          </rPr>
          <t xml:space="preserve">SLIM HIGH FREQ. BOARD
replacement
</t>
        </r>
      </text>
    </comment>
    <comment ref="HH255" authorId="0" shapeId="0" xr:uid="{D17CE28F-4270-4247-A996-BEA5739539A7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IB255" authorId="0" shapeId="0" xr:uid="{FB21B8BB-29CD-4714-9B47-60B57F717462}">
      <text>
        <r>
          <rPr>
            <b/>
            <sz val="9"/>
            <color indexed="81"/>
            <rFont val="Tahoma"/>
            <family val="2"/>
          </rPr>
          <t>ASSEMBLED</t>
        </r>
      </text>
    </comment>
    <comment ref="BP256" authorId="0" shapeId="0" xr:uid="{07B4C19A-C442-4FB8-BDC4-EDF22AC52012}">
      <text>
        <r>
          <rPr>
            <b/>
            <sz val="9"/>
            <color indexed="81"/>
            <rFont val="Tahoma"/>
            <family val="2"/>
          </rPr>
          <t>BRING BY LOLO TO YTC</t>
        </r>
      </text>
    </comment>
    <comment ref="CD256" authorId="0" shapeId="0" xr:uid="{3EE64FBF-9738-45ED-B90E-CA997AA1B39E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56" authorId="0" shapeId="0" xr:uid="{830C697E-508A-4719-890A-8186DF0627A0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56" authorId="0" shapeId="0" xr:uid="{6A841500-9E67-4DB5-BF17-6D9E764A833C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256" authorId="0" shapeId="0" xr:uid="{67B7BDFF-B770-4F10-948C-361334BC8AEE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BK260" authorId="0" shapeId="0" xr:uid="{67CADCAE-5706-4A10-BC2E-2B43BC3D9AB6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60" authorId="0" shapeId="0" xr:uid="{A14B557F-6591-410A-B5BF-0AC8CA4569A5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EL260" authorId="0" shapeId="0" xr:uid="{4F40E212-7B72-4217-A89A-21E8C7BA176D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HY260" authorId="0" shapeId="0" xr:uid="{B12F514D-9436-4910-BAFC-7A5FC25FD9EC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BK261" authorId="0" shapeId="0" xr:uid="{DF718667-3A99-46A0-9F83-4AD498EF10C6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61" authorId="0" shapeId="0" xr:uid="{1DA1A375-D461-4BA9-BE46-F5DB6BC6F5FD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EL261" authorId="0" shapeId="0" xr:uid="{493E8CBA-3ACF-4DBB-B5D1-2E4AFC2D9991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HY261" authorId="0" shapeId="0" xr:uid="{D849A9FC-46FA-4228-80A3-90F2C052E7DB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BK262" authorId="0" shapeId="0" xr:uid="{B09F7C87-EF78-48E1-BAAE-4DC5D8B255B9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62" authorId="0" shapeId="0" xr:uid="{532D79C8-0696-40BA-B4EF-C7575CF5902A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J262" authorId="2" shapeId="0" xr:uid="{BDCD1415-A7E9-4783-9398-3B3AAC05A74F}">
      <text>
        <r>
          <rPr>
            <b/>
            <sz val="9"/>
            <color indexed="81"/>
            <rFont val="Tahoma"/>
            <family val="2"/>
          </rPr>
          <t>Akushichi 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L262" authorId="0" shapeId="0" xr:uid="{AA81DAD9-8D33-44FB-919F-39B0567480C0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M262" authorId="0" shapeId="0" xr:uid="{CC1EF1F1-50D9-4FE8-B58A-96FDB0B2E501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HH262" authorId="0" shapeId="0" xr:uid="{D6CEC089-2456-4324-9BAE-8D83A4A73553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BK263" authorId="0" shapeId="0" xr:uid="{3CCCA778-64B9-42C8-ABCC-EFB13E64B682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63" authorId="0" shapeId="0" xr:uid="{CABEA2FE-1A52-4A39-8FF6-D0D276158CB2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J263" authorId="2" shapeId="0" xr:uid="{7EC2E76C-2E76-4001-9399-E6674E0743CD}">
      <text>
        <r>
          <rPr>
            <b/>
            <sz val="9"/>
            <color indexed="81"/>
            <rFont val="Tahoma"/>
            <family val="2"/>
          </rPr>
          <t>Akushichi 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L263" authorId="0" shapeId="0" xr:uid="{16F12816-2E45-4DC0-886D-A58A5C9637FC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M263" authorId="0" shapeId="0" xr:uid="{1196D4D9-743F-4BF9-8039-1318478BF97B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HH263" authorId="0" shapeId="0" xr:uid="{392BB0DB-D3C8-497D-A09C-A514CBBFFA87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BB265" authorId="2" shapeId="0" xr:uid="{441458C5-862F-4DE8-97ED-D578D67D70F6}">
      <text>
        <r>
          <rPr>
            <sz val="9"/>
            <color indexed="81"/>
            <rFont val="Tahoma"/>
            <family val="2"/>
          </rPr>
          <t xml:space="preserve">DKFZ
</t>
        </r>
      </text>
    </comment>
    <comment ref="CQ265" authorId="0" shapeId="0" xr:uid="{8ABB735F-77B1-43F5-AC18-D13EB1CC48AA}">
      <text>
        <r>
          <rPr>
            <b/>
            <sz val="9"/>
            <color indexed="81"/>
            <rFont val="Tahoma"/>
            <family val="2"/>
          </rPr>
          <t>2 pcs. replacement</t>
        </r>
      </text>
    </comment>
    <comment ref="DJ265" authorId="2" shapeId="0" xr:uid="{9887845C-B633-4DBB-AB30-0F93120CAB4E}">
      <text>
        <r>
          <rPr>
            <b/>
            <sz val="9"/>
            <color indexed="81"/>
            <rFont val="Tahoma"/>
            <family val="2"/>
          </rPr>
          <t>Akushichi 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R265" authorId="0" shapeId="0" xr:uid="{C4F925C9-280A-4FB3-B769-11F319F7D021}">
      <text>
        <r>
          <rPr>
            <b/>
            <sz val="9"/>
            <color indexed="81"/>
            <rFont val="Tahoma"/>
            <family val="2"/>
          </rPr>
          <t>replacement for Coil driver board</t>
        </r>
      </text>
    </comment>
    <comment ref="EV265" authorId="0" shapeId="0" xr:uid="{5545B67F-2E01-4343-980A-966C718E3836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BK266" authorId="0" shapeId="0" xr:uid="{AEA19B28-07FF-4E6E-A4A2-577759C9D607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66" authorId="0" shapeId="0" xr:uid="{929A6E3B-83AE-4932-AA1C-20F1D8154A6A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66" authorId="0" shapeId="0" xr:uid="{54DEE866-769D-4CBC-8110-22D79E256F5F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66" authorId="0" shapeId="0" xr:uid="{293DD259-A4CE-4F7D-9BA1-746FB0E94677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M266" authorId="0" shapeId="0" xr:uid="{324D2564-E6B9-473D-BE09-57267A278777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266" authorId="0" shapeId="0" xr:uid="{28912238-620F-4D23-9F06-83D4EF38D5DA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HH266" authorId="0" shapeId="0" xr:uid="{70D8741D-42BD-491C-8901-75414F4D4BC6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IB266" authorId="0" shapeId="0" xr:uid="{FF8572BD-37E4-4E0E-975F-50BCC61A97BA}">
      <text>
        <r>
          <rPr>
            <b/>
            <sz val="9"/>
            <color indexed="81"/>
            <rFont val="Tahoma"/>
            <family val="2"/>
          </rPr>
          <t>ASSEMBLED</t>
        </r>
      </text>
    </comment>
    <comment ref="CD267" authorId="0" shapeId="0" xr:uid="{3569B735-331C-40A7-9149-D1CC089A5B02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67" authorId="0" shapeId="0" xr:uid="{0A411538-91A4-42B6-928A-070C5EA1F4F0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68" authorId="0" shapeId="0" xr:uid="{D82F480B-6CA5-48F7-A926-3E8B96817B8D}">
      <text>
        <r>
          <rPr>
            <b/>
            <sz val="9"/>
            <color indexed="81"/>
            <rFont val="Tahoma"/>
            <family val="2"/>
          </rPr>
          <t>CUSTOMER K</t>
        </r>
      </text>
    </comment>
    <comment ref="EM268" authorId="0" shapeId="0" xr:uid="{DB0058E1-E0D9-4D1A-858C-2774103F2572}">
      <text>
        <r>
          <rPr>
            <b/>
            <sz val="9"/>
            <color indexed="81"/>
            <rFont val="Tahoma"/>
            <family val="2"/>
          </rPr>
          <t>for migne 3D cube from akusichi san</t>
        </r>
      </text>
    </comment>
    <comment ref="EV268" authorId="0" shapeId="0" xr:uid="{2F4BAB90-D6F0-4709-B4BA-939A701C6FAD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BK269" authorId="0" shapeId="0" xr:uid="{664B204C-2C96-4341-9D18-ACFA0901F6ED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69" authorId="0" shapeId="0" xr:uid="{B2E0DE61-CBA2-4922-85CF-97306FB0393A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S269" authorId="0" shapeId="0" xr:uid="{023A07BD-60FF-41B5-A0D3-1A70CB276E37}">
      <text>
        <r>
          <rPr>
            <b/>
            <sz val="9"/>
            <color indexed="81"/>
            <rFont val="Tahoma"/>
            <family val="2"/>
          </rPr>
          <t>FOR DIFF. BATCH OF ADR4550</t>
        </r>
      </text>
    </comment>
    <comment ref="DV269" authorId="0" shapeId="0" xr:uid="{059FBB4C-FA01-4A43-8015-692927C9A33B}">
      <text>
        <r>
          <rPr>
            <b/>
            <sz val="9"/>
            <color indexed="81"/>
            <rFont val="Tahoma"/>
            <family val="2"/>
          </rPr>
          <t>FOR DIFF. BATCH OF ADR4550 FROM YTC</t>
        </r>
      </text>
    </comment>
    <comment ref="DX269" authorId="0" shapeId="0" xr:uid="{6E066F35-5925-424A-B94F-045C9CA5169E}">
      <text>
        <r>
          <rPr>
            <b/>
            <sz val="9"/>
            <color indexed="81"/>
            <rFont val="Tahoma"/>
            <family val="2"/>
          </rPr>
          <t>FOR DIFF. BATCH OF ADR4550 FROM DALONGAN</t>
        </r>
      </text>
    </comment>
    <comment ref="EL269" authorId="0" shapeId="0" xr:uid="{B9E8FA3E-0C60-4A28-B4D6-91E486A154FB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HH269" authorId="0" shapeId="0" xr:uid="{F3D4C76C-5BEA-4B34-8170-5246A0CE59C3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BK270" authorId="0" shapeId="0" xr:uid="{9E201415-6E5D-44F0-B813-C243C16C7694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70" authorId="0" shapeId="0" xr:uid="{C44BA363-BBF1-4206-B4EF-E32531FB7E7D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70" authorId="0" shapeId="0" xr:uid="{5880FC3C-433A-4E66-930B-A611E3175463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70" authorId="0" shapeId="0" xr:uid="{C5521FC8-B774-4A02-895A-4373A91EB2AE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HY270" authorId="0" shapeId="0" xr:uid="{41ABA3B4-93FE-4E5A-AAF3-CFE3B52C8570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BK271" authorId="0" shapeId="0" xr:uid="{3E42C63A-6639-4544-BA9C-06D499C1A0CF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71" authorId="0" shapeId="0" xr:uid="{B4847E28-609D-45E2-BE94-B4604EBF1438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S271" authorId="0" shapeId="0" xr:uid="{1D731B73-196B-4302-9352-99B9A2288AE7}">
      <text>
        <r>
          <rPr>
            <b/>
            <sz val="9"/>
            <color indexed="81"/>
            <rFont val="Tahoma"/>
            <family val="2"/>
          </rPr>
          <t>FOR DIFF. BATCH OF ADR4550</t>
        </r>
      </text>
    </comment>
    <comment ref="DV271" authorId="0" shapeId="0" xr:uid="{D1C87BBF-7DAD-4690-9CB9-EBD2B0A05255}">
      <text>
        <r>
          <rPr>
            <b/>
            <sz val="9"/>
            <color indexed="81"/>
            <rFont val="Tahoma"/>
            <family val="2"/>
          </rPr>
          <t>FOR DIFF. BATCH OF ADR4550 FROM YTC</t>
        </r>
      </text>
    </comment>
    <comment ref="DX271" authorId="0" shapeId="0" xr:uid="{E109F2B6-441C-42F3-A6B8-1A832298E7C8}">
      <text>
        <r>
          <rPr>
            <b/>
            <sz val="9"/>
            <color indexed="81"/>
            <rFont val="Tahoma"/>
            <family val="2"/>
          </rPr>
          <t>FOR DIFF. BATCH OF ADR4550 FROM DALONGAN</t>
        </r>
      </text>
    </comment>
    <comment ref="EL271" authorId="0" shapeId="0" xr:uid="{E82C3AF5-ADC5-4898-9CA4-D5C7BE5AF658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HH271" authorId="0" shapeId="0" xr:uid="{A2087AE1-4714-4AD1-8453-9BAF6899E2B6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D272" authorId="0" shapeId="0" xr:uid="{E07FA42B-382A-407D-BB88-265479FA72E2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72" authorId="0" shapeId="0" xr:uid="{B1A6063C-DBF1-48C8-A7F1-D7387AA4A378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72" authorId="0" shapeId="0" xr:uid="{C581C1BC-F72D-4518-81E2-C53BA354363A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272" authorId="0" shapeId="0" xr:uid="{1B26D609-8700-42E9-B334-18A613E4C686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CD273" authorId="0" shapeId="0" xr:uid="{D49A4F2F-751F-4AF2-9BDE-B6DD4BCF67F0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73" authorId="0" shapeId="0" xr:uid="{CA1FCA7B-D11A-4504-A163-4E475A15972F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73" authorId="0" shapeId="0" xr:uid="{5CD6C29E-FEF0-4970-9128-895893D8B9A1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273" authorId="0" shapeId="0" xr:uid="{71DC295B-E9E6-436B-B137-F364C2A6872B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CD274" authorId="0" shapeId="0" xr:uid="{13E3E359-74FC-4810-B948-F046D812C438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74" authorId="0" shapeId="0" xr:uid="{CE65A049-C1C6-44BF-9110-31FCB0481C07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74" authorId="0" shapeId="0" xr:uid="{779681DD-5A6D-46B5-BED1-24BE37190CE7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CD275" authorId="0" shapeId="0" xr:uid="{00E8BFC8-2455-4CE8-8DAF-A41A59214E1D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75" authorId="0" shapeId="0" xr:uid="{685357AE-F531-48C5-8BD7-59A6056ACBAF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75" authorId="0" shapeId="0" xr:uid="{6BC3116F-354E-4B9A-A4B6-439ED4BD2FF4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CD276" authorId="0" shapeId="0" xr:uid="{23B9EF9C-2C65-4963-8FDC-F364F4B42945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76" authorId="0" shapeId="0" xr:uid="{1FCFB868-3545-45FD-8ADE-49973899845B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76" authorId="0" shapeId="0" xr:uid="{1DBB7154-3A48-450C-A595-B65E3772521E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276" authorId="0" shapeId="0" xr:uid="{B7410471-ABD2-4417-8CF4-4826770AFC11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CD277" authorId="0" shapeId="0" xr:uid="{EDC2C0DF-AB04-4DF1-ADDB-EEC5142EDA2E}">
      <text>
        <r>
          <rPr>
            <b/>
            <sz val="9"/>
            <color indexed="81"/>
            <rFont val="Tahoma"/>
            <family val="2"/>
          </rPr>
          <t>Circuit diagram and PCB image for DC cynamic range meas. board</t>
        </r>
      </text>
    </comment>
    <comment ref="DX277" authorId="0" shapeId="0" xr:uid="{6165A0D4-46BF-4DCC-8C6A-A6AAF412409C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77" authorId="0" shapeId="0" xr:uid="{A18A7C74-0EF0-4296-AF0E-F506902ABD39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HY277" authorId="0" shapeId="0" xr:uid="{1A2B41BA-3D9A-4A8B-B0AA-E1E5F6EDB9D5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DX278" authorId="0" shapeId="0" xr:uid="{EEB44CED-A1F2-4741-80DE-0EC5607DF5BF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78" authorId="0" shapeId="0" xr:uid="{E5F396E8-8534-4C50-A787-023123435DF9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DX280" authorId="0" shapeId="0" xr:uid="{90264198-65E7-47D4-846B-6D4149232CA3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80" authorId="0" shapeId="0" xr:uid="{B0FA0E3A-D2AF-450F-87B5-3F7CA8B5E25B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DX281" authorId="0" shapeId="0" xr:uid="{0F662DC8-F077-4103-A025-B1B1464C9D9B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GI281" authorId="0" shapeId="0" xr:uid="{776DE93D-6229-42F8-9F18-022899B7522B}">
      <text>
        <r>
          <rPr>
            <b/>
            <sz val="9"/>
            <color indexed="81"/>
            <rFont val="Tahoma"/>
            <family val="2"/>
          </rPr>
          <t>C/O JONHAR</t>
        </r>
      </text>
    </comment>
    <comment ref="HN281" authorId="0" shapeId="0" xr:uid="{1B9858B5-6207-4C8F-88FD-B2D6E08AF482}">
      <text>
        <r>
          <rPr>
            <b/>
            <sz val="9"/>
            <color indexed="81"/>
            <rFont val="Tahoma"/>
            <family val="2"/>
          </rPr>
          <t>CIMT</t>
        </r>
      </text>
    </comment>
    <comment ref="DX282" authorId="0" shapeId="0" xr:uid="{2BB5267F-3349-40F8-8AAC-69BFD7DDADA0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DX283" authorId="0" shapeId="0" xr:uid="{8C4E76A9-6B86-494D-A8E9-D508B2B5A081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DN284" authorId="0" shapeId="0" xr:uid="{14ABB261-5A18-4208-A682-E4920F370751}">
      <text>
        <r>
          <rPr>
            <b/>
            <sz val="9"/>
            <color indexed="81"/>
            <rFont val="Tahoma"/>
            <family val="2"/>
          </rPr>
          <t>New board 
Dynamic range</t>
        </r>
      </text>
    </comment>
    <comment ref="BO285" authorId="0" shapeId="0" xr:uid="{AC468B90-F868-4128-BC10-DBB0F428E1B1}">
      <text>
        <r>
          <rPr>
            <b/>
            <sz val="9"/>
            <color indexed="81"/>
            <rFont val="Tahoma"/>
            <family val="2"/>
          </rPr>
          <t>(Special daughter card)</t>
        </r>
      </text>
    </comment>
    <comment ref="CF285" authorId="0" shapeId="0" xr:uid="{17ED6CC8-4845-4476-B251-A9C503458650}">
      <text>
        <r>
          <rPr>
            <b/>
            <sz val="9"/>
            <color indexed="81"/>
            <rFont val="Tahoma"/>
            <family val="2"/>
          </rPr>
          <t>FOR SPECIAL DAUGHTER CARD</t>
        </r>
      </text>
    </comment>
    <comment ref="DX286" authorId="0" shapeId="0" xr:uid="{F0F118A5-3793-4030-BDEA-B0F97C079731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DX287" authorId="0" shapeId="0" xr:uid="{066EE7F7-98C2-4B7A-9032-547A57B4D3E9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L288" authorId="0" shapeId="0" xr:uid="{A952332A-7F6B-4584-99A3-CCC2D069B206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DJ294" authorId="2" shapeId="0" xr:uid="{B5CDFCFE-410F-4B48-BB52-A0D4E4571C1B}">
      <text>
        <r>
          <rPr>
            <b/>
            <sz val="9"/>
            <color indexed="81"/>
            <rFont val="Tahoma"/>
            <family val="2"/>
          </rPr>
          <t>Akushichi 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294" authorId="0" shapeId="0" xr:uid="{76F41DF0-CD3F-4F0D-82E4-0C8F216C4BD7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DJ295" authorId="2" shapeId="0" xr:uid="{7D4C79BD-4CCF-490D-B993-23C1096879C9}">
      <text>
        <r>
          <rPr>
            <b/>
            <sz val="9"/>
            <color indexed="81"/>
            <rFont val="Tahoma"/>
            <family val="2"/>
          </rPr>
          <t>Akushichi 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295" authorId="0" shapeId="0" xr:uid="{2F9DE303-E571-4B8D-BCBE-4D38756A053C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DJ297" authorId="2" shapeId="0" xr:uid="{9FB8A614-6D83-4960-9778-B8F778499367}">
      <text>
        <r>
          <rPr>
            <b/>
            <sz val="9"/>
            <color indexed="81"/>
            <rFont val="Tahoma"/>
            <family val="2"/>
          </rPr>
          <t>Akushichi 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297" authorId="0" shapeId="0" xr:uid="{DBF3F0A7-1F1D-45C9-8981-33384A53E60E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CY298" authorId="0" shapeId="0" xr:uid="{A23B0A9B-AE6D-4F52-9943-864CF760E634}">
      <text>
        <r>
          <rPr>
            <b/>
            <sz val="9"/>
            <color indexed="81"/>
            <rFont val="Tahoma"/>
            <family val="2"/>
          </rPr>
          <t>c/o sir mj</t>
        </r>
      </text>
    </comment>
    <comment ref="DJ298" authorId="2" shapeId="0" xr:uid="{3358B3ED-EB60-40E1-9F17-8C440D2EA3AA}">
      <text>
        <r>
          <rPr>
            <b/>
            <sz val="9"/>
            <color indexed="81"/>
            <rFont val="Tahoma"/>
            <family val="2"/>
          </rPr>
          <t>Akushichi 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298" authorId="0" shapeId="0" xr:uid="{860175A0-0DFA-41A7-9594-ED9111992D89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DJ299" authorId="2" shapeId="0" xr:uid="{A45176BE-3005-4442-875A-17385B3B90BB}">
      <text>
        <r>
          <rPr>
            <b/>
            <sz val="9"/>
            <color indexed="81"/>
            <rFont val="Tahoma"/>
            <family val="2"/>
          </rPr>
          <t>Akushichi 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299" authorId="0" shapeId="0" xr:uid="{B90CB31C-86C4-4922-BCCC-3AEEFD05A989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299" authorId="0" shapeId="0" xr:uid="{6A16ED9C-ECA4-4EC9-8297-FAAEDB74A449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FT299" authorId="0" shapeId="0" xr:uid="{34520A1C-2E91-4AB3-A916-05971DC68276}">
      <text>
        <r>
          <rPr>
            <b/>
            <sz val="9"/>
            <color indexed="81"/>
            <rFont val="Tahoma"/>
            <family val="2"/>
          </rPr>
          <t>use in high frequency board</t>
        </r>
      </text>
    </comment>
    <comment ref="DX302" authorId="0" shapeId="0" xr:uid="{AA66AE41-9E0B-41DE-BFC4-4205277D8663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M302" authorId="0" shapeId="0" xr:uid="{8AB30DBD-DE77-4AE5-8EDA-C70C95DF9881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DX303" authorId="0" shapeId="0" xr:uid="{EC567869-9A6A-486E-A7B1-64E2849DE051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M303" authorId="0" shapeId="0" xr:uid="{95B4E5E4-B79E-4262-8A3A-33BA3E9036FF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M304" authorId="0" shapeId="0" xr:uid="{3FDAA328-15F2-4A6A-A240-99AF7A7629EB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M309" authorId="0" shapeId="0" xr:uid="{2718A409-AA7E-4235-97B7-D49BFA4AC321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M318" authorId="0" shapeId="0" xr:uid="{84F6BB5F-CEF9-4742-9E3E-A64244F35879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M319" authorId="0" shapeId="0" xr:uid="{37C28ACE-CC39-40F9-ACE1-C367CD988E60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319" authorId="0" shapeId="0" xr:uid="{4E2B0EDC-B34F-4514-BC1A-DF275A5F7476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EM327" authorId="0" shapeId="0" xr:uid="{BEC02AF6-83A6-4287-9962-5318B5CC4D2A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349" authorId="0" shapeId="0" xr:uid="{FE65E71E-623A-456E-972F-3CE0CC4EBF29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EV362" authorId="0" shapeId="0" xr:uid="{645953DA-3797-4059-9466-EF9E66841E35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EV385" authorId="0" shapeId="0" xr:uid="{58F92981-E5C9-49E5-9370-6B19842AF68C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EX385" authorId="0" shapeId="0" xr:uid="{C37165C3-2483-4B56-9C63-A027BE966329}">
      <text>
        <r>
          <rPr>
            <b/>
            <sz val="9"/>
            <color indexed="81"/>
            <rFont val="Tahoma"/>
            <family val="2"/>
          </rPr>
          <t xml:space="preserve">SLIM HIGH FREQ. BOARD
replacement
</t>
        </r>
      </text>
    </comment>
    <comment ref="EV391" authorId="0" shapeId="0" xr:uid="{C784F617-F1A8-4FAB-A9B5-8D13C5B8430E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DX420" authorId="0" shapeId="0" xr:uid="{55737524-5B49-4886-8B4E-B5FEC195F26E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M421" authorId="0" shapeId="0" xr:uid="{4C465F01-F91D-48C3-913C-6BFBC5113E3E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M453" authorId="0" shapeId="0" xr:uid="{2CBEE988-EAFD-4CBC-B0C8-0EFDAED9A37C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DX460" authorId="0" shapeId="0" xr:uid="{845C8257-74B9-4699-B687-E0DA9321EEAD}">
      <text>
        <r>
          <rPr>
            <b/>
            <sz val="9"/>
            <color indexed="81"/>
            <rFont val="Tahoma"/>
            <family val="2"/>
          </rPr>
          <t>METAL PARTICLE DETECTION</t>
        </r>
      </text>
    </comment>
    <comment ref="EM465" authorId="0" shapeId="0" xr:uid="{F307C9D7-760F-4873-A6F6-CC21F5056DAD}">
      <text>
        <r>
          <rPr>
            <b/>
            <sz val="9"/>
            <color indexed="81"/>
            <rFont val="Tahoma"/>
            <family val="2"/>
          </rPr>
          <t>INTERNAL INLINE</t>
        </r>
      </text>
    </comment>
    <comment ref="EV623" authorId="0" shapeId="0" xr:uid="{5C5F77A4-4E3C-4E7B-AF8D-A250092ED988}">
      <text>
        <r>
          <rPr>
            <b/>
            <sz val="9"/>
            <color indexed="81"/>
            <rFont val="Tahoma"/>
            <family val="2"/>
          </rPr>
          <t>SLIM HIGH FREQ. BOARD</t>
        </r>
      </text>
    </comment>
    <comment ref="DE698" authorId="2" shapeId="0" xr:uid="{9265B036-D5A6-451C-A603-CDC4BEED29CC}">
      <text>
        <r>
          <rPr>
            <b/>
            <sz val="9"/>
            <color indexed="81"/>
            <rFont val="Tahoma"/>
            <family val="2"/>
          </rPr>
          <t>44 items Missing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N757" authorId="0" shapeId="0" xr:uid="{10D61F30-15A3-4A62-A8E2-8353E73B442B}">
      <text>
        <r>
          <rPr>
            <b/>
            <sz val="9"/>
            <color indexed="81"/>
            <rFont val="Tahoma"/>
            <family val="2"/>
          </rPr>
          <t>SIR EDUARD</t>
        </r>
      </text>
    </comment>
    <comment ref="BV758" authorId="0" shapeId="0" xr:uid="{540372D7-5BE0-4009-8098-94AFA1CC5146}">
      <text>
        <r>
          <rPr>
            <b/>
            <sz val="9"/>
            <color indexed="81"/>
            <rFont val="Tahoma"/>
            <family val="2"/>
          </rPr>
          <t>BOLO</t>
        </r>
      </text>
    </comment>
    <comment ref="BW758" authorId="0" shapeId="0" xr:uid="{AA720731-B16A-4592-BE16-6063CDD6ADD1}">
      <text>
        <r>
          <rPr>
            <b/>
            <sz val="9"/>
            <color indexed="81"/>
            <rFont val="Tahoma"/>
            <family val="2"/>
          </rPr>
          <t>EGAY</t>
        </r>
      </text>
    </comment>
    <comment ref="BZ758" authorId="0" shapeId="0" xr:uid="{14E30072-E0AA-4D9E-B839-37F893DED26D}">
      <text>
        <r>
          <rPr>
            <b/>
            <sz val="9"/>
            <color indexed="81"/>
            <rFont val="Tahoma"/>
            <family val="2"/>
          </rPr>
          <t>BOLO</t>
        </r>
      </text>
    </comment>
    <comment ref="CF758" authorId="2" shapeId="0" xr:uid="{798A8121-839D-47A3-8F8E-727DA868FE05}">
      <text>
        <r>
          <rPr>
            <b/>
            <sz val="9"/>
            <color indexed="81"/>
            <rFont val="Tahoma"/>
            <family val="2"/>
          </rPr>
          <t>Camille Antonio: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58" authorId="2" shapeId="0" xr:uid="{A746C377-409B-4180-BEF4-3FD3BBA156A9}">
      <text>
        <r>
          <rPr>
            <b/>
            <sz val="9"/>
            <color indexed="81"/>
            <rFont val="Tahoma"/>
            <family val="2"/>
          </rPr>
          <t>S' tata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I758" authorId="0" shapeId="0" xr:uid="{1357ACC6-5B53-4692-8F4E-232D0749ED9B}">
      <text>
        <r>
          <rPr>
            <b/>
            <sz val="9"/>
            <color indexed="81"/>
            <rFont val="Tahoma"/>
            <family val="2"/>
          </rPr>
          <t>S' EDUARD</t>
        </r>
      </text>
    </comment>
    <comment ref="DB758" authorId="0" shapeId="0" xr:uid="{59D46F90-AD3B-43A8-9E57-F3239D6476E0}">
      <text>
        <r>
          <rPr>
            <b/>
            <sz val="9"/>
            <color indexed="81"/>
            <rFont val="Tahoma"/>
            <family val="2"/>
          </rPr>
          <t>EGAY</t>
        </r>
      </text>
    </comment>
    <comment ref="DD758" authorId="0" shapeId="0" xr:uid="{03B558EE-A6D0-411C-AA6F-F1B1F0814244}">
      <text>
        <r>
          <rPr>
            <b/>
            <sz val="9"/>
            <color indexed="81"/>
            <rFont val="Tahoma"/>
            <family val="2"/>
          </rPr>
          <t>DANIEL</t>
        </r>
      </text>
    </comment>
    <comment ref="DI758" authorId="2" shapeId="0" xr:uid="{9F7BCC2C-DCC1-45AA-BC18-764B15D7FD3E}">
      <text>
        <r>
          <rPr>
            <b/>
            <sz val="9"/>
            <color indexed="81"/>
            <rFont val="Tahoma"/>
            <family val="2"/>
          </rPr>
          <t>Bolo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J758" authorId="2" shapeId="0" xr:uid="{8F9B4DF4-5F3F-41A8-99EE-1A4828E66272}">
      <text>
        <r>
          <rPr>
            <b/>
            <sz val="9"/>
            <color indexed="81"/>
            <rFont val="Tahoma"/>
            <family val="2"/>
          </rPr>
          <t>Malen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758" authorId="2" shapeId="0" xr:uid="{042A8A11-FFFD-4B14-8DB0-999CB368E763}">
      <text>
        <r>
          <rPr>
            <b/>
            <sz val="9"/>
            <color indexed="81"/>
            <rFont val="Tahoma"/>
            <family val="2"/>
          </rPr>
          <t>bolo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V758" authorId="2" shapeId="0" xr:uid="{288D4A3E-CF21-41C8-84CB-CE99EA6824BF}">
      <text>
        <r>
          <rPr>
            <b/>
            <sz val="9"/>
            <color indexed="81"/>
            <rFont val="Tahoma"/>
            <family val="2"/>
          </rPr>
          <t>jonhar Migne 3d cube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A758" authorId="0" shapeId="0" xr:uid="{7DB39458-F7B2-430C-BE9A-7EE52277F4FC}">
      <text>
        <r>
          <rPr>
            <b/>
            <sz val="9"/>
            <color indexed="81"/>
            <rFont val="Tahoma"/>
            <family val="2"/>
          </rPr>
          <t>S' EDUARD</t>
        </r>
      </text>
    </comment>
    <comment ref="FN758" authorId="0" shapeId="0" xr:uid="{5DCCF3EC-1EAD-46FE-A9BE-DDEA33D22373}">
      <text>
        <r>
          <rPr>
            <b/>
            <sz val="9"/>
            <color indexed="81"/>
            <rFont val="Tahoma"/>
            <family val="2"/>
          </rPr>
          <t>MALEN</t>
        </r>
      </text>
    </comment>
    <comment ref="FT758" authorId="0" shapeId="0" xr:uid="{29205480-1909-4D84-9659-7A9E83F9734F}">
      <text>
        <r>
          <rPr>
            <b/>
            <sz val="9"/>
            <color indexed="81"/>
            <rFont val="Tahoma"/>
            <family val="2"/>
          </rPr>
          <t>DAN</t>
        </r>
      </text>
    </comment>
    <comment ref="CJ759" authorId="0" shapeId="0" xr:uid="{6B2E7D07-6D37-4172-BF45-939FF6761191}">
      <text>
        <r>
          <rPr>
            <b/>
            <sz val="9"/>
            <color indexed="81"/>
            <rFont val="Tahoma"/>
            <family val="2"/>
          </rPr>
          <t>MIDZ</t>
        </r>
      </text>
    </comment>
    <comment ref="CQ759" authorId="0" shapeId="0" xr:uid="{511B33F9-5B58-4DF9-9A1D-FDA015D0194D}">
      <text>
        <r>
          <rPr>
            <b/>
            <sz val="9"/>
            <color indexed="81"/>
            <rFont val="Tahoma"/>
            <family val="2"/>
          </rPr>
          <t>BOLO</t>
        </r>
      </text>
    </comment>
    <comment ref="DX759" authorId="2" shapeId="0" xr:uid="{4A475629-3643-4228-8D11-8D24017CA6E5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DY759" authorId="0" shapeId="0" xr:uid="{DA4EC16B-B887-41B0-BD4A-F3FDF490B8ED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FG759" authorId="0" shapeId="0" xr:uid="{16205689-A148-49AE-A104-6BE9358B8B17}">
      <text>
        <r>
          <rPr>
            <b/>
            <sz val="9"/>
            <color indexed="81"/>
            <rFont val="Tahoma"/>
            <family val="2"/>
          </rPr>
          <t>BOLO</t>
        </r>
      </text>
    </comment>
    <comment ref="GF759" authorId="0" shapeId="0" xr:uid="{03E761B3-2A9E-497E-B99B-CB12213E864C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GH759" authorId="0" shapeId="0" xr:uid="{0F07513F-D55A-43AF-A7EC-BE45225DD713}">
      <text>
        <r>
          <rPr>
            <b/>
            <sz val="9"/>
            <color indexed="81"/>
            <rFont val="Tahoma"/>
            <family val="2"/>
          </rPr>
          <t>S' DAN</t>
        </r>
      </text>
    </comment>
    <comment ref="GJ759" authorId="0" shapeId="0" xr:uid="{B26B0298-3568-4A40-8675-AEA4815941B7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DE760" authorId="0" shapeId="0" xr:uid="{0F573211-A7AB-4CD9-8DD1-B9528454FF46}">
      <text>
        <r>
          <rPr>
            <b/>
            <sz val="9"/>
            <color indexed="81"/>
            <rFont val="Tahoma"/>
            <family val="2"/>
          </rPr>
          <t>STAR</t>
        </r>
      </text>
    </comment>
    <comment ref="GF760" authorId="0" shapeId="0" xr:uid="{495B2F47-0E0B-4F0C-85D0-C23A99551A0B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GM760" authorId="2" shapeId="0" xr:uid="{CAF2037C-FE31-48D7-96B6-67EFE9DAACCE}">
      <text>
        <r>
          <rPr>
            <b/>
            <sz val="9"/>
            <color indexed="81"/>
            <rFont val="Tahoma"/>
            <family val="2"/>
          </rPr>
          <t>S' Midz</t>
        </r>
      </text>
    </comment>
    <comment ref="AU761" authorId="0" shapeId="0" xr:uid="{54566C76-E177-43ED-9878-BA9345D5910D}">
      <text>
        <r>
          <rPr>
            <b/>
            <sz val="9"/>
            <color indexed="81"/>
            <rFont val="Tahoma"/>
            <family val="2"/>
          </rPr>
          <t>MIDZ, STAR</t>
        </r>
      </text>
    </comment>
    <comment ref="BP761" authorId="0" shapeId="0" xr:uid="{4B0A7EA6-818C-4340-A7A8-429B2C5EA6D2}">
      <text>
        <r>
          <rPr>
            <b/>
            <sz val="9"/>
            <color indexed="81"/>
            <rFont val="Tahoma"/>
            <family val="2"/>
          </rPr>
          <t xml:space="preserve">jonhat
</t>
        </r>
      </text>
    </comment>
    <comment ref="CQ761" authorId="0" shapeId="0" xr:uid="{C1FA3A5C-9C77-40B6-AA9B-A3B8E406FF9C}">
      <text>
        <r>
          <rPr>
            <b/>
            <sz val="9"/>
            <color indexed="81"/>
            <rFont val="Tahoma"/>
            <family val="2"/>
          </rPr>
          <t>LUNA</t>
        </r>
      </text>
    </comment>
    <comment ref="CW761" authorId="2" shapeId="0" xr:uid="{CC3AE2FD-297A-49A2-8A39-E0A163911BAB}">
      <text>
        <r>
          <rPr>
            <b/>
            <sz val="9"/>
            <color indexed="81"/>
            <rFont val="Tahoma"/>
            <family val="2"/>
          </rPr>
          <t>S' Eduard</t>
        </r>
      </text>
    </comment>
    <comment ref="CX761" authorId="0" shapeId="0" xr:uid="{454B791E-97F3-44CB-93FA-766FD426AB5B}">
      <text>
        <r>
          <rPr>
            <b/>
            <sz val="9"/>
            <color indexed="81"/>
            <rFont val="Tahoma"/>
            <family val="2"/>
          </rPr>
          <t>MALEN</t>
        </r>
      </text>
    </comment>
    <comment ref="DE761" authorId="0" shapeId="0" xr:uid="{FCCB453D-8A81-4097-BD67-0D6558CC5564}">
      <text>
        <r>
          <rPr>
            <b/>
            <sz val="9"/>
            <color indexed="81"/>
            <rFont val="Tahoma"/>
            <family val="2"/>
          </rPr>
          <t>MALEN</t>
        </r>
      </text>
    </comment>
    <comment ref="DJ761" authorId="2" shapeId="0" xr:uid="{E58C8AD1-F2AF-4517-9493-2254CA094934}">
      <text>
        <r>
          <rPr>
            <b/>
            <sz val="9"/>
            <color indexed="81"/>
            <rFont val="Tahoma"/>
            <family val="2"/>
          </rPr>
          <t>Jonhar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T761" authorId="0" shapeId="0" xr:uid="{9B998DFA-C084-4AE7-9E91-2AD4B328DF57}">
      <text>
        <r>
          <rPr>
            <b/>
            <sz val="9"/>
            <color indexed="81"/>
            <rFont val="Tahoma"/>
            <family val="2"/>
          </rPr>
          <t>C/O MK</t>
        </r>
      </text>
    </comment>
    <comment ref="DX761" authorId="0" shapeId="0" xr:uid="{F7D990FF-9B59-4240-8216-CF148A2210FD}">
      <text>
        <r>
          <rPr>
            <b/>
            <sz val="9"/>
            <color indexed="81"/>
            <rFont val="Tahoma"/>
            <family val="2"/>
          </rPr>
          <t>SIR MIDZ</t>
        </r>
      </text>
    </comment>
    <comment ref="DA768" authorId="0" shapeId="0" xr:uid="{E1A80372-EE94-47D5-9D15-E8283CCD0F69}">
      <text>
        <r>
          <rPr>
            <b/>
            <sz val="9"/>
            <color indexed="81"/>
            <rFont val="Tahoma"/>
            <family val="2"/>
          </rPr>
          <t>s' eduard</t>
        </r>
      </text>
    </comment>
    <comment ref="DP768" authorId="2" shapeId="0" xr:uid="{A45B2E77-047D-4658-91EE-A340D27A4570}">
      <text>
        <r>
          <rPr>
            <b/>
            <sz val="9"/>
            <color indexed="81"/>
            <rFont val="Tahoma"/>
            <family val="2"/>
          </rPr>
          <t xml:space="preserve">Jonhar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R768" authorId="0" shapeId="0" xr:uid="{4680D1CE-15AA-4697-A539-224A6FE1894E}">
      <text>
        <r>
          <rPr>
            <b/>
            <sz val="9"/>
            <color indexed="81"/>
            <rFont val="Tahoma"/>
            <family val="2"/>
          </rPr>
          <t>SIR EDUARD</t>
        </r>
      </text>
    </comment>
    <comment ref="DY768" authorId="0" shapeId="0" xr:uid="{E56AF860-D34D-42CC-A3BC-24849E01DE21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DZ768" authorId="0" shapeId="0" xr:uid="{6FF076D2-93D3-4BF1-934B-67436FFA5A61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FD768" authorId="0" shapeId="0" xr:uid="{D47C04E2-280D-48BD-A9C3-8329384514BE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FF768" authorId="2" shapeId="0" xr:uid="{F31C0DB4-3864-41F0-B9AC-C53263554520}">
      <text>
        <r>
          <rPr>
            <b/>
            <sz val="9"/>
            <color indexed="81"/>
            <rFont val="Tahoma"/>
            <family val="2"/>
          </rPr>
          <t>Jonhar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H768" authorId="0" shapeId="0" xr:uid="{1FDEF395-3C11-4CF3-9460-3397A633B135}">
      <text>
        <r>
          <rPr>
            <b/>
            <sz val="9"/>
            <color indexed="81"/>
            <rFont val="Tahoma"/>
            <family val="2"/>
          </rPr>
          <t>BOLO</t>
        </r>
      </text>
    </comment>
    <comment ref="FN768" authorId="0" shapeId="0" xr:uid="{D8DA05CF-029A-4CF7-8310-F454DF5FB806}">
      <text>
        <r>
          <rPr>
            <b/>
            <sz val="9"/>
            <color indexed="81"/>
            <rFont val="Tahoma"/>
            <family val="2"/>
          </rPr>
          <t>S' EDUARD</t>
        </r>
      </text>
    </comment>
    <comment ref="FO768" authorId="2" shapeId="0" xr:uid="{907835ED-9F8F-413C-9011-2B343AF3C125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FQ768" authorId="0" shapeId="0" xr:uid="{11984851-1FC2-45AE-9730-AE8CF4398CDF}">
      <text>
        <r>
          <rPr>
            <b/>
            <sz val="9"/>
            <color indexed="81"/>
            <rFont val="Tahoma"/>
            <family val="2"/>
          </rPr>
          <t>SIR MIDZ</t>
        </r>
      </text>
    </comment>
    <comment ref="FT768" authorId="0" shapeId="0" xr:uid="{0CCDD3EE-9457-4BE7-8A81-D4D65C2EFB79}">
      <text>
        <r>
          <rPr>
            <b/>
            <sz val="9"/>
            <color indexed="81"/>
            <rFont val="Tahoma"/>
            <family val="2"/>
          </rPr>
          <t>S' EDUARD</t>
        </r>
      </text>
    </comment>
    <comment ref="GT768" authorId="0" shapeId="0" xr:uid="{44BBA206-661F-41E9-B857-7B419B3DAF68}">
      <text>
        <r>
          <rPr>
            <b/>
            <sz val="9"/>
            <color indexed="81"/>
            <rFont val="Tahoma"/>
            <family val="2"/>
          </rPr>
          <t>5 - JONHAR
1 - SIR EDUARD</t>
        </r>
      </text>
    </comment>
    <comment ref="HH768" authorId="2" shapeId="0" xr:uid="{A5F4DFAB-4BC9-449F-91B1-BF3C71EFCD31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CJ769" authorId="0" shapeId="0" xr:uid="{059D8DEA-3CE0-4D60-961D-2AA38E61B2D6}">
      <text>
        <r>
          <rPr>
            <b/>
            <sz val="9"/>
            <color indexed="81"/>
            <rFont val="Tahoma"/>
            <family val="2"/>
          </rPr>
          <t>EGAY</t>
        </r>
      </text>
    </comment>
    <comment ref="CN769" authorId="0" shapeId="0" xr:uid="{7741F28D-D34C-4B8E-B941-24AB0E8642D3}">
      <text>
        <r>
          <rPr>
            <b/>
            <sz val="9"/>
            <color indexed="81"/>
            <rFont val="Tahoma"/>
            <family val="2"/>
          </rPr>
          <t>EGAY</t>
        </r>
      </text>
    </comment>
    <comment ref="DP769" authorId="2" shapeId="0" xr:uid="{D6896AFB-325D-46E3-BA29-7FC69959F459}">
      <text>
        <r>
          <rPr>
            <b/>
            <sz val="9"/>
            <color indexed="81"/>
            <rFont val="Tahoma"/>
            <family val="2"/>
          </rPr>
          <t xml:space="preserve">Jonhar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S769" authorId="0" shapeId="0" xr:uid="{71090105-6E3C-4E94-8792-850140D38FFC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EI769" authorId="2" shapeId="0" xr:uid="{59ECD08F-DBBD-4965-8BB2-063E6E1797D8}">
      <text>
        <r>
          <rPr>
            <b/>
            <sz val="9"/>
            <color indexed="81"/>
            <rFont val="Tahoma"/>
            <family val="2"/>
          </rPr>
          <t>jonhar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A769" authorId="0" shapeId="0" xr:uid="{80092748-6821-460F-ADA4-88F3FD8FB9AB}">
      <text>
        <r>
          <rPr>
            <b/>
            <sz val="9"/>
            <color indexed="81"/>
            <rFont val="Tahoma"/>
            <family val="2"/>
          </rPr>
          <t xml:space="preserve">jonhar
</t>
        </r>
      </text>
    </comment>
    <comment ref="GJ769" authorId="0" shapeId="0" xr:uid="{3801B227-2C67-4899-80AE-D9FD6AF99049}">
      <text>
        <r>
          <rPr>
            <b/>
            <sz val="9"/>
            <color indexed="81"/>
            <rFont val="Tahoma"/>
            <family val="2"/>
          </rPr>
          <t>MIDZ</t>
        </r>
      </text>
    </comment>
    <comment ref="GS769" authorId="2" shapeId="0" xr:uid="{64025FCE-C6BF-44C7-8D2B-491BC80FA16E}">
      <text>
        <r>
          <rPr>
            <b/>
            <sz val="9"/>
            <color indexed="81"/>
            <rFont val="Tahoma"/>
            <family val="2"/>
          </rPr>
          <t>S' Jessen</t>
        </r>
      </text>
    </comment>
    <comment ref="CS770" authorId="2" shapeId="0" xr:uid="{2F17EB5C-32BC-494E-819B-B45BD4916BA4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DD770" authorId="0" shapeId="0" xr:uid="{E70FD220-96E5-41EF-8D63-001ACB52F022}">
      <text>
        <r>
          <rPr>
            <b/>
            <sz val="9"/>
            <color indexed="81"/>
            <rFont val="Tahoma"/>
            <family val="2"/>
          </rPr>
          <t>STAR</t>
        </r>
      </text>
    </comment>
    <comment ref="DP770" authorId="2" shapeId="0" xr:uid="{18900463-0D77-4E5C-8274-D49C1FD03E29}">
      <text>
        <r>
          <rPr>
            <b/>
            <sz val="9"/>
            <color indexed="81"/>
            <rFont val="Tahoma"/>
            <family val="2"/>
          </rPr>
          <t xml:space="preserve">Jonhar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Y770" authorId="0" shapeId="0" xr:uid="{B02028B6-D5A2-4CF7-8E53-1F0868D80379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EI770" authorId="2" shapeId="0" xr:uid="{3B5DEF89-2D0C-4A34-94F4-AB9870630664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FA770" authorId="0" shapeId="0" xr:uid="{592BB4CA-E260-4226-92ED-FE6798752AFE}">
      <text>
        <r>
          <rPr>
            <b/>
            <sz val="9"/>
            <color indexed="81"/>
            <rFont val="Tahoma"/>
            <family val="2"/>
          </rPr>
          <t xml:space="preserve">jonhar
</t>
        </r>
      </text>
    </comment>
    <comment ref="GS770" authorId="0" shapeId="0" xr:uid="{101897C7-0CE5-42E6-8EE0-2C5DBDF08F05}">
      <text>
        <r>
          <rPr>
            <b/>
            <sz val="9"/>
            <color indexed="81"/>
            <rFont val="Tahoma"/>
            <family val="2"/>
          </rPr>
          <t>S' MIDZ</t>
        </r>
      </text>
    </comment>
    <comment ref="GV771" authorId="2" shapeId="0" xr:uid="{7EC1C650-B58B-4E78-9989-648F14B17DC6}">
      <text>
        <r>
          <rPr>
            <b/>
            <sz val="9"/>
            <color indexed="81"/>
            <rFont val="Tahoma"/>
            <family val="2"/>
          </rPr>
          <t>S' Midz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J772" authorId="2" shapeId="0" xr:uid="{A9D70A83-D4F4-4727-973B-5ADE2811E977}">
      <text>
        <r>
          <rPr>
            <b/>
            <sz val="9"/>
            <color indexed="81"/>
            <rFont val="Tahoma"/>
            <family val="2"/>
          </rPr>
          <t xml:space="preserve">Jonhar
</t>
        </r>
      </text>
    </comment>
    <comment ref="DP772" authorId="2" shapeId="0" xr:uid="{D1C5BDA3-3421-4F7D-8B03-15056111F043}">
      <text>
        <r>
          <rPr>
            <b/>
            <sz val="9"/>
            <color indexed="81"/>
            <rFont val="Tahoma"/>
            <family val="2"/>
          </rPr>
          <t xml:space="preserve">Jonhar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Y772" authorId="0" shapeId="0" xr:uid="{3807077D-4788-4402-83AC-EEEADAFD6A65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FB772" authorId="2" shapeId="0" xr:uid="{FFD570B4-93D1-499B-9BA7-B6585FCE2FD2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GH772" authorId="0" shapeId="0" xr:uid="{99C56F63-9C53-421C-98C2-36282716F619}">
      <text>
        <r>
          <rPr>
            <b/>
            <sz val="9"/>
            <color indexed="81"/>
            <rFont val="Tahoma"/>
            <family val="2"/>
          </rPr>
          <t>JONHAR</t>
        </r>
      </text>
    </comment>
    <comment ref="GL772" authorId="0" shapeId="0" xr:uid="{77E4CA2F-B5CC-4E4F-A990-FAB65E3B7819}">
      <text>
        <r>
          <rPr>
            <b/>
            <sz val="9"/>
            <color indexed="81"/>
            <rFont val="Tahoma"/>
            <family val="2"/>
          </rPr>
          <t>MIDZ</t>
        </r>
      </text>
    </comment>
    <comment ref="CP773" authorId="2" shapeId="0" xr:uid="{0C33F53B-A819-4A5B-93EB-9DA2D8504400}">
      <text>
        <r>
          <rPr>
            <b/>
            <sz val="9"/>
            <color indexed="81"/>
            <rFont val="Tahoma"/>
            <family val="2"/>
          </rPr>
          <t>JOnhar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A773" authorId="0" shapeId="0" xr:uid="{EA5D57DD-184B-495A-8C15-19C12FFA0250}">
      <text>
        <r>
          <rPr>
            <b/>
            <sz val="9"/>
            <color indexed="81"/>
            <rFont val="Tahoma"/>
            <family val="2"/>
          </rPr>
          <t xml:space="preserve">jonhar
</t>
        </r>
      </text>
    </comment>
    <comment ref="DN867" authorId="0" shapeId="0" xr:uid="{6AAE5DB0-8326-4315-8BAA-4C64A18FF81B}">
      <text>
        <r>
          <rPr>
            <b/>
            <sz val="9"/>
            <color indexed="81"/>
            <rFont val="Tahoma"/>
            <family val="2"/>
          </rPr>
          <t>ISSUED TO S' BOLO</t>
        </r>
      </text>
    </comment>
    <comment ref="HK923" authorId="0" shapeId="0" xr:uid="{EDC927F4-5E80-4F63-9C73-33144E194FA5}">
      <text>
        <r>
          <rPr>
            <b/>
            <sz val="9"/>
            <color indexed="81"/>
            <rFont val="Tahoma"/>
            <family val="2"/>
          </rPr>
          <t>BORROWED BY CMA</t>
        </r>
      </text>
    </comment>
    <comment ref="HK924" authorId="0" shapeId="0" xr:uid="{95BDAEE1-7A8C-4178-ACC2-90BE5460D34A}">
      <text>
        <r>
          <rPr>
            <b/>
            <sz val="9"/>
            <color indexed="81"/>
            <rFont val="Tahoma"/>
            <family val="2"/>
          </rPr>
          <t>BORROWED BY CMA</t>
        </r>
      </text>
    </comment>
    <comment ref="DE937" authorId="0" shapeId="0" xr:uid="{FB5A3391-863E-47CA-9BFE-1FDE615A051F}">
      <text>
        <r>
          <rPr>
            <b/>
            <sz val="9"/>
            <color indexed="81"/>
            <rFont val="Tahoma"/>
            <family val="2"/>
          </rPr>
          <t>MOLDING</t>
        </r>
      </text>
    </comment>
    <comment ref="DX937" authorId="0" shapeId="0" xr:uid="{865ADBD7-2C06-4384-B8A4-F219E2F83868}">
      <text>
        <r>
          <rPr>
            <b/>
            <sz val="9"/>
            <color indexed="81"/>
            <rFont val="Tahoma"/>
            <family val="2"/>
          </rPr>
          <t>TESTING</t>
        </r>
      </text>
    </comment>
    <comment ref="FX982" authorId="0" shapeId="0" xr:uid="{F1382E14-7207-4A03-AEE7-DEBDBC6A2B89}">
      <text>
        <r>
          <rPr>
            <b/>
            <sz val="9"/>
            <color indexed="81"/>
            <rFont val="Tahoma"/>
            <family val="2"/>
          </rPr>
          <t>C/O S' JONHAR</t>
        </r>
      </text>
    </comment>
    <comment ref="GC982" authorId="0" shapeId="0" xr:uid="{50C9257F-BAC5-409F-80DA-BA04DA403EFE}">
      <text>
        <r>
          <rPr>
            <b/>
            <sz val="9"/>
            <color indexed="81"/>
            <rFont val="Tahoma"/>
            <family val="2"/>
          </rPr>
          <t>C/O MAEL</t>
        </r>
      </text>
    </comment>
    <comment ref="GH982" authorId="0" shapeId="0" xr:uid="{6F8D94F5-38B6-4626-8518-BB185CBD831A}">
      <text>
        <r>
          <rPr>
            <b/>
            <sz val="9"/>
            <color indexed="81"/>
            <rFont val="Tahoma"/>
            <family val="2"/>
          </rPr>
          <t>BOLO</t>
        </r>
      </text>
    </comment>
    <comment ref="HL984" authorId="0" shapeId="0" xr:uid="{9562E471-1CC1-43E5-A19C-881AB0C871BB}">
      <text>
        <r>
          <rPr>
            <b/>
            <sz val="9"/>
            <color indexed="81"/>
            <rFont val="Tahoma"/>
            <family val="2"/>
          </rPr>
          <t>replacement
Nivio-S MP Line</t>
        </r>
      </text>
    </comment>
    <comment ref="GE991" authorId="0" shapeId="0" xr:uid="{1A794E0C-DE4F-466F-9832-3E5E086AA6DB}">
      <text>
        <r>
          <rPr>
            <b/>
            <sz val="9"/>
            <color indexed="81"/>
            <rFont val="Tahoma"/>
            <family val="2"/>
          </rPr>
          <t>SHIP TO YTC</t>
        </r>
      </text>
    </comment>
    <comment ref="GH992" authorId="0" shapeId="0" xr:uid="{8EF7ECF8-D800-48AA-AAE0-D042EAF17E6E}">
      <text>
        <r>
          <rPr>
            <b/>
            <sz val="9"/>
            <color indexed="81"/>
            <rFont val="Tahoma"/>
            <family val="2"/>
          </rPr>
          <t>S' BOLO</t>
        </r>
      </text>
    </comment>
    <comment ref="DS996" authorId="0" shapeId="0" xr:uid="{E2202848-06CF-488A-BEE7-F7A0F4D82DCC}">
      <text>
        <r>
          <rPr>
            <b/>
            <sz val="9"/>
            <color indexed="81"/>
            <rFont val="Tahoma"/>
            <family val="2"/>
          </rPr>
          <t>C/O SIR EDUARD</t>
        </r>
      </text>
    </comment>
    <comment ref="HY1002" authorId="0" shapeId="0" xr:uid="{D8A2C735-ABD3-497E-87E3-8A72602DF137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HY1003" authorId="0" shapeId="0" xr:uid="{0C610110-6B93-46E3-856C-A68E88348EBC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HH1004" authorId="0" shapeId="0" xr:uid="{EB5D5F79-D112-4C6B-977D-804EF4FE7C38}">
      <text>
        <r>
          <rPr>
            <b/>
            <sz val="9"/>
            <color indexed="81"/>
            <rFont val="Tahoma"/>
            <family val="2"/>
          </rPr>
          <t>CURRENT SOURCE CIRCUIT BOARD</t>
        </r>
      </text>
    </comment>
    <comment ref="CQ1151" authorId="0" shapeId="0" xr:uid="{F9DDAA2C-FD38-4874-9D7E-CB3D092E51A3}">
      <text>
        <r>
          <rPr>
            <b/>
            <sz val="9"/>
            <color indexed="81"/>
            <rFont val="Tahoma"/>
            <family val="2"/>
          </rPr>
          <t>JUDITH</t>
        </r>
      </text>
    </comment>
    <comment ref="CS1151" authorId="0" shapeId="0" xr:uid="{5A00398C-5274-4442-91A6-4949C6E11645}">
      <text>
        <r>
          <rPr>
            <b/>
            <sz val="9"/>
            <color indexed="81"/>
            <rFont val="Tahoma"/>
            <family val="2"/>
          </rPr>
          <t>DARLYN</t>
        </r>
      </text>
    </comment>
    <comment ref="DD1151" authorId="0" shapeId="0" xr:uid="{DEAFD259-3603-4C8D-BC66-E0EC48D0976B}">
      <text>
        <r>
          <rPr>
            <b/>
            <sz val="9"/>
            <color indexed="81"/>
            <rFont val="Tahoma"/>
            <family val="2"/>
          </rPr>
          <t>ROSA</t>
        </r>
      </text>
    </comment>
    <comment ref="I1162" authorId="2" shapeId="0" xr:uid="{25EBA6AE-C898-48E0-B316-D35793A7347F}">
      <text>
        <r>
          <rPr>
            <b/>
            <sz val="9"/>
            <color indexed="81"/>
            <rFont val="Tahoma"/>
            <family val="2"/>
          </rPr>
          <t>As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163" authorId="2" shapeId="0" xr:uid="{5F8D30A1-DB01-4F3F-B113-0591A132ED66}">
      <text>
        <r>
          <rPr>
            <b/>
            <sz val="9"/>
            <color indexed="81"/>
            <rFont val="Tahoma"/>
            <family val="2"/>
          </rPr>
          <t>As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H1179" authorId="0" shapeId="0" xr:uid="{CCBA27E3-09D4-41C5-8F53-C2CE6F3EAA71}">
      <text>
        <r>
          <rPr>
            <b/>
            <sz val="9"/>
            <color indexed="81"/>
            <rFont val="Tahoma"/>
            <family val="2"/>
          </rPr>
          <t>CYNDHEL
MIDZ</t>
        </r>
      </text>
    </comment>
    <comment ref="AV1184" authorId="0" shapeId="0" xr:uid="{CCCECE95-20B2-47A7-A0EF-959E0D721F9E}">
      <text>
        <r>
          <rPr>
            <b/>
            <sz val="9"/>
            <color indexed="81"/>
            <rFont val="Tahoma"/>
            <family val="2"/>
          </rPr>
          <t>CEL</t>
        </r>
      </text>
    </comment>
    <comment ref="CJ1184" authorId="0" shapeId="0" xr:uid="{5BC2D67B-9925-4D0F-BDC3-663F7AA0FBA3}">
      <text>
        <r>
          <rPr>
            <b/>
            <sz val="9"/>
            <color indexed="81"/>
            <rFont val="Tahoma"/>
            <family val="2"/>
          </rPr>
          <t>HARAKAWA SAN</t>
        </r>
      </text>
    </comment>
    <comment ref="HJ1184" authorId="0" shapeId="0" xr:uid="{6977722E-4C75-4136-B3DD-19C54A1BB51B}">
      <text>
        <r>
          <rPr>
            <b/>
            <sz val="9"/>
            <color indexed="81"/>
            <rFont val="Tahoma"/>
            <family val="2"/>
          </rPr>
          <t>IRENE &amp; NJ</t>
        </r>
      </text>
    </comment>
    <comment ref="HP1184" authorId="0" shapeId="0" xr:uid="{C73F15CF-E629-4AC8-B387-E0C8957272AF}">
      <text>
        <r>
          <rPr>
            <b/>
            <sz val="9"/>
            <color indexed="81"/>
            <rFont val="Tahoma"/>
            <family val="2"/>
          </rPr>
          <t>LANS</t>
        </r>
      </text>
    </comment>
    <comment ref="BR1187" authorId="0" shapeId="0" xr:uid="{35F944E9-8693-424C-A1F0-44CC0F4613E9}">
      <text>
        <r>
          <rPr>
            <b/>
            <sz val="9"/>
            <color indexed="81"/>
            <rFont val="Tahoma"/>
            <family val="2"/>
          </rPr>
          <t>MS</t>
        </r>
      </text>
    </comment>
    <comment ref="BR1188" authorId="0" shapeId="0" xr:uid="{281CC78D-3918-4CA3-BBA2-6A808A91E0E7}">
      <text>
        <r>
          <rPr>
            <b/>
            <sz val="9"/>
            <color indexed="81"/>
            <rFont val="Tahoma"/>
            <family val="2"/>
          </rPr>
          <t>MS</t>
        </r>
      </text>
    </comment>
    <comment ref="EF1297" authorId="0" shapeId="0" xr:uid="{73FC739E-6ADF-48D1-8DD1-9F28FAA75FD3}">
      <text>
        <r>
          <rPr>
            <b/>
            <sz val="9"/>
            <color indexed="81"/>
            <rFont val="Tahoma"/>
            <family val="2"/>
          </rPr>
          <t>1 pc. Digital force gauge c/o Michael
2 pcs. Top Splitter fixture c/o jonhar</t>
        </r>
      </text>
    </comment>
    <comment ref="EF1301" authorId="0" shapeId="0" xr:uid="{81446158-DFFF-48ED-88F6-1C295A7AAE9C}">
      <text>
        <r>
          <rPr>
            <b/>
            <sz val="9"/>
            <color indexed="81"/>
            <rFont val="Tahoma"/>
            <family val="2"/>
          </rPr>
          <t>208 PCS. CRACK
45 PCS. FOREIGN MAT</t>
        </r>
      </text>
    </comment>
    <comment ref="CK1306" authorId="0" shapeId="0" xr:uid="{2CDFDB4E-7463-4319-BA68-C1F0E053A2AC}">
      <text>
        <r>
          <rPr>
            <b/>
            <sz val="9"/>
            <color indexed="81"/>
            <rFont val="Tahoma"/>
            <family val="2"/>
          </rPr>
          <t>4 pcs. Borrowed by Egay</t>
        </r>
      </text>
    </comment>
    <comment ref="BB1312" authorId="2" shapeId="0" xr:uid="{28D56D11-C7E1-4985-89DB-419F16207F6F}">
      <text>
        <r>
          <rPr>
            <b/>
            <sz val="9"/>
            <color indexed="81"/>
            <rFont val="Tahoma"/>
            <family val="2"/>
          </rPr>
          <t>S' Midz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Z1321" authorId="0" shapeId="0" xr:uid="{6BA1335D-86DE-43F7-B0BE-3054307D09ED}">
      <text>
        <r>
          <rPr>
            <b/>
            <sz val="9"/>
            <color indexed="81"/>
            <rFont val="Tahoma"/>
            <family val="2"/>
          </rPr>
          <t>mr chip bonding mcahine &amp; Y's cleaning machine</t>
        </r>
      </text>
    </comment>
    <comment ref="HK1352" authorId="0" shapeId="0" xr:uid="{5383DD66-34C3-4020-A5F6-FEFE67FD8CBA}">
      <text>
        <r>
          <rPr>
            <b/>
            <sz val="9"/>
            <color indexed="81"/>
            <rFont val="Tahoma"/>
            <family val="2"/>
          </rPr>
          <t>GODEX LABEL PRINTER</t>
        </r>
      </text>
    </comment>
    <comment ref="FW1372" authorId="0" shapeId="0" xr:uid="{58FB8AD5-2255-4314-91E4-AF29C1B47BB0}">
      <text>
        <r>
          <rPr>
            <b/>
            <sz val="9"/>
            <color indexed="81"/>
            <rFont val="Tahoma"/>
            <family val="2"/>
          </rPr>
          <t>broken during qualification</t>
        </r>
      </text>
    </comment>
    <comment ref="FX1372" authorId="0" shapeId="0" xr:uid="{50F1EFD3-FE34-4A8A-AACD-FCB04B5D2727}">
      <text>
        <r>
          <rPr>
            <b/>
            <sz val="9"/>
            <color indexed="81"/>
            <rFont val="Tahoma"/>
            <family val="2"/>
          </rPr>
          <t>aiza
rosa
cheann
lola
ruru
nita
jinky
jhezy
cyndhel</t>
        </r>
      </text>
    </comment>
    <comment ref="FY1372" authorId="0" shapeId="0" xr:uid="{EFEBC44F-6CD3-478B-9C59-9C5BEAD848BB}">
      <text>
        <r>
          <rPr>
            <b/>
            <sz val="9"/>
            <color indexed="81"/>
            <rFont val="Tahoma"/>
            <family val="2"/>
          </rPr>
          <t>ERIKA
JUDITH
DARLYN</t>
        </r>
      </text>
    </comment>
    <comment ref="GD1372" authorId="0" shapeId="0" xr:uid="{F15D9BB6-0C9F-41A4-AFE1-55839EC68FCA}">
      <text>
        <r>
          <rPr>
            <b/>
            <sz val="9"/>
            <color indexed="81"/>
            <rFont val="Tahoma"/>
            <family val="2"/>
          </rPr>
          <t>broken tip
CHEANN</t>
        </r>
      </text>
    </comment>
    <comment ref="GE1372" authorId="0" shapeId="0" xr:uid="{198FF913-1023-47FB-9EA9-95DCA20530F2}">
      <text>
        <r>
          <rPr>
            <b/>
            <sz val="9"/>
            <color indexed="81"/>
            <rFont val="Tahoma"/>
            <family val="2"/>
          </rPr>
          <t>broken tip c/o S' Tata
RURU</t>
        </r>
      </text>
    </comment>
    <comment ref="HJ1372" authorId="0" shapeId="0" xr:uid="{086CE187-C045-401E-9316-65040D38DFB8}">
      <text>
        <r>
          <rPr>
            <b/>
            <sz val="9"/>
            <color indexed="81"/>
            <rFont val="Tahoma"/>
            <family val="2"/>
          </rPr>
          <t>AMY</t>
        </r>
      </text>
    </comment>
    <comment ref="FX1373" authorId="0" shapeId="0" xr:uid="{150981AA-2EF3-49DD-B162-EF33982EC589}">
      <text>
        <r>
          <rPr>
            <b/>
            <sz val="9"/>
            <color indexed="81"/>
            <rFont val="Tahoma"/>
            <family val="2"/>
          </rPr>
          <t>jhezy
jona</t>
        </r>
      </text>
    </comment>
    <comment ref="FY1373" authorId="0" shapeId="0" xr:uid="{C9CCA221-57FD-4AED-A4B0-7AD50534DF87}">
      <text>
        <r>
          <rPr>
            <b/>
            <sz val="9"/>
            <color indexed="81"/>
            <rFont val="Tahoma"/>
            <family val="2"/>
          </rPr>
          <t>storage
For Migne bobbin use</t>
        </r>
      </text>
    </comment>
    <comment ref="GU1397" authorId="0" shapeId="0" xr:uid="{30652A09-92F3-4DB2-9CD6-5E6F91CCF9F8}">
      <text>
        <r>
          <rPr>
            <b/>
            <sz val="9"/>
            <color indexed="81"/>
            <rFont val="Tahoma"/>
            <family val="2"/>
          </rPr>
          <t>MAS#1</t>
        </r>
      </text>
    </comment>
    <comment ref="GU1398" authorId="0" shapeId="0" xr:uid="{DD8E68CC-7872-4C47-82EA-4BA7C9D1F728}">
      <text>
        <r>
          <rPr>
            <b/>
            <sz val="9"/>
            <color indexed="81"/>
            <rFont val="Tahoma"/>
            <family val="2"/>
          </rPr>
          <t>MAS#3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<sst xmlns="http://schemas.openxmlformats.org/spreadsheetml/2006/main" count="10863" uniqueCount="3459">
  <si>
    <t>updated location</t>
  </si>
  <si>
    <t>updated as of 01/24</t>
  </si>
  <si>
    <t>Board</t>
  </si>
  <si>
    <t>Daughter card/filter board</t>
  </si>
  <si>
    <t>Item</t>
  </si>
  <si>
    <t>PROJECT</t>
  </si>
  <si>
    <t>Groupings</t>
  </si>
  <si>
    <t>Storage Location</t>
  </si>
  <si>
    <t>PART NUMBER</t>
  </si>
  <si>
    <t>DESCRIPTION</t>
  </si>
  <si>
    <t>Model/Specs/ Application</t>
  </si>
  <si>
    <t>Photo</t>
  </si>
  <si>
    <t>MAINTAINING STOCK</t>
  </si>
  <si>
    <t>REMAINING ON HAND</t>
  </si>
  <si>
    <t>UM</t>
  </si>
  <si>
    <t>PCS PER UM</t>
  </si>
  <si>
    <t>PCS PER unit Long Board</t>
  </si>
  <si>
    <t>PCS PER unit Nivio</t>
  </si>
  <si>
    <t>PCS PER unit Type C</t>
  </si>
  <si>
    <t>PCS per unit
(2 stack)</t>
  </si>
  <si>
    <t xml:space="preserve">PCS per unit 1 Filter </t>
  </si>
  <si>
    <t>PCS PER unit 2 channel</t>
  </si>
  <si>
    <t>PCS PER unit 4 channel</t>
  </si>
  <si>
    <t>QTY BUILD (PCS) 4 channel</t>
  </si>
  <si>
    <t>QTY BUILD (PCS)</t>
  </si>
  <si>
    <t>VARIANCE</t>
  </si>
  <si>
    <t>TRIGGER LIMIT</t>
  </si>
  <si>
    <t>QTY STATUS</t>
  </si>
  <si>
    <t>Status</t>
  </si>
  <si>
    <t>Order QTY</t>
  </si>
  <si>
    <t>Consumption/ month</t>
  </si>
  <si>
    <t>SUPPLIER/
MAKER</t>
  </si>
  <si>
    <t>LEAD TIME (days)</t>
  </si>
  <si>
    <t>Qty Build Per Day</t>
  </si>
  <si>
    <t>Qty</t>
  </si>
  <si>
    <t>UNIT COST</t>
  </si>
  <si>
    <t>START QTY</t>
  </si>
  <si>
    <t>end</t>
  </si>
  <si>
    <t>Nivio</t>
  </si>
  <si>
    <t>Cu wire</t>
  </si>
  <si>
    <t>Common cabinet &amp; BS Storage R2 L2</t>
  </si>
  <si>
    <t>G02277700</t>
  </si>
  <si>
    <t>2SFBW 0.15mm (2SFBW-0.15-N) CS112418</t>
  </si>
  <si>
    <t>grl</t>
  </si>
  <si>
    <t>Jung Shing Wire</t>
  </si>
  <si>
    <t>kg</t>
  </si>
  <si>
    <t>Migne</t>
  </si>
  <si>
    <t xml:space="preserve">ESD LAB Common cabinet </t>
  </si>
  <si>
    <t>G02024600/
XNM-AR-00007</t>
  </si>
  <si>
    <t>2HSEW-S 0.07 COPPER WIRE</t>
  </si>
  <si>
    <t>TOKYO DENGYOSHA CO.</t>
  </si>
  <si>
    <t>GRL</t>
  </si>
  <si>
    <t>PCB</t>
  </si>
  <si>
    <t>-</t>
  </si>
  <si>
    <t>PCB S18_No buffing</t>
  </si>
  <si>
    <t>pc</t>
  </si>
  <si>
    <t>Marubeni</t>
  </si>
  <si>
    <t>sht</t>
  </si>
  <si>
    <t>Wafer Machining Dessicator</t>
  </si>
  <si>
    <t>XNM-AU-01873</t>
  </si>
  <si>
    <t>PCB S20_No buffing</t>
  </si>
  <si>
    <t>XNM-AU-00900</t>
  </si>
  <si>
    <t>FR-4/0.5mm THICK BOARD(PCB)</t>
  </si>
  <si>
    <t>MARUBENI</t>
  </si>
  <si>
    <t>SHT</t>
  </si>
  <si>
    <t>Sensor Case</t>
  </si>
  <si>
    <t>Storage Nivio1 rack layer 3</t>
  </si>
  <si>
    <t>XNM-AU-00224</t>
  </si>
  <si>
    <t>BMS Case Cover 12x12x74mm (old design)</t>
  </si>
  <si>
    <t>12mmx12mmx74mm(4X6)</t>
  </si>
  <si>
    <t>BS Storage Rack 1 Layer 2</t>
  </si>
  <si>
    <t>XNM-AU-01627</t>
  </si>
  <si>
    <t>BMS Case Base 12X12mm Rev.3mmx&amp;5mm rev - Ø3 ver</t>
  </si>
  <si>
    <t>XNM-AU-01628</t>
  </si>
  <si>
    <t>BMS Case Cover 12X12mm Rev.3mmx&amp;5mm rev - Ø3 ver</t>
  </si>
  <si>
    <t>Storage Rack Nivio L2</t>
  </si>
  <si>
    <t>XNM-AU-01943</t>
  </si>
  <si>
    <t>Nivio Case Base Ø5</t>
  </si>
  <si>
    <t>XNM-AU-01944</t>
  </si>
  <si>
    <t>Nivio Case Cover Ø5</t>
  </si>
  <si>
    <t>Bobbin</t>
  </si>
  <si>
    <t>Nivio Bobbin (Groove)</t>
  </si>
  <si>
    <t>250711_7</t>
  </si>
  <si>
    <t>PIN SHINE</t>
  </si>
  <si>
    <t>XNM-AU-01464</t>
  </si>
  <si>
    <t>251021_8 (50623A02000000001)</t>
  </si>
  <si>
    <t>W/ PR</t>
  </si>
  <si>
    <t>Cable wire</t>
  </si>
  <si>
    <t>Backside Storage Rack1 layer3</t>
  </si>
  <si>
    <t>TNM-AU-00642</t>
  </si>
  <si>
    <t xml:space="preserve">Cable (6pairs)CABLE-HP-SB/20276SR LF 3PX28AWG 100M </t>
  </si>
  <si>
    <t>roll</t>
  </si>
  <si>
    <t>Senshu/Taiyo</t>
  </si>
  <si>
    <t>rll</t>
  </si>
  <si>
    <t>Resin</t>
  </si>
  <si>
    <t>Storage Ref</t>
  </si>
  <si>
    <t>XNM-AB-00005</t>
  </si>
  <si>
    <t>Molding Resin Dowsil SE1816CV A</t>
  </si>
  <si>
    <t xml:space="preserve">Dowsil SE 1816 CV A </t>
  </si>
  <si>
    <t>Towa</t>
  </si>
  <si>
    <t>XNM-AB-00006</t>
  </si>
  <si>
    <t>Molding Resin Dowsil SE1816CV B</t>
  </si>
  <si>
    <t>Dowsil SE 1816 CV B</t>
  </si>
  <si>
    <t>Common Direct</t>
  </si>
  <si>
    <t xml:space="preserve">UV resin U-422 </t>
  </si>
  <si>
    <t>4J52</t>
  </si>
  <si>
    <t>250 g</t>
  </si>
  <si>
    <t>Konishiyasu</t>
  </si>
  <si>
    <t>bot</t>
  </si>
  <si>
    <t>XNM-AA-00004</t>
  </si>
  <si>
    <t>5C76</t>
  </si>
  <si>
    <t>XNM-AA-00006</t>
  </si>
  <si>
    <t>Nea123S</t>
  </si>
  <si>
    <t>Tempo casing</t>
  </si>
  <si>
    <t>lb</t>
  </si>
  <si>
    <t>Elematec</t>
  </si>
  <si>
    <t>ESD LAB Ref</t>
  </si>
  <si>
    <t>XNM-AA-00013</t>
  </si>
  <si>
    <t>Linqbond LE-4422/1KC</t>
  </si>
  <si>
    <t>Migne Molding resin</t>
  </si>
  <si>
    <t>ELEMATEC</t>
  </si>
  <si>
    <t>PC</t>
  </si>
  <si>
    <t>soldering</t>
  </si>
  <si>
    <t>Cabinet 2 Layer3</t>
  </si>
  <si>
    <t>IDAA-03-001</t>
  </si>
  <si>
    <t>ECO Solder Bar M22 400g</t>
  </si>
  <si>
    <t>Senju</t>
  </si>
  <si>
    <t>Migne Horizontal</t>
  </si>
  <si>
    <t>XNM-AU-02314</t>
  </si>
  <si>
    <t>PC BOARD 20251104-MIG240501-3.2-PRKBOARD</t>
  </si>
  <si>
    <t>XNM-AU-01665</t>
  </si>
  <si>
    <t>PCB MIG240501_3.1_2
(Out coil_change Cu Thickness)</t>
  </si>
  <si>
    <t>9x9x1.2mm</t>
  </si>
  <si>
    <t>Elematec/Priken</t>
  </si>
  <si>
    <t>Sheet</t>
  </si>
  <si>
    <t>Migne Vertical</t>
  </si>
  <si>
    <t>Storage cabinet 2 layer 1</t>
  </si>
  <si>
    <t>XNM-AU-01664</t>
  </si>
  <si>
    <t>PCB MIG240501_4.1 
(Thin Film_change Cu Thickness)</t>
  </si>
  <si>
    <t>XNM-AU-01663</t>
  </si>
  <si>
    <t>PCB MIG240501_5.1</t>
  </si>
  <si>
    <t xml:space="preserve"> </t>
  </si>
  <si>
    <t>PCB (M1SP4P24A_00) - 1.2mm</t>
  </si>
  <si>
    <t>Out Coil 4pads</t>
  </si>
  <si>
    <t>XNM-AU-01909</t>
  </si>
  <si>
    <t>PCB (M1SP4P24A_00) - 1.2mm_3</t>
  </si>
  <si>
    <t>XNM-AU-01910</t>
  </si>
  <si>
    <t>PCB (M1SPDP24C_00) - 1.2mm</t>
  </si>
  <si>
    <t>Thin film</t>
  </si>
  <si>
    <t>XNM-AU-02313</t>
  </si>
  <si>
    <t>PCB M1SPOC25B 9.5x9.5mm</t>
  </si>
  <si>
    <t>(pad w/ horn) - NO HOLE</t>
  </si>
  <si>
    <t>(pad w/ horn) - 4 HOLES</t>
  </si>
  <si>
    <t>(pad w/ horn) - 6 HOLES</t>
  </si>
  <si>
    <t>XNM-AU-02312</t>
  </si>
  <si>
    <t>PCB M1SPTF25B 9.5x9.5mm</t>
  </si>
  <si>
    <t>PCB (M1SP4P24A_00) 1.6mm</t>
  </si>
  <si>
    <t>PCB (M1SPDP24C_00) 1.6mm</t>
  </si>
  <si>
    <t>PCB (M1SP4P24A_00) 2.0mm</t>
  </si>
  <si>
    <t>PCB (M1SPDP24C_00) 2.0mm</t>
  </si>
  <si>
    <t>Storage Cabinet2 Layer1</t>
  </si>
  <si>
    <t>XNM-AU-01940</t>
  </si>
  <si>
    <t>PCB M1SPPE251</t>
  </si>
  <si>
    <t xml:space="preserve">For NSH extension cable </t>
  </si>
  <si>
    <t>ANTECH-ENVIRO</t>
  </si>
  <si>
    <t>PNL</t>
  </si>
  <si>
    <t>Storage MP MAT. Rack 1 layer 2</t>
  </si>
  <si>
    <t>XNM-AU-01783</t>
  </si>
  <si>
    <t>Migne Bobbin (longer pin 1.3mm)</t>
  </si>
  <si>
    <t>PM9630_BK</t>
  </si>
  <si>
    <t>PINSHINE</t>
  </si>
  <si>
    <t>Backside Storage R2 L2</t>
  </si>
  <si>
    <t>XNM-AU-01579</t>
  </si>
  <si>
    <t>ORP-30F 32AWGX3P(SB)(21103)</t>
  </si>
  <si>
    <t>FOR PR</t>
  </si>
  <si>
    <t>RLL</t>
  </si>
  <si>
    <t>BS Storage black palette (after small door)</t>
  </si>
  <si>
    <t>XNM-AU-01913</t>
  </si>
  <si>
    <t>NSH Cable 1500MM M1SC15251</t>
  </si>
  <si>
    <t>Sunyou cable</t>
  </si>
  <si>
    <t>Pin header</t>
  </si>
  <si>
    <t>XNM-AU-01573</t>
  </si>
  <si>
    <t>BC030-06-A-0150-0150-0100-L-G 6w, 1.0mm Pitch Pin Hdr</t>
  </si>
  <si>
    <t>Elematec/GCT</t>
  </si>
  <si>
    <t>Storage R2 L1</t>
  </si>
  <si>
    <t>XNM-AU-01799</t>
  </si>
  <si>
    <t>PIN HEADER PIN 2.0</t>
  </si>
  <si>
    <t>Case</t>
  </si>
  <si>
    <t>Storage MP MAT. Rack 2 layer 3</t>
  </si>
  <si>
    <t>XNM-AU-02271</t>
  </si>
  <si>
    <t>MIGNE CASE 2.0 M1SHM425A rev.1</t>
  </si>
  <si>
    <t>TOP</t>
  </si>
  <si>
    <t>KOYAMA/HOZAN</t>
  </si>
  <si>
    <t>XNM-AU-02277</t>
  </si>
  <si>
    <t>M1SHHC25A - HORIZONTAL CASE</t>
  </si>
  <si>
    <t>BOTTOM</t>
  </si>
  <si>
    <t>XNM-AU-02278</t>
  </si>
  <si>
    <t>M1SHVC25A - VERTICAL CASE</t>
  </si>
  <si>
    <t>Ferrite</t>
  </si>
  <si>
    <t>Ferrite HR5-7 (M n -Zn Ferrite block  54*54*14 t)</t>
  </si>
  <si>
    <t>pc/blk</t>
  </si>
  <si>
    <t>s</t>
  </si>
  <si>
    <t>Storage MP MAT. Rack 2 layer 4</t>
  </si>
  <si>
    <t>XNM-AU-01429</t>
  </si>
  <si>
    <t>4508828423-40 (Nivio)</t>
  </si>
  <si>
    <t>4509072156-40 (Nivio)</t>
  </si>
  <si>
    <t>4508722255-40 (Migne)</t>
  </si>
  <si>
    <t>SBB</t>
  </si>
  <si>
    <t xml:space="preserve">Solder ball 150μm </t>
  </si>
  <si>
    <t>150μm</t>
  </si>
  <si>
    <t>btl</t>
  </si>
  <si>
    <t>SENJU</t>
  </si>
  <si>
    <t>bt</t>
  </si>
  <si>
    <t>XNM-AU-00160</t>
  </si>
  <si>
    <t>Connector</t>
  </si>
  <si>
    <t>Solder ball dessicator (near Wafer Dessicator)</t>
  </si>
  <si>
    <t>XNM-AU-01368</t>
  </si>
  <si>
    <t>6-pin Nano-Fit Female Connector 105308-1206</t>
  </si>
  <si>
    <t>RS Stock No.:
122-4842</t>
  </si>
  <si>
    <t>INFINET</t>
  </si>
  <si>
    <t>Special daughter card blue bin</t>
  </si>
  <si>
    <t>XNM-AU-01321</t>
  </si>
  <si>
    <t>8-pin NANO-FIT FEMALE CONNECTOR HOUSING</t>
  </si>
  <si>
    <t>RS Stock No.:122-4843</t>
  </si>
  <si>
    <t>Dalongan</t>
  </si>
  <si>
    <t>terminal pin</t>
  </si>
  <si>
    <t>Storage Rack1 Layer2</t>
  </si>
  <si>
    <t>XNM-AU-01323</t>
  </si>
  <si>
    <t>NANO-FIT FEMALE CRIMP TERMINAL 24AWG 105300-1200</t>
  </si>
  <si>
    <t>RS Stock No.:
122-4835</t>
  </si>
  <si>
    <t>Shrinkable</t>
  </si>
  <si>
    <t>XNM-BL-00004</t>
  </si>
  <si>
    <t xml:space="preserve">417-7249 Heat Shrink Tubing 3.2mm </t>
  </si>
  <si>
    <t>Dia 3.2mm / L-300mm</t>
  </si>
  <si>
    <t>pc/tube</t>
  </si>
  <si>
    <t>RS Components</t>
  </si>
  <si>
    <t>Backside Storage Rack 1 &amp; Storage Nivio Rack</t>
  </si>
  <si>
    <t>TNM-BL-00002</t>
  </si>
  <si>
    <t>Shrinkable Tube 10 (Final Case)</t>
  </si>
  <si>
    <t>CD-8016-10</t>
  </si>
  <si>
    <t>TOWA DENKI TRADING (S) PTE., LTD.</t>
  </si>
  <si>
    <t>pac</t>
  </si>
  <si>
    <t>Backside Storage Rack 1</t>
  </si>
  <si>
    <t>XNM-BL-00021</t>
  </si>
  <si>
    <t>SHRINKABLE TUBE CD-12024-10 (Nano-fit connector)</t>
  </si>
  <si>
    <t>Backside Storage Rack 1 Layer 1</t>
  </si>
  <si>
    <t>XNM-AU-00350</t>
  </si>
  <si>
    <t>Sumitube F2(Z) 7X0.25 x 50m</t>
  </si>
  <si>
    <t>F2(Z)7x0.25x 50meters</t>
  </si>
  <si>
    <t>reel</t>
  </si>
  <si>
    <t>Infinet</t>
  </si>
  <si>
    <t>rl</t>
  </si>
  <si>
    <t>XNM-AU-00330</t>
  </si>
  <si>
    <t>Sumitube F2(Z)1x0.2-200 Small</t>
  </si>
  <si>
    <t>Common Indirect</t>
  </si>
  <si>
    <t>Solder wire</t>
  </si>
  <si>
    <t>G01313801</t>
  </si>
  <si>
    <t>RMA98 Super P3 M705 D0.5 500g(solder)</t>
  </si>
  <si>
    <t>TPC Warehouse</t>
  </si>
  <si>
    <t>KG</t>
  </si>
  <si>
    <t>XNM-AU-01869</t>
  </si>
  <si>
    <t>RMA98 SUPER P3 M705 D0.3 250G</t>
  </si>
  <si>
    <t>Migne &amp; Nivio-S</t>
  </si>
  <si>
    <t>BMS Ref</t>
  </si>
  <si>
    <t>XNM-AB-00019</t>
  </si>
  <si>
    <t>ECO SOLDER PASTE SHF M705-NXD400ZH-T7M M40G</t>
  </si>
  <si>
    <t>AB-605_850</t>
  </si>
  <si>
    <t>syr</t>
  </si>
  <si>
    <t>IAA-01-004</t>
  </si>
  <si>
    <t>Eco Solder Paste M705-GRN360-K2-V 500g</t>
  </si>
  <si>
    <t>AB613-655</t>
  </si>
  <si>
    <t>gram</t>
  </si>
  <si>
    <t>Chemical</t>
  </si>
  <si>
    <t>TPC chemical room / machining</t>
  </si>
  <si>
    <t>XNM-AB-001</t>
  </si>
  <si>
    <t>Ambercut 389W</t>
  </si>
  <si>
    <t>pail</t>
  </si>
  <si>
    <t>1 pail per month</t>
  </si>
  <si>
    <t>Saint Gobain/Elematec</t>
  </si>
  <si>
    <t>gal</t>
  </si>
  <si>
    <t>Backside Storage Rack 2</t>
  </si>
  <si>
    <t>DAB-04-007</t>
  </si>
  <si>
    <t>HYDROGEN PEROXIDE (H2O2) 50%</t>
  </si>
  <si>
    <t>BT</t>
  </si>
  <si>
    <t>TAA-01-047</t>
  </si>
  <si>
    <t>LOCTITE 420 20 GMS</t>
  </si>
  <si>
    <t xml:space="preserve">TPC chemical room / machining </t>
  </si>
  <si>
    <t>TAB-01-013</t>
  </si>
  <si>
    <t>IPA ULSI</t>
  </si>
  <si>
    <t>liter</t>
  </si>
  <si>
    <t>1/year</t>
  </si>
  <si>
    <t>DR</t>
  </si>
  <si>
    <t>TAB-03-062</t>
  </si>
  <si>
    <t xml:space="preserve">Acetone ULSI </t>
  </si>
  <si>
    <t>1/5months</t>
  </si>
  <si>
    <t>Machining draft</t>
  </si>
  <si>
    <t>HIAB-03-006</t>
  </si>
  <si>
    <t>Valtron DP97031</t>
  </si>
  <si>
    <t>Storage common cabinet bottom</t>
  </si>
  <si>
    <t>XNM-AB-00010</t>
  </si>
  <si>
    <t>Mann Ease Release 200</t>
  </si>
  <si>
    <t>Braamd Inc.</t>
  </si>
  <si>
    <t>BTL</t>
  </si>
  <si>
    <t>Common cabinet</t>
  </si>
  <si>
    <t>XNM-AU-02310</t>
  </si>
  <si>
    <t>MOULD RELEASE (Aeropak)</t>
  </si>
  <si>
    <t>AEROPAK</t>
  </si>
  <si>
    <t>Wheel</t>
  </si>
  <si>
    <t>Storage wheel Dessicator</t>
  </si>
  <si>
    <t>XNM-AU-01617</t>
  </si>
  <si>
    <t>NOA SD1200/3000 CC125 96D×1.2X×0.12T×55H</t>
  </si>
  <si>
    <t>Sensor Chip (Headway Wafer)</t>
  </si>
  <si>
    <t>STACKABLE ITEM</t>
  </si>
  <si>
    <t>Read Co.,LTD</t>
  </si>
  <si>
    <t>Storage wheel dessicator</t>
  </si>
  <si>
    <t>XNM-AU-00509</t>
  </si>
  <si>
    <t>NOA SD800 (1160D x 3.5X x 0.3T x 55H)</t>
  </si>
  <si>
    <t>Small Block Cutting</t>
  </si>
  <si>
    <t>5 pcs</t>
  </si>
  <si>
    <t>XNM-AU-00589</t>
  </si>
  <si>
    <t>SD400 BU059 (110D*3X*2T*55H)</t>
  </si>
  <si>
    <t>Ferrite Grooving/Back Splitter Step Cut</t>
  </si>
  <si>
    <t>Ferrite Grooving/Back Splitter Step Cut (Lot no. 483095)</t>
  </si>
  <si>
    <t>XNM-AU-00590</t>
  </si>
  <si>
    <t>SD400 BU059 (110D*3X*10T*55H)</t>
  </si>
  <si>
    <t>Back &amp; Top Splitter Grinding</t>
  </si>
  <si>
    <t>TNM-AU-00664</t>
  </si>
  <si>
    <t>SD1000 EL-1H (105mmx0.3mmx55mm)</t>
  </si>
  <si>
    <t>Top &amp; Back Separation</t>
  </si>
  <si>
    <t>XNM-AU-01725</t>
  </si>
  <si>
    <t>SD600 EL-1H (105mm*0.3mm*55mm)</t>
  </si>
  <si>
    <t>PCB CUTTING WHEEL</t>
  </si>
  <si>
    <t>XNM-AU-00227</t>
  </si>
  <si>
    <t>CR cup Wheel SD1200 CR-S  
(ø120 W-2,X-5,T-45,H-60) 
Lot#448837</t>
  </si>
  <si>
    <t>THG (NIVIO TS)</t>
  </si>
  <si>
    <t xml:space="preserve">Evaluation Wheel </t>
  </si>
  <si>
    <t>XNM-AU-01952</t>
  </si>
  <si>
    <t>CR-S SD3000 CUP φ120 x2W×5X x 45T x 60H
Lot#475898</t>
  </si>
  <si>
    <t>THG (EVAL)</t>
  </si>
  <si>
    <t>Wheel Dresser</t>
  </si>
  <si>
    <t>XNM-AU-00015</t>
  </si>
  <si>
    <t>WA GC320 90D x 20W x 20T x 8H (Cap truer)</t>
  </si>
  <si>
    <t>Cup truer Dresser (Top splitter/Back Splitter)</t>
  </si>
  <si>
    <t>XNM-AU-02028</t>
  </si>
  <si>
    <t>CR CUP WHEEL SD140 CR1a-C (350D×3W×5X×35T×235H)</t>
  </si>
  <si>
    <t>XNM-AU-02029</t>
  </si>
  <si>
    <t>CUP TRUER DRESSER WA150G (φ90×10W×20T×70H)</t>
  </si>
  <si>
    <t>Lot No. 477987</t>
  </si>
  <si>
    <t>XNM-AU-00464</t>
  </si>
  <si>
    <t>Dresser RBS-18 (10x5x50mm)</t>
  </si>
  <si>
    <t>THG Grinding</t>
  </si>
  <si>
    <t>XNM-AU-00463</t>
  </si>
  <si>
    <t>Dresser RBS 37</t>
  </si>
  <si>
    <t>MAS Machine</t>
  </si>
  <si>
    <t>DAU-74-014</t>
  </si>
  <si>
    <t>Dresser RBS-38S (15mm)</t>
  </si>
  <si>
    <t>15mm</t>
  </si>
  <si>
    <t>TAU-74-023</t>
  </si>
  <si>
    <t>Dresser RBS-36S (15mm)</t>
  </si>
  <si>
    <t>Small block Cutting</t>
  </si>
  <si>
    <t>XNM-AU-01466</t>
  </si>
  <si>
    <t>Dresser RBS-35Y (φ70×11.2W×15L)</t>
  </si>
  <si>
    <t>Veeco Machine</t>
  </si>
  <si>
    <t>XNM-AU-01607</t>
  </si>
  <si>
    <t>Dresser RBS-35Y(30MM) 70W×30T×11.2H</t>
  </si>
  <si>
    <t>Ferrite Board</t>
  </si>
  <si>
    <t>TAU-68-086</t>
  </si>
  <si>
    <t>FERRITE PLATE  TPCOTH-001</t>
  </si>
  <si>
    <t xml:space="preserve"> TPCOTH-001</t>
  </si>
  <si>
    <t>UV Tape</t>
  </si>
  <si>
    <t>XNM-AI-00005</t>
  </si>
  <si>
    <t>UV Tape HUV-S3188-30 size:300mmx100m
(HUV-S3188C3X5-30 - lot# 2208001T01)</t>
  </si>
  <si>
    <t>NDS Tapes</t>
  </si>
  <si>
    <t>NDS/GALAXY</t>
  </si>
  <si>
    <t>Spuit</t>
  </si>
  <si>
    <t>XNM-PL-00004</t>
  </si>
  <si>
    <t>Spuit Syringe cap.3ml</t>
  </si>
  <si>
    <t>Brush</t>
  </si>
  <si>
    <t>Storage common cabinet</t>
  </si>
  <si>
    <t>TBI-01-003</t>
  </si>
  <si>
    <t>White Nylon Brush</t>
  </si>
  <si>
    <t>For MR Chip</t>
  </si>
  <si>
    <t>Black Nylon Brush</t>
  </si>
  <si>
    <t>CTC Fliter</t>
  </si>
  <si>
    <t>TBA-01-134</t>
  </si>
  <si>
    <t>POLYCLEAN 1UM</t>
  </si>
  <si>
    <t>1UM</t>
  </si>
  <si>
    <t>SIM MARKETING CORP.</t>
  </si>
  <si>
    <t>TBA-01-133</t>
  </si>
  <si>
    <t>POLYCLEAN 5UM</t>
  </si>
  <si>
    <t>5UM</t>
  </si>
  <si>
    <t>Backside Storage Rack 2 / Machining cabinet</t>
  </si>
  <si>
    <t>TAG-14-004</t>
  </si>
  <si>
    <t xml:space="preserve">FILTER PAPER </t>
  </si>
  <si>
    <t># 850 350X70M 40</t>
  </si>
  <si>
    <t>Common Indirect - Old</t>
  </si>
  <si>
    <t>XNM-AU-00021</t>
  </si>
  <si>
    <t>NOA SD1100 (93.2Dx1.2x0.058Tx55H)</t>
  </si>
  <si>
    <t>Sensor Chip (ATF Wafer)</t>
  </si>
  <si>
    <t>XNM-AU-00667</t>
  </si>
  <si>
    <t>METAL SD600 (105D*1.0T*55H)</t>
  </si>
  <si>
    <t>Altic Grooving</t>
  </si>
  <si>
    <t>Evaluation</t>
  </si>
  <si>
    <t>XNM-AU-01465</t>
  </si>
  <si>
    <t>Dresser RBS-35 (φ70×11.2W×15L)</t>
  </si>
  <si>
    <t>XNM-AU-01100</t>
  </si>
  <si>
    <t>NOA 1000/2000 Ø 96-W  X-1.2  T-0.07 H-55</t>
  </si>
  <si>
    <t xml:space="preserve">Altic sandwich Chip Cutting </t>
  </si>
  <si>
    <t>XNM-AU-01462</t>
  </si>
  <si>
    <t>NOA ver2 SD1100 93.2OD x 0.98X x 0.058T x 55H</t>
  </si>
  <si>
    <t>XNM-AU-01375</t>
  </si>
  <si>
    <t>NOA SD1000/2000 CC50 96D×1.2X×0.1T×55H</t>
  </si>
  <si>
    <t>XNM-AU-01485</t>
  </si>
  <si>
    <t xml:space="preserve">NOA SD1200/2000 CC100 Ø 96×1.2X×0.1T×55H </t>
  </si>
  <si>
    <t>XNM-AU-01486</t>
  </si>
  <si>
    <t xml:space="preserve">NOA SD1200/2000  CC50 Ø96×1.2X×0.1T×55H </t>
  </si>
  <si>
    <t>XNM-AU-01518</t>
  </si>
  <si>
    <t>NOA SD800/2000 CC100 (96D×1.2X×0.1T×55H)</t>
  </si>
  <si>
    <t>XNM-AU-01519</t>
  </si>
  <si>
    <t>NOA SD1000/2000 CC100 (96D×1.2X×0.1T×55H)</t>
  </si>
  <si>
    <t>XNM-AU-01545</t>
  </si>
  <si>
    <t>NOA SD800 CC125 96D×1.2X×0.13T×55H</t>
  </si>
  <si>
    <t>XNM-AU-01546</t>
  </si>
  <si>
    <t>NOA SD1000 CC125 96D×1.2X×0.13T×55H</t>
  </si>
  <si>
    <t>XNM-AU-01547</t>
  </si>
  <si>
    <t>NOA SD1200 CC125 96D×1.2X×0.13T×55H</t>
  </si>
  <si>
    <t>XNM-AU-01616</t>
  </si>
  <si>
    <t>NOA SD1000/3000 CC125 96D×1.2X×0.12T×55H</t>
  </si>
  <si>
    <t>XNM-AU-01618</t>
  </si>
  <si>
    <t>NOA SD1500/3000 CC125 96D×1.2X×0.12T×55H</t>
  </si>
  <si>
    <t>XNM-AU-00186</t>
  </si>
  <si>
    <t>Singulation disc 150μm BH2-150/J</t>
  </si>
  <si>
    <t>Nagase/Pactech</t>
  </si>
  <si>
    <t>XNM-AU-00187</t>
  </si>
  <si>
    <t>Spacer Ring 150μm BH4-150J,</t>
  </si>
  <si>
    <t>XNM-AU-00534</t>
  </si>
  <si>
    <t>Capillary 4DSAE-V350-146-S08 (150um)</t>
  </si>
  <si>
    <t>MPP Thru Elematec</t>
  </si>
  <si>
    <t>TAU-55-009</t>
  </si>
  <si>
    <t>Hakko Soldering Iron T12-IL</t>
  </si>
  <si>
    <t>ea</t>
  </si>
  <si>
    <t>XNM-AU-01823</t>
  </si>
  <si>
    <t>Hakko Soldering Iron T12-ILS</t>
  </si>
  <si>
    <t>pointed</t>
  </si>
  <si>
    <t>KOYAMA</t>
  </si>
  <si>
    <t>Storage blue bin carton pallet</t>
  </si>
  <si>
    <t>XNM-AU-00032</t>
  </si>
  <si>
    <t>Soldering Iron Solder Tip Cleaner 136-8300</t>
  </si>
  <si>
    <t>RS Stock No.:136-8300</t>
  </si>
  <si>
    <t>Common supplies</t>
  </si>
  <si>
    <t>Assembly materials</t>
  </si>
  <si>
    <t>Storage Assemby Mat blue bin Rack2 layer3</t>
  </si>
  <si>
    <t>XNM-AU-01249</t>
  </si>
  <si>
    <t>Wire Stripper P-967</t>
  </si>
  <si>
    <t>YAMAZEN</t>
  </si>
  <si>
    <t>bonding</t>
  </si>
  <si>
    <t>XNM-AU-01413</t>
  </si>
  <si>
    <t>UV Irradiation Head</t>
  </si>
  <si>
    <t>UV-LED HEAD (H-1VH)
'-UV LED Head AS01-365</t>
  </si>
  <si>
    <t>Dou Yee</t>
  </si>
  <si>
    <t>XNM-AU-01412</t>
  </si>
  <si>
    <t>UV Light controller(H-1VC11)</t>
  </si>
  <si>
    <t>HOYA UV LED Controller EXECURE-H-1VCⅡ</t>
  </si>
  <si>
    <t>XNM-AU-00700</t>
  </si>
  <si>
    <t>UV Light lens HO-05L</t>
  </si>
  <si>
    <t>HOYA LENS HO-05L (4 strip)</t>
  </si>
  <si>
    <t>XNM-AU-00781</t>
  </si>
  <si>
    <t>UV Light lens HO-04L</t>
  </si>
  <si>
    <t>HOYA LENS HO-04L (2 strip)</t>
  </si>
  <si>
    <t>Storage S' Daniel blue bin</t>
  </si>
  <si>
    <t>XNM-AU-01828</t>
  </si>
  <si>
    <t>HOYA LENS HO-03L</t>
  </si>
  <si>
    <t>DOU YEE</t>
  </si>
  <si>
    <t>Storage Backside Rack4 layer1</t>
  </si>
  <si>
    <t>XNM-AU-01016</t>
  </si>
  <si>
    <t>DISPENSING MACHINE MS-1D</t>
  </si>
  <si>
    <t>XNM-CC-00008</t>
  </si>
  <si>
    <t>UV eyes protection Laser googles</t>
  </si>
  <si>
    <t>VAD-01-003</t>
  </si>
  <si>
    <t>Hubby Apex SA-001H</t>
  </si>
  <si>
    <t>PAC</t>
  </si>
  <si>
    <t>VIAZ-01-001</t>
  </si>
  <si>
    <t>SPONGE WIPER 5.8 x 5.5 x 1.0cm Yellow</t>
  </si>
  <si>
    <t>XNM-AU-00810</t>
  </si>
  <si>
    <t>HAKKO PAD A1166</t>
  </si>
  <si>
    <t>Ø3mm Pad</t>
  </si>
  <si>
    <t>XNM-AU-01372</t>
  </si>
  <si>
    <t>HAKKO PAD A1167</t>
  </si>
  <si>
    <t>Ø7mm Pad</t>
  </si>
  <si>
    <t>Bonding</t>
  </si>
  <si>
    <t>Adapter tube blue bin</t>
  </si>
  <si>
    <t>XNM-AU-00486</t>
  </si>
  <si>
    <t>Adapter Tube 10ml</t>
  </si>
  <si>
    <t>10ml</t>
  </si>
  <si>
    <t>DALONGAN</t>
  </si>
  <si>
    <t>XNM-AU-00485</t>
  </si>
  <si>
    <t>PSY 10eu-OR Syringe</t>
  </si>
  <si>
    <t>orange barrel</t>
  </si>
  <si>
    <t>NEW MATERIAL</t>
  </si>
  <si>
    <t>Storage Adapter tube blue bin</t>
  </si>
  <si>
    <t>XNM-AU-01835</t>
  </si>
  <si>
    <t>MUSASHI Transparent Syringe PSY-10E-M</t>
  </si>
  <si>
    <t>Model: PSY-10E-M
Cap: 10ml
Length: 105
OD: 18.3
External shape: 32x20</t>
  </si>
  <si>
    <t>XNM-AX-00001</t>
  </si>
  <si>
    <t>30ml Adhesive Dispenser Syringe</t>
  </si>
  <si>
    <t>RS Stock No.:
181-1528</t>
  </si>
  <si>
    <t>Backside storage near keep sensor</t>
  </si>
  <si>
    <t>XNM-AT-00001</t>
  </si>
  <si>
    <t>Mars Container No.2 140mL BHR-150</t>
  </si>
  <si>
    <t>Storage Bonding Accessories blue bin</t>
  </si>
  <si>
    <t>XNM-AX-00002</t>
  </si>
  <si>
    <t>Musashi Syringe head capHC-10U-B</t>
  </si>
  <si>
    <t>XNM-AX-00003</t>
  </si>
  <si>
    <t>Musashi Syringe tip cap NC-7E</t>
  </si>
  <si>
    <t>NEEDLE</t>
  </si>
  <si>
    <t>XNM-AU-00487</t>
  </si>
  <si>
    <t>Metal needle 23g</t>
  </si>
  <si>
    <t>NEA 123S</t>
  </si>
  <si>
    <t>XNM-AU-00488</t>
  </si>
  <si>
    <t>Metal needle 27g</t>
  </si>
  <si>
    <t>U-422</t>
  </si>
  <si>
    <t>XNM-AU-01729</t>
  </si>
  <si>
    <t>Metal Needle 20-G</t>
  </si>
  <si>
    <t>For Linqbond resin</t>
  </si>
  <si>
    <t>IIAU-70-009</t>
  </si>
  <si>
    <t>Metal needle 14g</t>
  </si>
  <si>
    <t>Common indirect</t>
  </si>
  <si>
    <t>Barrel</t>
  </si>
  <si>
    <t>XNM-AU-02224</t>
  </si>
  <si>
    <t>CYLINDER 3CC (barrel)</t>
  </si>
  <si>
    <t>For molding (DOWSIL)</t>
  </si>
  <si>
    <t>XNM-AU-02223</t>
  </si>
  <si>
    <t>3CC ADAPTER ASSEMBLY (adapter tube)</t>
  </si>
  <si>
    <t>Needle</t>
  </si>
  <si>
    <t>XNM-AU-02225</t>
  </si>
  <si>
    <t>POTTING BLACK NEEDLE (for Cylinder 3CC)</t>
  </si>
  <si>
    <t>XNM-AU-02080</t>
  </si>
  <si>
    <t>PN-21G-13B</t>
  </si>
  <si>
    <t>VIAL-01-001</t>
  </si>
  <si>
    <t>AIR PINCETTE (TWEEZER) VTA-AS-T-PISCO</t>
  </si>
  <si>
    <t>FLEXAIR PHILS.</t>
  </si>
  <si>
    <t>XNM-PL-00003</t>
  </si>
  <si>
    <t>PLASTIC TIP with ESD safe material</t>
  </si>
  <si>
    <t>XNM-AU-00241</t>
  </si>
  <si>
    <t>Ceramic Tweezer PTZ-51</t>
  </si>
  <si>
    <t>XNM-AU-00353</t>
  </si>
  <si>
    <t>Tweezer Tip PTZ-91</t>
  </si>
  <si>
    <t>non-magnetic</t>
  </si>
  <si>
    <t>MISUMI</t>
  </si>
  <si>
    <t>Tape</t>
  </si>
  <si>
    <t>Storage 2nd rack layer 3</t>
  </si>
  <si>
    <t>TNM-AU-00496</t>
  </si>
  <si>
    <t>ESD Kapton Tape 1/2 inch</t>
  </si>
  <si>
    <t>10MMx33MMx0.05T</t>
  </si>
  <si>
    <t>Ure-Shii</t>
  </si>
  <si>
    <t>Storage common material cabinet layer3</t>
  </si>
  <si>
    <t>TAI-05-021</t>
  </si>
  <si>
    <t>Kapton tape  1inch</t>
  </si>
  <si>
    <t>HNM-AI-00003</t>
  </si>
  <si>
    <t>Copper Tape</t>
  </si>
  <si>
    <t>Dumbo</t>
  </si>
  <si>
    <t>TAI-01-001</t>
  </si>
  <si>
    <t>1 inch scotch tape</t>
  </si>
  <si>
    <t>IIAI-02-001</t>
  </si>
  <si>
    <t>Packing Tape Clear</t>
  </si>
  <si>
    <t>TAI-06-001</t>
  </si>
  <si>
    <t>TAPE, DOUBLE SIDED #410 1/2 (PA-DS-005)</t>
  </si>
  <si>
    <t>USD 10</t>
  </si>
  <si>
    <t>TAI-08-005</t>
  </si>
  <si>
    <t>Tape, Teflon</t>
  </si>
  <si>
    <t>USD 0.16</t>
  </si>
  <si>
    <t>TAI-04-001</t>
  </si>
  <si>
    <t>Tape, Electrical</t>
  </si>
  <si>
    <t>USD 0.17</t>
  </si>
  <si>
    <t>TAI-07-004</t>
  </si>
  <si>
    <t>Tape, Duct</t>
  </si>
  <si>
    <t>TAI-07-002</t>
  </si>
  <si>
    <t>TAPE, CLEANROOM PVC YELLOW TAPE</t>
  </si>
  <si>
    <t>TAI-05-022</t>
  </si>
  <si>
    <t>3M 4950 VHB ACRYLIC FOAM TAPE</t>
  </si>
  <si>
    <t>Gloves</t>
  </si>
  <si>
    <t>BS Storage Rack 4 layer 3</t>
  </si>
  <si>
    <t>TAF-01-034</t>
  </si>
  <si>
    <t>NITRILSTAT GLOVE 12" MEDIUM</t>
  </si>
  <si>
    <t>Riverstone Resources SDN. BHD./TPC Warehouse</t>
  </si>
  <si>
    <t>TAF-01-033</t>
  </si>
  <si>
    <t>NITRILSTAT GLOVE 12" Small</t>
  </si>
  <si>
    <t>Meron pa po 4 na pack sa isang box kaya 1000 na ulit</t>
  </si>
  <si>
    <t>TAF-01-032</t>
  </si>
  <si>
    <t>NITRILSTAT GLOVE 12" X-SMALL</t>
  </si>
  <si>
    <t>FOR WITHDRAW @ WH</t>
  </si>
  <si>
    <t>Camille drawer/ Backside Storage rack 4</t>
  </si>
  <si>
    <t>TBE-01-028</t>
  </si>
  <si>
    <t>WIPER, LINT FREE MODEL #TT70 (Bemcot)</t>
  </si>
  <si>
    <t>Dalongan/TPC WH</t>
  </si>
  <si>
    <t>Cotton bud</t>
  </si>
  <si>
    <t>Storage cabinet 2 layer 3</t>
  </si>
  <si>
    <t>TAD-01-004</t>
  </si>
  <si>
    <t>COTTON BUD (3"PAPER STICK with sharp PO)</t>
  </si>
  <si>
    <t>ELEMATEC/TPC WH</t>
  </si>
  <si>
    <t>IIAD-01-002</t>
  </si>
  <si>
    <t>COTTON BUD (6"PAPER STICK DOUBLE ENDS)</t>
  </si>
  <si>
    <t>PPE's</t>
  </si>
  <si>
    <t>ESD Lab common cabinet</t>
  </si>
  <si>
    <t>TBD-01-006</t>
  </si>
  <si>
    <t>GAS MASK, ORGANIC VAPOR (MEDIUM) 3 M 3200</t>
  </si>
  <si>
    <t>TBA-01-090</t>
  </si>
  <si>
    <t>ORGANIC VAPOR CARTRIDGE W/O DUST FILTER</t>
  </si>
  <si>
    <t>TAT-08-008</t>
  </si>
  <si>
    <t>SAFETY GLASS, 9A-12699</t>
  </si>
  <si>
    <t>Packaging</t>
  </si>
  <si>
    <t>Storage cabinet 2 layer 2</t>
  </si>
  <si>
    <t>TAR-01-012</t>
  </si>
  <si>
    <t>CABLE TIE 4"</t>
  </si>
  <si>
    <t>Bag</t>
  </si>
  <si>
    <t>TAR-01-011</t>
  </si>
  <si>
    <t>CABLE TIE 6"</t>
  </si>
  <si>
    <t>TAR-01-086</t>
  </si>
  <si>
    <t>CABLE TIE 8"</t>
  </si>
  <si>
    <t>TAR-01-031</t>
  </si>
  <si>
    <t>CABLE TIE 10"</t>
  </si>
  <si>
    <t>Grounding material</t>
  </si>
  <si>
    <t>TEY-11-001</t>
  </si>
  <si>
    <t>Eyelet Large</t>
  </si>
  <si>
    <t>TEY-11-002</t>
  </si>
  <si>
    <t>Eyelet medium</t>
  </si>
  <si>
    <t>TEY-11-003</t>
  </si>
  <si>
    <t>Eyelet Small</t>
  </si>
  <si>
    <t>XNM-AU-01160</t>
  </si>
  <si>
    <t>Alligator Clip 33 x 13 x 6mm / 1.3" x 0.5" x 0.24"(L*W*T)</t>
  </si>
  <si>
    <t>Sensor</t>
  </si>
  <si>
    <t>XNM-AL-00002</t>
  </si>
  <si>
    <t>Sensor for FG-100B/100/101 Tip Thermometer 191-212</t>
  </si>
  <si>
    <t>XNM-AU-01475</t>
  </si>
  <si>
    <t>Temperature sensor AS-5000</t>
  </si>
  <si>
    <t>Wire</t>
  </si>
  <si>
    <t>XNM-AR-00012</t>
  </si>
  <si>
    <t>Thermocouple wire Type K</t>
  </si>
  <si>
    <t>Bulb</t>
  </si>
  <si>
    <t>XNM-AN-00002</t>
  </si>
  <si>
    <t xml:space="preserve">UV LAMP BULB - DYMAX 38560 </t>
  </si>
  <si>
    <t>Clamp</t>
  </si>
  <si>
    <t>Storage cabinet 2 layer 2 / ESD Common Cabinet</t>
  </si>
  <si>
    <t>XNM-AU-01214</t>
  </si>
  <si>
    <t>Wire clamp S-504</t>
  </si>
  <si>
    <t>small</t>
  </si>
  <si>
    <t>XNM-AU-00259</t>
  </si>
  <si>
    <t>M Cable Clamp 8-045 CKN-10SP</t>
  </si>
  <si>
    <t>big</t>
  </si>
  <si>
    <t>Sticker</t>
  </si>
  <si>
    <t>XNM-AJ-00003</t>
  </si>
  <si>
    <t>Sticky White Labe1 8x20 mm</t>
  </si>
  <si>
    <t>Battery</t>
  </si>
  <si>
    <t>XNM-AV-00004</t>
  </si>
  <si>
    <t>Rechargeable Battery Size AAA RS# 122-2952</t>
  </si>
  <si>
    <t>AAA</t>
  </si>
  <si>
    <t>NAC-03-077</t>
  </si>
  <si>
    <t>Rechargeable batteries RS# 703-3515</t>
  </si>
  <si>
    <t>AA</t>
  </si>
  <si>
    <t>XNM-AV-00005</t>
  </si>
  <si>
    <t>9v rechargeable battery (1200MAH MICRO USB)</t>
  </si>
  <si>
    <t>TAV-02-009</t>
  </si>
  <si>
    <t>BATTERY SIZE : AA</t>
  </si>
  <si>
    <t>TAV-02-012</t>
  </si>
  <si>
    <t>BATTERY LR44</t>
  </si>
  <si>
    <t>Storage Rack 1</t>
  </si>
  <si>
    <t>TAN-02-065</t>
  </si>
  <si>
    <t>Ring Lamp 92 JC 4P (every 2 months)</t>
  </si>
  <si>
    <t>TAN-01-035</t>
  </si>
  <si>
    <t>HALOGEN LAMP JCR 12V X 100W 10H</t>
  </si>
  <si>
    <t>Wristrap</t>
  </si>
  <si>
    <t>XNM-AU-01436</t>
  </si>
  <si>
    <t>ESD Cable  (PE-WS-017)</t>
  </si>
  <si>
    <t>XNM-AU-01437</t>
  </si>
  <si>
    <t xml:space="preserve">ESD Belt  (PE-WS-018) </t>
  </si>
  <si>
    <t>HIAU-40-001</t>
  </si>
  <si>
    <t>BNC CRIMP PLUG (Brand: Yu Hao;</t>
  </si>
  <si>
    <t>EA</t>
  </si>
  <si>
    <t>Achilles</t>
  </si>
  <si>
    <t>Backside Storage</t>
  </si>
  <si>
    <t>XNM-AU-00776</t>
  </si>
  <si>
    <t>Anti Static PVC Sheet w/o grid clear 0.5mm</t>
  </si>
  <si>
    <t>packaging</t>
  </si>
  <si>
    <t>TAJ-02-016</t>
  </si>
  <si>
    <t>Brother TZe-241 (18mm) Black on White</t>
  </si>
  <si>
    <t xml:space="preserve">TZE-241 Brother Tape 18mm </t>
  </si>
  <si>
    <t>XNM-AJ-00004</t>
  </si>
  <si>
    <t>Brother TZe-242 Red on White (18mm)</t>
  </si>
  <si>
    <t>XNM-AU-00508</t>
  </si>
  <si>
    <t>Twist Tie Modern Lifestyle 30M White</t>
  </si>
  <si>
    <t>Eastlink</t>
  </si>
  <si>
    <t>TAQ-04-002</t>
  </si>
  <si>
    <t>Spare Blades</t>
  </si>
  <si>
    <t>Storage Nivio Rack blue box</t>
  </si>
  <si>
    <t>XNM-AU-01319</t>
  </si>
  <si>
    <t>CABLE WIRE ZIP TIES Size: 3x100mm</t>
  </si>
  <si>
    <t>Backside Storage Rack 3</t>
  </si>
  <si>
    <t>XNM-AC-00004</t>
  </si>
  <si>
    <t>SHIELDING BAG (BIG)</t>
  </si>
  <si>
    <t>Backside Storage rack 2 last layer</t>
  </si>
  <si>
    <t>XNM-AC-00003</t>
  </si>
  <si>
    <t>SHIELDING BAG (SMALL)</t>
  </si>
  <si>
    <t>DY3650-650-2S-140X150MM-SL</t>
  </si>
  <si>
    <t>Dou yee</t>
  </si>
  <si>
    <t>Backside Storage Packaging Material</t>
  </si>
  <si>
    <t>IBQ-02-002</t>
  </si>
  <si>
    <t>Master Box 380x380x330mm</t>
  </si>
  <si>
    <t>G09006100</t>
  </si>
  <si>
    <t>Small Inner Box</t>
  </si>
  <si>
    <t>INNER BOX 330X348X115 TKR-2D (SLF/CLF)</t>
  </si>
  <si>
    <t>XNM-BQ-00001</t>
  </si>
  <si>
    <t>Sensor shipment box Size: 163*163*30mm</t>
  </si>
  <si>
    <t>BS Storage</t>
  </si>
  <si>
    <t>XNM-BQ-00003</t>
  </si>
  <si>
    <t>BMS SMALL BOX - M1PBBB251 (43X43X26cm)</t>
  </si>
  <si>
    <t>PHILWYZE</t>
  </si>
  <si>
    <t>EDLC SMALL BOX (30x25x28cm)</t>
  </si>
  <si>
    <t>XNM-AC-00007</t>
  </si>
  <si>
    <t>DY3650-650-2S-140X150MM-SL-V CUT</t>
  </si>
  <si>
    <t>XNM-AZ-00011</t>
  </si>
  <si>
    <t>NOVAL DX NORMAL TYPE#40</t>
  </si>
  <si>
    <t>SPM Area</t>
  </si>
  <si>
    <t>XNM-AZ-00009</t>
  </si>
  <si>
    <t>ESD Foam 370x230x40mm</t>
  </si>
  <si>
    <t>Backside Storage Packaging Material/SPM Area</t>
  </si>
  <si>
    <t>XNM-AZ-00008</t>
  </si>
  <si>
    <t>ESD Foam 370x370x40mm</t>
  </si>
  <si>
    <t>3D container/ELEMATEC</t>
  </si>
  <si>
    <t>XNM-AU-02057</t>
  </si>
  <si>
    <t>C1PCSS254-SHIPMENT TRAY (420x420x40mm)</t>
  </si>
  <si>
    <t>BS Storage near packaging material</t>
  </si>
  <si>
    <t>XNM-AZ-00012</t>
  </si>
  <si>
    <t>CIPE 42251 – ESD FOAM PINK 420 x 420 x 40mm</t>
  </si>
  <si>
    <t>Elematec/3D Container</t>
  </si>
  <si>
    <t>XNM-AZ-00013</t>
  </si>
  <si>
    <t>CIPE 38251 – ESD FOAM PINK 380 x 150 x 40mm</t>
  </si>
  <si>
    <t>XNM-AU-02064</t>
  </si>
  <si>
    <t>C1PPECD255 - ESD FOAM (340x150x20mm)</t>
  </si>
  <si>
    <t>Backside Storage Packaging Material/Inductor warehouse</t>
  </si>
  <si>
    <t>XNM-AZ-00003</t>
  </si>
  <si>
    <t>Inner Foam 370x370x20mm</t>
  </si>
  <si>
    <t>white</t>
  </si>
  <si>
    <t>XNM-AZ-00004</t>
  </si>
  <si>
    <t>Inner Foam 340x340x20mm</t>
  </si>
  <si>
    <t>XNM-AZ-00005</t>
  </si>
  <si>
    <t>Inner Foam 370x290x20mm</t>
  </si>
  <si>
    <t>XNM-AZ-00006</t>
  </si>
  <si>
    <t>Inner Foam 330x290x20mm</t>
  </si>
  <si>
    <t>IIAO-07-001</t>
  </si>
  <si>
    <t>PLASTIC STRETCH FILM-20uX500mm</t>
  </si>
  <si>
    <t>IBQ-02-001</t>
  </si>
  <si>
    <t>Edge Protector Inductor</t>
  </si>
  <si>
    <t>connector</t>
  </si>
  <si>
    <t>Storage Rack 2 layer 1 / BS Rack2 layer4</t>
  </si>
  <si>
    <t>TNM-AU-00645</t>
  </si>
  <si>
    <t xml:space="preserve">Connector  HR10A-7P-6P(73) Male </t>
  </si>
  <si>
    <t>Senshu/HIROSE</t>
  </si>
  <si>
    <t>Storage Rack 2 layer 1</t>
  </si>
  <si>
    <t>TNM-AU-00647</t>
  </si>
  <si>
    <t xml:space="preserve">Receptacle HR10A-7R-6S(73) Female </t>
  </si>
  <si>
    <t>Coaxial</t>
  </si>
  <si>
    <t>Hirose</t>
  </si>
  <si>
    <t>Storage Circle board blue bin</t>
  </si>
  <si>
    <t>XNM-AU-01332</t>
  </si>
  <si>
    <t>Cable Clamp for use with SR30 Series</t>
  </si>
  <si>
    <t>RS Stock No.:
764-5192
Mfr. Part No.:
SR30-P</t>
  </si>
  <si>
    <t>XNM-AU-01276</t>
  </si>
  <si>
    <t>Alpha Wire Coaxial Cable RS# 122-2314</t>
  </si>
  <si>
    <t>Mfr. Part No.:9432 WH033</t>
  </si>
  <si>
    <t>TU Delft</t>
  </si>
  <si>
    <t>Amphenol RF, Plug Cable Mount SMA Connector, 50Ω, Crimp Termination, Straight Body</t>
  </si>
  <si>
    <t>RS Stock No.:
700-9571
Mfr. Part No.:
RSMA1111A1-3GT50G-1A-50</t>
  </si>
  <si>
    <t>NI USB6211</t>
  </si>
  <si>
    <t>NI USB6211 Board</t>
  </si>
  <si>
    <t>Office: Cabinet1 Layer2</t>
  </si>
  <si>
    <t>NI USB6211 Board (assembled)</t>
  </si>
  <si>
    <t>set screw</t>
  </si>
  <si>
    <t>Storage Rack 2</t>
  </si>
  <si>
    <t>`</t>
  </si>
  <si>
    <t>Hex Socket Set Screw/PEEK/HS-M3-L4</t>
  </si>
  <si>
    <t>PEEK/HS-M3-L4</t>
  </si>
  <si>
    <t>ITO NOBU</t>
  </si>
  <si>
    <t>XNM-SC-00058</t>
  </si>
  <si>
    <t>Hex Socket Set Screw/PEEK/HS-M4-L6</t>
  </si>
  <si>
    <t>XNM-SC-00038</t>
  </si>
  <si>
    <t>PLASTIC SET SCREW M4X 8</t>
  </si>
  <si>
    <t>XNM-SC-00016</t>
  </si>
  <si>
    <t xml:space="preserve">Hex Socket Set Screw /PCHS-0305 </t>
  </si>
  <si>
    <t>VBQ-01-001</t>
  </si>
  <si>
    <t>PALLET CARTON 800X770X130MM</t>
  </si>
  <si>
    <t>IBQ-03-001</t>
  </si>
  <si>
    <t>Pallet Inductor</t>
  </si>
  <si>
    <t>Eqpt/ Tools &amp; Others</t>
  </si>
  <si>
    <t>IIAG-17-002</t>
  </si>
  <si>
    <t>SAND PAPER #1000</t>
  </si>
  <si>
    <t>IIAG-17-001</t>
  </si>
  <si>
    <t>SAND PAPER #400</t>
  </si>
  <si>
    <t>TAO-05-013</t>
  </si>
  <si>
    <t>LAPPING FILM 12.0 MICRON</t>
  </si>
  <si>
    <t>Chemical Cabinet</t>
  </si>
  <si>
    <t>TAY-03-036</t>
  </si>
  <si>
    <t>Pump (small)</t>
  </si>
  <si>
    <t>IIBM-01-005</t>
  </si>
  <si>
    <t>Scotch Brite</t>
  </si>
  <si>
    <t>VIAU-83-063</t>
  </si>
  <si>
    <t>Nordson Piston O 10cc Wh Wiper  7012178</t>
  </si>
  <si>
    <t>D ARCY COMMERCIAL</t>
  </si>
  <si>
    <t>Long Board</t>
  </si>
  <si>
    <t>Storage cabinet 3 layer 1</t>
  </si>
  <si>
    <t>XNM-AU-01510</t>
  </si>
  <si>
    <t>TDK Nivio Long Board 240 x 99mm 1.6mm (Antech-enviro)</t>
  </si>
  <si>
    <t>ABM23BLN-2</t>
  </si>
  <si>
    <t>Compact Board</t>
  </si>
  <si>
    <t>XNM-AU-01509</t>
  </si>
  <si>
    <t>TDK Compact Board 112mm x 80mm 1.6mm (Antech-enviro)</t>
  </si>
  <si>
    <t>ABM23BCB-6-1 (low freq opa191)</t>
  </si>
  <si>
    <t>Antech enviro</t>
  </si>
  <si>
    <t>XNM-AU-02056</t>
  </si>
  <si>
    <t>PC BOARD 20250528-ABM224AS-6-BOARD</t>
  </si>
  <si>
    <t>ABM224AS-6 (High freq opa210)</t>
  </si>
  <si>
    <t>XNM-AU-01660</t>
  </si>
  <si>
    <t>TDK Compact Board ABM2401AS-6-2</t>
  </si>
  <si>
    <t>high frequency board</t>
  </si>
  <si>
    <t>XNM-AU-01735</t>
  </si>
  <si>
    <t>TDK Compact Board ABM2408AS-7-0 
(for KW30 connector)</t>
  </si>
  <si>
    <t>Conn to TU1211</t>
  </si>
  <si>
    <t>ABM224AS-7</t>
  </si>
  <si>
    <t>C1RECB251_NSH</t>
  </si>
  <si>
    <t>NSH connector type</t>
  </si>
  <si>
    <t>Board - Common</t>
  </si>
  <si>
    <t>XNM-AU-00285</t>
  </si>
  <si>
    <t xml:space="preserve">632723300021 USB </t>
  </si>
  <si>
    <t>XNM-AU-01059</t>
  </si>
  <si>
    <t>632723300011 USB</t>
  </si>
  <si>
    <t>20VDC -40~105deg C</t>
  </si>
  <si>
    <t>Power Supply</t>
  </si>
  <si>
    <t>ADP5071</t>
  </si>
  <si>
    <t>YTC</t>
  </si>
  <si>
    <t>XNM-AU-01369</t>
  </si>
  <si>
    <t>Nano-Fit 6pin Right Angle PCB Header</t>
  </si>
  <si>
    <t>105314-1206</t>
  </si>
  <si>
    <t>Storage Cabinet3 Layer1</t>
  </si>
  <si>
    <t>XNM-AU-01902</t>
  </si>
  <si>
    <t>NSH SM06B-NSHSS-TB(LF)(SN)</t>
  </si>
  <si>
    <t>XNM-AU-01322</t>
  </si>
  <si>
    <t>8-pin NANO-FIT 105314,8 WAY 2 ROW,RIGHT ANGLE PCB HEADER</t>
  </si>
  <si>
    <t>RS Stock No.:
122-5090
Mfr. Part No.:
105314-1208</t>
  </si>
  <si>
    <t>XNM-AU-00303</t>
  </si>
  <si>
    <t>DF3-6S-2DSA(25)  RS# 764-4874</t>
  </si>
  <si>
    <t>long board</t>
  </si>
  <si>
    <t>XNM-AU-01073</t>
  </si>
  <si>
    <t>Pin Header Socket FRS-41041-04 (silver)</t>
  </si>
  <si>
    <t>Koyama</t>
  </si>
  <si>
    <t>XNM-AU-01075</t>
  </si>
  <si>
    <t>Pin Header Socket FRS-41041-02 (silver)</t>
  </si>
  <si>
    <t>XNM-AU-01074</t>
  </si>
  <si>
    <t>Pin Header PRS-410354-04 (gold)</t>
  </si>
  <si>
    <t>W/ PR 2000pcs.</t>
  </si>
  <si>
    <t>XNM-AU-01076</t>
  </si>
  <si>
    <t>Pin Header PRS-410354-02 (gold)</t>
  </si>
  <si>
    <t>XNM-AU-02309</t>
  </si>
  <si>
    <t>OPA211AIDR</t>
  </si>
  <si>
    <t>4CAQ7G</t>
  </si>
  <si>
    <t>XNM-AU-01070</t>
  </si>
  <si>
    <t>Op Amp OPA210 IDT/IDR</t>
  </si>
  <si>
    <t>XNM-AU-01205</t>
  </si>
  <si>
    <t>OPA191ID</t>
  </si>
  <si>
    <t>Op Amp, 2.5MHz, 8-Pin SOIC</t>
  </si>
  <si>
    <t>TNM-AU-00625</t>
  </si>
  <si>
    <t>ADR4550ARZ RS# 802-3916P</t>
  </si>
  <si>
    <t>share with Analog board</t>
  </si>
  <si>
    <t>INTERTECH</t>
  </si>
  <si>
    <t>XNM-AU-02214</t>
  </si>
  <si>
    <t>IC ADR4550ARZ YTC</t>
  </si>
  <si>
    <t>Storage Nivio rack layer 4</t>
  </si>
  <si>
    <t>XNM-AU-00232</t>
  </si>
  <si>
    <t>8pin IC socket AR 08-ST/T  RS Stock# 674-2517 (Gold)</t>
  </si>
  <si>
    <t>XNM-AU-00231</t>
  </si>
  <si>
    <t>8pin DIL socket AR 08 HZL-TT RS Stock# 674-2479 (Silver)</t>
  </si>
  <si>
    <t>XNM-AU-00247</t>
  </si>
  <si>
    <t>SOIC-Dip converter PCB SSP-201</t>
  </si>
  <si>
    <t>XNM-AU-01009</t>
  </si>
  <si>
    <t>Connector 73391-0083 RS# 841-1827</t>
  </si>
  <si>
    <t>XNM-AU-00270</t>
  </si>
  <si>
    <t xml:space="preserve">PCAN0603E1000BST5 </t>
  </si>
  <si>
    <t>100 Ohm 0.1% 0.5W</t>
  </si>
  <si>
    <t>FOR PR (re-quote)</t>
  </si>
  <si>
    <t>XNM-AU-00378</t>
  </si>
  <si>
    <t>ERJPA3F1600V</t>
  </si>
  <si>
    <t>160 Ohm 1% 1/4W 0603</t>
  </si>
  <si>
    <t>XNM-AU-00379</t>
  </si>
  <si>
    <t>C1608X8R1H103K080AA</t>
  </si>
  <si>
    <t>10 nF/0.01 µF/10000 pF ±10% 50V</t>
  </si>
  <si>
    <t>XNM-AU-00266</t>
  </si>
  <si>
    <t xml:space="preserve">C1608X5R1H105K080AB </t>
  </si>
  <si>
    <t>1000nF/1.0 µF ±10% 50V</t>
  </si>
  <si>
    <t>XNM-AU-00376</t>
  </si>
  <si>
    <t>UMJ107BB7104KAHT</t>
  </si>
  <si>
    <t>100nF/0.1 µF ±10% 50V</t>
  </si>
  <si>
    <t>XNM-AU-01104</t>
  </si>
  <si>
    <t>Harwin Shield Can (compact)</t>
  </si>
  <si>
    <t>RS Stock No.247-9197
Mfr. Part No.:S02-25200300</t>
  </si>
  <si>
    <t>XNM-AU-01211</t>
  </si>
  <si>
    <t>HARWIN 3mm RFI Shield  (analog)</t>
  </si>
  <si>
    <t>RS Stock No.:161-3687
Mfr. Part No.:S02-20150300</t>
  </si>
  <si>
    <t>XNM-AU-01105</t>
  </si>
  <si>
    <t>Harwin 0.9mm RFI Shield Clip</t>
  </si>
  <si>
    <t>RS Stock No.:161-3704
Mfr. Part No.:S1001-46R</t>
  </si>
  <si>
    <t>with PR 1850 PCS.</t>
  </si>
  <si>
    <t>XNM-AU-01077</t>
  </si>
  <si>
    <t>Aluminum Screw M3X10</t>
  </si>
  <si>
    <t>M3X10</t>
  </si>
  <si>
    <t>XNM-AU-01079</t>
  </si>
  <si>
    <t>Hex nut Aluminum M3</t>
  </si>
  <si>
    <t>M3</t>
  </si>
  <si>
    <t>XNM-FW-00007</t>
  </si>
  <si>
    <t>Aluminum Washer AAW-0410-08</t>
  </si>
  <si>
    <t>Misumi</t>
  </si>
  <si>
    <t>Storage Dessicator</t>
  </si>
  <si>
    <t>XNM-AU-01004</t>
  </si>
  <si>
    <t>Hammond ALUMINIUM CASE 1455L1201BK single</t>
  </si>
  <si>
    <t>RS# 773-2975 (Single)</t>
  </si>
  <si>
    <t>RS Component/
Dalongan</t>
  </si>
  <si>
    <t>XNM-AU-01289</t>
  </si>
  <si>
    <t>Hammond aluminum 1455N1201BK 2 stack</t>
  </si>
  <si>
    <t>RS# 773-2981  (2 stack)</t>
  </si>
  <si>
    <t>XNM-SC-00126</t>
  </si>
  <si>
    <t>Aluminum Alloy Screw M3x6 w/o coating</t>
  </si>
  <si>
    <t>2 stack</t>
  </si>
  <si>
    <t>XNM-SC-00127</t>
  </si>
  <si>
    <t>Aluminum Alloy Screw M3x20 w/o coating</t>
  </si>
  <si>
    <t>XNM-AU-01365</t>
  </si>
  <si>
    <t>M3X20 Spacer NLM3-20</t>
  </si>
  <si>
    <t>XNM-SC-00018</t>
  </si>
  <si>
    <t>M3 Spacer BSRY-315</t>
  </si>
  <si>
    <t>XNM-SC-00017</t>
  </si>
  <si>
    <t>M3 Spacer BSRY-310</t>
  </si>
  <si>
    <t>Filter Board</t>
  </si>
  <si>
    <t>Storage cabinet 3 layer 2</t>
  </si>
  <si>
    <t>XNM-AU-00307</t>
  </si>
  <si>
    <t>DF3A-6P-2DS</t>
  </si>
  <si>
    <t>dalongan</t>
  </si>
  <si>
    <t>CON1 - Amp</t>
  </si>
  <si>
    <t>XNM-AU-01359</t>
  </si>
  <si>
    <t>Analog Board (P2003PB-M-UNS-03)_con1</t>
  </si>
  <si>
    <t>PCB Gold_plating</t>
  </si>
  <si>
    <t>Antech-Enviro Phils</t>
  </si>
  <si>
    <t>PCB -HPF/LPF/AMP</t>
  </si>
  <si>
    <t>XNM-AU-01342</t>
  </si>
  <si>
    <t>ABM224DC-5-2_Gold pads</t>
  </si>
  <si>
    <t>6 pcs./panel</t>
  </si>
  <si>
    <t>PCB - AMP</t>
  </si>
  <si>
    <t>HPF 0.072Hz,LPF 500Hz,&amp; AMPx572Hz</t>
  </si>
  <si>
    <t>XNM-AU-01250</t>
  </si>
  <si>
    <t>ERJ3EKF1001V</t>
  </si>
  <si>
    <t>1K Ohm 1% 0.1W</t>
  </si>
  <si>
    <t>ERJP03F1001V</t>
  </si>
  <si>
    <t>1k Ohms ±1% 0.2W, 1/5W</t>
  </si>
  <si>
    <t>XNM-AU-00309</t>
  </si>
  <si>
    <t>ERJPA3F5102V</t>
  </si>
  <si>
    <t>51K Ohm 1% 0.25W</t>
  </si>
  <si>
    <t>Intertech</t>
  </si>
  <si>
    <t>XNM-AU-01209</t>
  </si>
  <si>
    <t>ERJPA3F1002V</t>
  </si>
  <si>
    <t>10K Ohm 1% 0.25W</t>
  </si>
  <si>
    <t>HPF 0.072Hz,LPF 500Hz,AMPx572Hz,AAF 200Hz/1KHz</t>
  </si>
  <si>
    <t>XNM-AU-00265</t>
  </si>
  <si>
    <t>C0603C104K5REC7867</t>
  </si>
  <si>
    <t>100nF /0.1uF 50V X7R 10%</t>
  </si>
  <si>
    <t>CON2 - HPF/LPF</t>
  </si>
  <si>
    <t>XNM-AU-01360</t>
  </si>
  <si>
    <t>Analog Board (P2003PB-M-UNS-03)_con2</t>
  </si>
  <si>
    <t>XNM-AU-01461</t>
  </si>
  <si>
    <t>TDK HPF Board V3 con2</t>
  </si>
  <si>
    <t>PCB -HPF/LPF</t>
  </si>
  <si>
    <t>XNM-AU-01341</t>
  </si>
  <si>
    <t>ABM234DC-4 J1 only_Gold pads</t>
  </si>
  <si>
    <t>XNM-AU-00314</t>
  </si>
  <si>
    <t>UMK107BBJ225KA-T</t>
  </si>
  <si>
    <t xml:space="preserve">2200 nF /2.2uF 50V X5R 10% </t>
  </si>
  <si>
    <t>XNM-AU-01210</t>
  </si>
  <si>
    <t>ERJPA3F1004V</t>
  </si>
  <si>
    <t>1M ohm, 1%, 0.25W</t>
  </si>
  <si>
    <t>HPF 0.072Hz,LPF 500Hz/450Hz,&amp; AMPx572Hz</t>
  </si>
  <si>
    <t>XNM-AU-01143</t>
  </si>
  <si>
    <t>ERJPA3F6800V</t>
  </si>
  <si>
    <t>680 Ohm 1% 0.25W</t>
  </si>
  <si>
    <t>HPF 0.072Hz,LPF 500Hz/450Hz/1KHz,&amp; AMPx572Hz</t>
  </si>
  <si>
    <t>XNM-AU-01013</t>
  </si>
  <si>
    <t>C1608X5R1H474K080AB</t>
  </si>
  <si>
    <t>470nF /0.47 µF ±10% 50V X5R 0603 (1608 Metric)</t>
  </si>
  <si>
    <t>CON2 - LPF 1KHz</t>
  </si>
  <si>
    <t>XNM-AU-01035</t>
  </si>
  <si>
    <t>ERJ3EKF2400V</t>
  </si>
  <si>
    <t>240 Ohm 1% 1/10W 0603</t>
  </si>
  <si>
    <t>CON3 - AAF 1KHz/10KHz</t>
  </si>
  <si>
    <t>PCB - AAF</t>
  </si>
  <si>
    <t>8 pcs./panel</t>
  </si>
  <si>
    <t>AAF 1KHz/10KHz</t>
  </si>
  <si>
    <t>XNM-AU-00317</t>
  </si>
  <si>
    <t>ERJPA3F1102V</t>
  </si>
  <si>
    <t>11K Ohm 1% 0.25W</t>
  </si>
  <si>
    <t>AAF 1KHz/200Hz/5KHz</t>
  </si>
  <si>
    <t>XNM-AU-00318</t>
  </si>
  <si>
    <t>ERJPA3F1103V</t>
  </si>
  <si>
    <t>110k Ohms ±1% 0.333W, 1/3W 0603</t>
  </si>
  <si>
    <t>RK73H1JTTD1103F</t>
  </si>
  <si>
    <t>110k Ohm, 0603 (1608M) ±1% 0.1W RS#631-6884</t>
  </si>
  <si>
    <t>XNM-AU-00319</t>
  </si>
  <si>
    <t>ERJPA3J333V</t>
  </si>
  <si>
    <t xml:space="preserve">33K Ohm 5% 0.25W  0.333W, 1/3W 0603 </t>
  </si>
  <si>
    <t>XNM-AU-01144</t>
  </si>
  <si>
    <t>MCR03EZPFX3302</t>
  </si>
  <si>
    <t>33k Ohm, 0603 (1608M) ±1% 0.1W RS#901-3626</t>
  </si>
  <si>
    <t>XNM-AU-00321</t>
  </si>
  <si>
    <t>C1608CH1H682J080AA</t>
  </si>
  <si>
    <t>6.8 nF/ 6800 pF ±5% 50V  0603 (1608 Metric)</t>
  </si>
  <si>
    <t>XNM-AU-00325</t>
  </si>
  <si>
    <t>CGA3E2X5R1H153K080AA</t>
  </si>
  <si>
    <t>15nF /0.015 µF ±10% 50V 0603 (1608 Metric)</t>
  </si>
  <si>
    <t>XNM-AU-01098</t>
  </si>
  <si>
    <t>Capacitor 06035C153KAT2A</t>
  </si>
  <si>
    <t>XNM-AU-00323</t>
  </si>
  <si>
    <t>C1608C0G1H102J080AA</t>
  </si>
  <si>
    <t>1nF / 0.001 µF  ±5% 50V 0603 (1608 Metric) RS#788-2963</t>
  </si>
  <si>
    <t>AAF 200Hz/5Khz/1KHz/10Khz</t>
  </si>
  <si>
    <t>XNM-AU-01034</t>
  </si>
  <si>
    <t>ERJ3GEY0R00V</t>
  </si>
  <si>
    <t>0Ω, 0603 (1608M) ±0% 0.1W RS#732-5646</t>
  </si>
  <si>
    <t>AAF 200Hz</t>
  </si>
  <si>
    <t>XNM-AU-01050</t>
  </si>
  <si>
    <t>ERA3AEB123V</t>
  </si>
  <si>
    <t>12K Ohm 0.1% 0.1W</t>
  </si>
  <si>
    <t>XNM-AU-01051</t>
  </si>
  <si>
    <t>RESISTOR ERJ3RBD3602V</t>
  </si>
  <si>
    <t>36 kOhms ±0.5% 0.1W, 1/10W Chip Resistor 0603 (1608)</t>
  </si>
  <si>
    <t>XNM-AU-01052</t>
  </si>
  <si>
    <t>CAPACITOR CGA3E2X7R1H333K080AA</t>
  </si>
  <si>
    <t>33nF /0.033uF 50V X7R 10%</t>
  </si>
  <si>
    <t>XNM-AU-01053</t>
  </si>
  <si>
    <t>06035C683KAT2A</t>
  </si>
  <si>
    <t>68nF /0.068uF 50V X7R 10%</t>
  </si>
  <si>
    <t>XNM-AU-01054</t>
  </si>
  <si>
    <t>CAPACITOR C1608X7R2A472K080AA</t>
  </si>
  <si>
    <t>4.7nF /0.0047uF 100V X7R 10%</t>
  </si>
  <si>
    <t xml:space="preserve">AAF 290kHz </t>
  </si>
  <si>
    <t>XNM-AU-01272</t>
  </si>
  <si>
    <t>ERJ3EKF9101V</t>
  </si>
  <si>
    <t>9.1k Ohms</t>
  </si>
  <si>
    <t>XNM-AU-01274</t>
  </si>
  <si>
    <t>ERJ3EKF9102V</t>
  </si>
  <si>
    <t>91k Ohms</t>
  </si>
  <si>
    <t>XNM-AU-01273</t>
  </si>
  <si>
    <t>ERJ3EKF3002V</t>
  </si>
  <si>
    <t>30k Ohms</t>
  </si>
  <si>
    <t>Storage Pallet Carton</t>
  </si>
  <si>
    <t>XNM-AU-00370</t>
  </si>
  <si>
    <t>Daughter card P2003PB-M-UNS-03 - CON2 - HPF/LPF</t>
  </si>
  <si>
    <t>PCB Silver_plating</t>
  </si>
  <si>
    <t>Filter for Compact board</t>
  </si>
  <si>
    <t>Storage Cabinet3 Layer2</t>
  </si>
  <si>
    <t>For Eval Used</t>
  </si>
  <si>
    <t>shorted board</t>
  </si>
  <si>
    <t>Higher band width</t>
  </si>
  <si>
    <t>IC</t>
  </si>
  <si>
    <t>XNM-AU-01203</t>
  </si>
  <si>
    <t>OPA189</t>
  </si>
  <si>
    <t>XNM-AU-01233</t>
  </si>
  <si>
    <t>OPA228UA</t>
  </si>
  <si>
    <t>Coil driver</t>
  </si>
  <si>
    <t>Storage daughter card blue bin</t>
  </si>
  <si>
    <t>XNM-AU-00052</t>
  </si>
  <si>
    <t>AD8610ARZ</t>
  </si>
  <si>
    <t>497-1710</t>
  </si>
  <si>
    <t>Common mode filter</t>
  </si>
  <si>
    <t>XNM-AU-01491</t>
  </si>
  <si>
    <t>IC INVERT SCHMITT 6CH 6IN 14DIP SN74AC14N</t>
  </si>
  <si>
    <t>Evaluation kit</t>
  </si>
  <si>
    <t>Storage blue bin New Material</t>
  </si>
  <si>
    <t>XNM-AU-01878</t>
  </si>
  <si>
    <t>Precision Amplifiers OPA2210IDR</t>
  </si>
  <si>
    <t>Ceramic Capacitor</t>
  </si>
  <si>
    <t>XNM-AU-01307</t>
  </si>
  <si>
    <t>CAPACITOR C0603X7S1A104K030BC RS# 242-7265</t>
  </si>
  <si>
    <t>0.1uF/100nF</t>
  </si>
  <si>
    <t>CC0201KRX5R5BB104</t>
  </si>
  <si>
    <t>0.1 µF ±10% 6.3V / X5R 0201 (0603 Metric)</t>
  </si>
  <si>
    <t>GRM155R71H104KE14D</t>
  </si>
  <si>
    <t>0.1 µF ±10% 50V / X7R 0402 (1005 Metric)</t>
  </si>
  <si>
    <t>Common mode filter (fluxgate sensor)</t>
  </si>
  <si>
    <t>Ceramic Resistor</t>
  </si>
  <si>
    <t>XNM-AU-01488</t>
  </si>
  <si>
    <t>5kΩ, Through Hole Trimmer Potentiometer 3296W-1-502LF</t>
  </si>
  <si>
    <t>XNM-AU-01539</t>
  </si>
  <si>
    <t>500Ω, Through Hole Trimmer Potentiometer CT-6EP 500 Ohm</t>
  </si>
  <si>
    <t>RS Stock No.:
474-6946
Mfr. Part No.:
CT-6EP 500 Ohm</t>
  </si>
  <si>
    <t>Evaluation Kit-book</t>
  </si>
  <si>
    <t>ERJ3EKF10R0V</t>
  </si>
  <si>
    <t>10ꭥ</t>
  </si>
  <si>
    <t>ERJ3EKF11R0V</t>
  </si>
  <si>
    <t>11ꭥ</t>
  </si>
  <si>
    <t>ERJ3EKF12R0V</t>
  </si>
  <si>
    <t>12ꭥ</t>
  </si>
  <si>
    <t>ERJ3EKF13R0V</t>
  </si>
  <si>
    <t>13ꭥ</t>
  </si>
  <si>
    <t>ERJ3EKF15R0V</t>
  </si>
  <si>
    <t>15ꭥ</t>
  </si>
  <si>
    <t>ERJ3EKF16R0V</t>
  </si>
  <si>
    <t>16ꭥ</t>
  </si>
  <si>
    <t>ERJ3EKF18R0V</t>
  </si>
  <si>
    <t>18ꭥ</t>
  </si>
  <si>
    <t>ERJ3EKF20R0V</t>
  </si>
  <si>
    <t>20ꭥ</t>
  </si>
  <si>
    <t>ERJ3EKF22R0V</t>
  </si>
  <si>
    <t>22ꭥ</t>
  </si>
  <si>
    <t>ERJ3EKF24R0V</t>
  </si>
  <si>
    <t>24ꭥ</t>
  </si>
  <si>
    <t>ERJ3EKF27R0V</t>
  </si>
  <si>
    <t>ERJ3EKF30R0V</t>
  </si>
  <si>
    <t>30ꭥ</t>
  </si>
  <si>
    <t>ERJ3EKF33R0V</t>
  </si>
  <si>
    <t>33ꭥ</t>
  </si>
  <si>
    <t>ERJ3EKF36R0V</t>
  </si>
  <si>
    <t>36ꭥ</t>
  </si>
  <si>
    <t>ERJ3EKF39R0V</t>
  </si>
  <si>
    <t>39ꭥ</t>
  </si>
  <si>
    <t>ERJ3EKF43R0V</t>
  </si>
  <si>
    <t>43ꭥ</t>
  </si>
  <si>
    <t>ERJ3EKF47R0V</t>
  </si>
  <si>
    <t>47ꭥ</t>
  </si>
  <si>
    <t>ERJ3EKF51R0V</t>
  </si>
  <si>
    <t>51ꭥ</t>
  </si>
  <si>
    <t>ERJ3EKF56R0V</t>
  </si>
  <si>
    <t>56ꭥ</t>
  </si>
  <si>
    <t>ERJ3EKF62R0V</t>
  </si>
  <si>
    <t>62ꭥ</t>
  </si>
  <si>
    <t>ERJ3EKF68R0V</t>
  </si>
  <si>
    <t>68ꭥ</t>
  </si>
  <si>
    <t>ERJ3EKF75R0V</t>
  </si>
  <si>
    <t>75ꭥ</t>
  </si>
  <si>
    <t>ERJ3EKF82R0V</t>
  </si>
  <si>
    <t>82ꭥ</t>
  </si>
  <si>
    <t>ERJ3EKF91R0V</t>
  </si>
  <si>
    <t>91ꭥ</t>
  </si>
  <si>
    <t>ERJ3EKF1000V</t>
  </si>
  <si>
    <t>100ꭥ</t>
  </si>
  <si>
    <t>ERJ3EKF1100V</t>
  </si>
  <si>
    <t>110ꭥ</t>
  </si>
  <si>
    <t>ERJ3EKF1200V</t>
  </si>
  <si>
    <t>120ꭥ</t>
  </si>
  <si>
    <t>ERJ3EKF1300V</t>
  </si>
  <si>
    <t>130ꭥ</t>
  </si>
  <si>
    <t>ERJ3EKF1500V</t>
  </si>
  <si>
    <t>150ꭥ</t>
  </si>
  <si>
    <t>ERJ3EKF1600V</t>
  </si>
  <si>
    <t>160ꭥ</t>
  </si>
  <si>
    <t>ERJ3EKF1800V</t>
  </si>
  <si>
    <t>180ꭥ</t>
  </si>
  <si>
    <t>ERJ3EKF2000V</t>
  </si>
  <si>
    <t>200ꭥ</t>
  </si>
  <si>
    <t>ERJ3EKF2200V</t>
  </si>
  <si>
    <t>220ꭥ</t>
  </si>
  <si>
    <t>ERJ3EKF2700V</t>
  </si>
  <si>
    <t>270ꭥ</t>
  </si>
  <si>
    <t>ERJ3EKF3000V</t>
  </si>
  <si>
    <t>300ꭥ</t>
  </si>
  <si>
    <t>ERJ3EKF3300V</t>
  </si>
  <si>
    <t>330ꭥ</t>
  </si>
  <si>
    <t>ERJ3EKF3600V</t>
  </si>
  <si>
    <t>360ꭥ</t>
  </si>
  <si>
    <t>ERJ3EKF3900V</t>
  </si>
  <si>
    <t>390ꭥ</t>
  </si>
  <si>
    <t>ERJ3EKF4300V</t>
  </si>
  <si>
    <t>430ꭥ</t>
  </si>
  <si>
    <t>ERJ3EKF4700V</t>
  </si>
  <si>
    <t>470ꭥ</t>
  </si>
  <si>
    <t>ERJ3EKF5100V</t>
  </si>
  <si>
    <t>510ꭥ</t>
  </si>
  <si>
    <t>ERJ3EKF5600V</t>
  </si>
  <si>
    <t>560ꭥ</t>
  </si>
  <si>
    <t>ERJ3EKF6200V</t>
  </si>
  <si>
    <t>620ꭥ</t>
  </si>
  <si>
    <t>ERJ3EKF6800V</t>
  </si>
  <si>
    <t>680ꭥ</t>
  </si>
  <si>
    <t>ERJ3EKF7500V</t>
  </si>
  <si>
    <t>750ꭥ</t>
  </si>
  <si>
    <t>ERJ3EKF8200V</t>
  </si>
  <si>
    <t>820ꭥ</t>
  </si>
  <si>
    <t>XNM-AU-01562</t>
  </si>
  <si>
    <t>Panasonic 820Ω, 0603 (1608M) Thick Film SMD Resistor ±1% 0.1W - ERJ3EKF8200V</t>
  </si>
  <si>
    <t>ERJ3EKF9100V</t>
  </si>
  <si>
    <t>910ꭥ</t>
  </si>
  <si>
    <t>ERJ3EKF1101V</t>
  </si>
  <si>
    <t>1.1kꭥ</t>
  </si>
  <si>
    <t>ERJ3EKF1201V</t>
  </si>
  <si>
    <t>1.2kꭥ</t>
  </si>
  <si>
    <t>ERJ3EKF1301V</t>
  </si>
  <si>
    <t>1.3kꭥ</t>
  </si>
  <si>
    <t>ERJ3EKF1501V</t>
  </si>
  <si>
    <t>1.5kꭥ</t>
  </si>
  <si>
    <t>XNM-AU-01268</t>
  </si>
  <si>
    <t>ERJ3EKF1601V</t>
  </si>
  <si>
    <t>1.6kꭥ</t>
  </si>
  <si>
    <t>ERJ3EKF1801V</t>
  </si>
  <si>
    <t>1.8kꭥ</t>
  </si>
  <si>
    <t>ERJ3EKF2001V</t>
  </si>
  <si>
    <t>2kꭥ</t>
  </si>
  <si>
    <t>ERJ3EKF2201V</t>
  </si>
  <si>
    <t>2.2kꭥ</t>
  </si>
  <si>
    <t>ERJ3EKF2401V</t>
  </si>
  <si>
    <t>2.4kꭥ</t>
  </si>
  <si>
    <t>ERJ3EKF2701V</t>
  </si>
  <si>
    <t>2.7kꭥ</t>
  </si>
  <si>
    <t>ERJ3EKF3001V</t>
  </si>
  <si>
    <t>3kꭥ</t>
  </si>
  <si>
    <t>ERJ3EKF3301V</t>
  </si>
  <si>
    <t>3.3kꭥ</t>
  </si>
  <si>
    <t>ERJ3EKF3601V</t>
  </si>
  <si>
    <t>3.6kꭥ</t>
  </si>
  <si>
    <t>ERJ3EKF3901V</t>
  </si>
  <si>
    <t>3.8kꭥ</t>
  </si>
  <si>
    <t>ERJ3EKF4301V</t>
  </si>
  <si>
    <t>4.3kꭥ</t>
  </si>
  <si>
    <t>ERJ3EKF4701V</t>
  </si>
  <si>
    <t>4.7kꭥ</t>
  </si>
  <si>
    <t>ERJ3EKF5101V</t>
  </si>
  <si>
    <t>5.1kꭥ</t>
  </si>
  <si>
    <t>XNM-AU-01270</t>
  </si>
  <si>
    <t>ERJ3EKF5601V</t>
  </si>
  <si>
    <t>5.6kꭥ</t>
  </si>
  <si>
    <t>ERJ3EKF6201V</t>
  </si>
  <si>
    <t>6.2kꭥ</t>
  </si>
  <si>
    <t>ERJ3EKF6801V</t>
  </si>
  <si>
    <t>6.8kꭥ</t>
  </si>
  <si>
    <t>XNM-AU-01271</t>
  </si>
  <si>
    <t>ERJ3EKF7501V</t>
  </si>
  <si>
    <t>7.5kꭥ</t>
  </si>
  <si>
    <t>ERJ3EKF8201V</t>
  </si>
  <si>
    <t>8.2kꭥ</t>
  </si>
  <si>
    <t>ERJ3EKF1002V</t>
  </si>
  <si>
    <t>10kꭥ</t>
  </si>
  <si>
    <t>ERJ3EKF1202V</t>
  </si>
  <si>
    <t>12kꭥ</t>
  </si>
  <si>
    <t>ERJ3EKF1302V</t>
  </si>
  <si>
    <t>13kꭥ</t>
  </si>
  <si>
    <t>ERJ3EKF1502V</t>
  </si>
  <si>
    <t>15kꭥ</t>
  </si>
  <si>
    <t>XNM-AU-01572</t>
  </si>
  <si>
    <t>Panasonic Thick Film Resistor 0603 16kΩ ±1% 0.1W ±100ppm/°C- ERJ3EKF1602V</t>
  </si>
  <si>
    <t>16kꭥ</t>
  </si>
  <si>
    <t>ERJ3EKF1802V</t>
  </si>
  <si>
    <t>18kꭥ</t>
  </si>
  <si>
    <t>ERJ3EKF2002V</t>
  </si>
  <si>
    <t>20kꭥ</t>
  </si>
  <si>
    <t>ERJ3EKF2202V</t>
  </si>
  <si>
    <t>22kꭥ</t>
  </si>
  <si>
    <t>ERJ3EKF2402V</t>
  </si>
  <si>
    <t>24kꭥ</t>
  </si>
  <si>
    <t>ERJ3EKF2702V</t>
  </si>
  <si>
    <t>27kꭥ</t>
  </si>
  <si>
    <t>ERJ3EKF3302V</t>
  </si>
  <si>
    <t>33kꭥ</t>
  </si>
  <si>
    <t>ERJ3EKF3602V</t>
  </si>
  <si>
    <t>36kꭥ</t>
  </si>
  <si>
    <t>ERJ3EKF3902V</t>
  </si>
  <si>
    <t>39kꭥ</t>
  </si>
  <si>
    <t>ERJ3EKF4302V</t>
  </si>
  <si>
    <t>43kꭥ</t>
  </si>
  <si>
    <t>ERJ3EKF4702V</t>
  </si>
  <si>
    <t>47kꭥ</t>
  </si>
  <si>
    <t>ERJ3EKF5102V</t>
  </si>
  <si>
    <t>51kꭥ</t>
  </si>
  <si>
    <t>ERJ3EKF5602V</t>
  </si>
  <si>
    <t>56kꭥ</t>
  </si>
  <si>
    <t>ERJ3EKF6202V</t>
  </si>
  <si>
    <t>62kꭥ</t>
  </si>
  <si>
    <t>ERJ3EKF6802V</t>
  </si>
  <si>
    <t>68kꭥ</t>
  </si>
  <si>
    <t>ERJ3EKF7502V</t>
  </si>
  <si>
    <t>75kꭥ</t>
  </si>
  <si>
    <t>ERJ3EKF8202V</t>
  </si>
  <si>
    <t>82kꭥ</t>
  </si>
  <si>
    <t>ERJ3EKF1003V</t>
  </si>
  <si>
    <t>100kꭥ</t>
  </si>
  <si>
    <t>ERJPA3F1003V</t>
  </si>
  <si>
    <t>ERJ3EKF1103V</t>
  </si>
  <si>
    <t>110kꭥ</t>
  </si>
  <si>
    <t>ERJ3EKF1203V</t>
  </si>
  <si>
    <t>120kꭥ</t>
  </si>
  <si>
    <t>ERJ3EKF1303V</t>
  </si>
  <si>
    <t>130kꭥ</t>
  </si>
  <si>
    <t>ERJ3EKF1503V</t>
  </si>
  <si>
    <t>150kꭥ</t>
  </si>
  <si>
    <t>ERJ3EKF1603V</t>
  </si>
  <si>
    <t>160kꭥ</t>
  </si>
  <si>
    <t>ERJ3EKF1803V</t>
  </si>
  <si>
    <t>180kꭥ</t>
  </si>
  <si>
    <t>ERJ3EKF2003V</t>
  </si>
  <si>
    <t>200kꭥ</t>
  </si>
  <si>
    <t>ERJ3EKF2203V</t>
  </si>
  <si>
    <t>220kꭥ</t>
  </si>
  <si>
    <t>ERJ3EKF2403V</t>
  </si>
  <si>
    <t>240kꭥ</t>
  </si>
  <si>
    <t>ERJ3EKF2703V</t>
  </si>
  <si>
    <t>270kꭥ</t>
  </si>
  <si>
    <t>ERJ3EKF3003V</t>
  </si>
  <si>
    <t>300kꭥ</t>
  </si>
  <si>
    <t>ERJ3EKF3303V</t>
  </si>
  <si>
    <t>330kꭥ</t>
  </si>
  <si>
    <t>ERJ3EKF3603V</t>
  </si>
  <si>
    <t>360kꭥ</t>
  </si>
  <si>
    <t>ERJ3EKF3903V</t>
  </si>
  <si>
    <t>390kꭥ</t>
  </si>
  <si>
    <t>ERJ3EKF4303V</t>
  </si>
  <si>
    <t>430kꭥ</t>
  </si>
  <si>
    <t>ERJ3EKF4703V</t>
  </si>
  <si>
    <t>470kꭥ</t>
  </si>
  <si>
    <t>ERJ3EKF5103V</t>
  </si>
  <si>
    <t>510kꭥ</t>
  </si>
  <si>
    <t>ERJ3EKF5603V</t>
  </si>
  <si>
    <t>560kꭥ</t>
  </si>
  <si>
    <t>ERJ3EKF6203V</t>
  </si>
  <si>
    <t>620kꭥ</t>
  </si>
  <si>
    <t>ERJ3EKF6803V</t>
  </si>
  <si>
    <t>680kꭥ</t>
  </si>
  <si>
    <t>ERJ3EKF7503V</t>
  </si>
  <si>
    <t>750kꭥ</t>
  </si>
  <si>
    <t>XNM-AU-01275</t>
  </si>
  <si>
    <t>ERJ3EKF8203V</t>
  </si>
  <si>
    <t>820kꭥ</t>
  </si>
  <si>
    <t>ERJ3EKF9103V</t>
  </si>
  <si>
    <t>910kꭥ</t>
  </si>
  <si>
    <t>ERJ3EKF1004V</t>
  </si>
  <si>
    <t>1Mꭥ</t>
  </si>
  <si>
    <t>Evaluation Kit</t>
  </si>
  <si>
    <t>XNM-AU-01262</t>
  </si>
  <si>
    <t>GCM1885C2A220JA16D Capacitor 22pF</t>
  </si>
  <si>
    <t>22pF</t>
  </si>
  <si>
    <t>XNM-AU-01263</t>
  </si>
  <si>
    <t>GCM1885C2A470JA16D Capacitor 47pF</t>
  </si>
  <si>
    <t>47pF</t>
  </si>
  <si>
    <t>XNM-AU-01264</t>
  </si>
  <si>
    <t>GCM1885C2A151JA16D Capacitor 150pF</t>
  </si>
  <si>
    <t>150pF</t>
  </si>
  <si>
    <t>XNM-AU-01265</t>
  </si>
  <si>
    <t>GCM1885C2A331JA16D Capacitor 330pF</t>
  </si>
  <si>
    <t>330pF</t>
  </si>
  <si>
    <t>XNM-AU-01266</t>
  </si>
  <si>
    <t>GCM1885C2A681JA16D Capacitor 680pF</t>
  </si>
  <si>
    <t>680pF</t>
  </si>
  <si>
    <t>XNM-AU-01267</t>
  </si>
  <si>
    <t>GCM188R72A822KA01D Capacitor 8200pF</t>
  </si>
  <si>
    <t>8200pF</t>
  </si>
  <si>
    <t>Evaluation Kit - booklet</t>
  </si>
  <si>
    <t>MURATA 50V C0G C0603 0.5PF</t>
  </si>
  <si>
    <t>0.5PF ±0.1PF</t>
  </si>
  <si>
    <t>MURATA 50V C0G C0603 0.75PF</t>
  </si>
  <si>
    <t>0.75PF ±0.1PF</t>
  </si>
  <si>
    <t>MURATA 50V C0G C0603 1PF</t>
  </si>
  <si>
    <t>1PF ±0.25PF</t>
  </si>
  <si>
    <t>MURATA 50V C0G C0603 1.2PF</t>
  </si>
  <si>
    <t>1.2PF ±0.25PF</t>
  </si>
  <si>
    <t>MURATA 50V C0G C0603 1.5PF</t>
  </si>
  <si>
    <t>1.5PF ±0.25PF</t>
  </si>
  <si>
    <t>MURATA 50V C0G C0603 1.8PF</t>
  </si>
  <si>
    <t>1.8PF ±0.25PF</t>
  </si>
  <si>
    <t>MURATA 50V C0G C0603 2PF</t>
  </si>
  <si>
    <t>2PF ±0.25PF</t>
  </si>
  <si>
    <t>MURATA 50V C0G C0603 2.2PF</t>
  </si>
  <si>
    <t>2.2PF ±0.25PF</t>
  </si>
  <si>
    <t>MURATA 50V C0G C0603 2.4PF</t>
  </si>
  <si>
    <t>2.4PF ±0.25PF</t>
  </si>
  <si>
    <t>MURATA 50V C0G C0603 2.5PF</t>
  </si>
  <si>
    <t>2.5PF ±0.25PF</t>
  </si>
  <si>
    <t>MURATA 50V C0G C0603 2.7PF</t>
  </si>
  <si>
    <t>2.7PF ±0.25PF</t>
  </si>
  <si>
    <t>MURATA 50V C0G C0603 3PF</t>
  </si>
  <si>
    <t>3PF ±0.25PF</t>
  </si>
  <si>
    <t>MURATA 50V C0G C0603 3.3PF</t>
  </si>
  <si>
    <t>3.3PF ±0.25PF</t>
  </si>
  <si>
    <t>MURATA 50V C0G C0603 3.6PF</t>
  </si>
  <si>
    <t>3.6PF ±0.25PF</t>
  </si>
  <si>
    <t xml:space="preserve">MURATA 50V C0G C0603 3.9PF </t>
  </si>
  <si>
    <t>3.9PF ±0.25PF</t>
  </si>
  <si>
    <t>MURATA 50V C0G C0603 4PF</t>
  </si>
  <si>
    <t>4PF ±0.25PF</t>
  </si>
  <si>
    <t>MURATA 50V C0G C0603 4.3PF</t>
  </si>
  <si>
    <t>4.3PF ±0.25PF</t>
  </si>
  <si>
    <t xml:space="preserve">MURATA 50V C0G C0603 4.7PF </t>
  </si>
  <si>
    <t>4.7PF ±0.25PF</t>
  </si>
  <si>
    <t>MURATA 50V C0G C0603 5PF ±0.25PF</t>
  </si>
  <si>
    <t>5PF ±0.25PF</t>
  </si>
  <si>
    <t>MURATA 50V C0G C0603 5.1PF ±0.25PF</t>
  </si>
  <si>
    <t>5.1PF ±0.25PF</t>
  </si>
  <si>
    <t>MURATA 50V C0G C0603 5.6PF ±0.25PF</t>
  </si>
  <si>
    <t>5.6PF ±0.25PF</t>
  </si>
  <si>
    <t>MURATA 50V C0G C0603 6PF ±0.25PF</t>
  </si>
  <si>
    <t>6PF ±0.25PF</t>
  </si>
  <si>
    <t>MURATA 50V C0G C0603 6.2PF ±0.25PF</t>
  </si>
  <si>
    <t>6.2PF ±0.25PF</t>
  </si>
  <si>
    <t>MURATA 50V C0G C0603 6.8PF ±0.25PF</t>
  </si>
  <si>
    <t>6.8PF ±0.25PF</t>
  </si>
  <si>
    <t>MURATA 50V C0G C0603 7PF ±0.25PF</t>
  </si>
  <si>
    <t>7PF ±0.25PF</t>
  </si>
  <si>
    <t>MURATA 50V C0G C0603 7.5PF ±0.25PF</t>
  </si>
  <si>
    <t>7.5PF ±0.25PF</t>
  </si>
  <si>
    <t>MURATA 50V C0G C0603 8PF ±0.25PF</t>
  </si>
  <si>
    <t>8PF ±0.25PF</t>
  </si>
  <si>
    <t>MURATA 50V C0G C0603 8.2PF ±0.25PF</t>
  </si>
  <si>
    <t>8.2PF ±0.25PF</t>
  </si>
  <si>
    <t>MURATA 50V C0G C0603 9.1PF ±0.25PF</t>
  </si>
  <si>
    <t>9.1PF ±0.25PF</t>
  </si>
  <si>
    <t>MURATA 50V C0G C0603 10PF ±5%</t>
  </si>
  <si>
    <t>10PF ±5%</t>
  </si>
  <si>
    <t>MURATA 50V C0G C0603 11PF ±5%</t>
  </si>
  <si>
    <t>11PF ±5%</t>
  </si>
  <si>
    <t>MURATA 50V C0G C0603 12PF ±5%</t>
  </si>
  <si>
    <t>12PF ±5%</t>
  </si>
  <si>
    <t>MURATA 50V C0G C0603 13PF ±5%</t>
  </si>
  <si>
    <t>13PF ±5%</t>
  </si>
  <si>
    <t>MURATA 50V C0G C0603 16PF ±5%</t>
  </si>
  <si>
    <t>16PF ±5%</t>
  </si>
  <si>
    <t>MURATA 50V C0G C0603 18PF ±5%</t>
  </si>
  <si>
    <t>18PF ±5%</t>
  </si>
  <si>
    <t>MURATA 50V C0G C0603 20PF ±5%</t>
  </si>
  <si>
    <t>20PF ±5%</t>
  </si>
  <si>
    <t>MURATA 50V C0G C0603 22PF ±5%</t>
  </si>
  <si>
    <t>22PF ±5%</t>
  </si>
  <si>
    <t>MURATA 50V C0G C0603 24PF ±5%</t>
  </si>
  <si>
    <t>24PF ±5%</t>
  </si>
  <si>
    <t>MURATA 50V C0G C0603 27PF ±5%</t>
  </si>
  <si>
    <t>27PF ±5%</t>
  </si>
  <si>
    <t>MURATA 50V C0G C0603 30PF ±5%</t>
  </si>
  <si>
    <t>30PF ±5%</t>
  </si>
  <si>
    <t>MURATA 50V C0G C0603 36PF ±5%</t>
  </si>
  <si>
    <t>36PF ±5%</t>
  </si>
  <si>
    <t>MURATA 50V C0G C0603 39PF ±5%</t>
  </si>
  <si>
    <t>39PF ±5%</t>
  </si>
  <si>
    <t>MURATA 50V C0G C0603 43PF ±5%</t>
  </si>
  <si>
    <t>43PF ±5%</t>
  </si>
  <si>
    <t>MURATA 50V C0G C0603 47PF ±5%</t>
  </si>
  <si>
    <t>47PF ±5%</t>
  </si>
  <si>
    <t>MURATA 50V C0G C0603 51PF ±5%</t>
  </si>
  <si>
    <t>51PF ±5%</t>
  </si>
  <si>
    <t>MURATA 50V C0G C0603 56PF ±5%</t>
  </si>
  <si>
    <t>56PF ±5%</t>
  </si>
  <si>
    <t>MURATA 50V C0G C0603 62PF ±5%</t>
  </si>
  <si>
    <t>62PF ±5%</t>
  </si>
  <si>
    <t>MURATA 50V C0G C0603 68PF ±5%</t>
  </si>
  <si>
    <t>68PF ±5%</t>
  </si>
  <si>
    <t>MURATA 50V C0G C0603 75PF ±5%</t>
  </si>
  <si>
    <t>75PF ±5%</t>
  </si>
  <si>
    <t>MURATA 50V C0G C0603 82PF ±5%</t>
  </si>
  <si>
    <t>82PF ±5%</t>
  </si>
  <si>
    <t>MURATA 50V C0G C0603 91PF ±5%</t>
  </si>
  <si>
    <t>91PF ±5%</t>
  </si>
  <si>
    <t>MURATA 50V C0G C0603 100PF ±5%</t>
  </si>
  <si>
    <t>100PF ±5%</t>
  </si>
  <si>
    <t>MURATA 50V C0G C0603 110PF ±5%</t>
  </si>
  <si>
    <t>110PF ±5%</t>
  </si>
  <si>
    <t>MURATA 50V C0G C0603 120PF ±5%</t>
  </si>
  <si>
    <t>120PF ±5%</t>
  </si>
  <si>
    <t>MURATA 50V C0G C0603 130PF ±5%</t>
  </si>
  <si>
    <t>130PF ±5%</t>
  </si>
  <si>
    <t>MURATA 50V C0G C0603 150PF ±5%</t>
  </si>
  <si>
    <t>150PF ±5%</t>
  </si>
  <si>
    <t>MURATA 50V C0G C0603 160PF ±5%</t>
  </si>
  <si>
    <t>160PF ±5%</t>
  </si>
  <si>
    <t>MURATA 50V C0G C0603 180PF ±5%</t>
  </si>
  <si>
    <t>180PF ±5%</t>
  </si>
  <si>
    <t>MURATA 50V X7R C0603 200PF ±5%</t>
  </si>
  <si>
    <t>200PF ±5%</t>
  </si>
  <si>
    <t>MURATA 50V X7R C0603 220PF ±10%</t>
  </si>
  <si>
    <t>220PF ±10%</t>
  </si>
  <si>
    <t>MURATA 50V X7R C0603 270PF ±10%</t>
  </si>
  <si>
    <t>270PF ±10%</t>
  </si>
  <si>
    <t>MURATA 50V X7R C0603 330PF ±10%</t>
  </si>
  <si>
    <t>330PF ±10%</t>
  </si>
  <si>
    <t>MURATA 50V X7R C0603 390PF ±10%</t>
  </si>
  <si>
    <t>390PF ±10%</t>
  </si>
  <si>
    <t>MURATA 50V X7R C0603 470PF ±10%</t>
  </si>
  <si>
    <t>470PF ±10%</t>
  </si>
  <si>
    <t>MURATA 50V X7R C0603 560PF ±10%</t>
  </si>
  <si>
    <t>560PF ±10%</t>
  </si>
  <si>
    <t>MURATA 50V X7R C0603 680PF ±10%</t>
  </si>
  <si>
    <t>680PF ±10%</t>
  </si>
  <si>
    <t>MURATA 50V X7R C0603 820PF ±10%</t>
  </si>
  <si>
    <t>820PF ±10%</t>
  </si>
  <si>
    <t>MURATA 50V X7R C0603 1NF ±10%</t>
  </si>
  <si>
    <t>1NF ±10%</t>
  </si>
  <si>
    <t>MURATA 50V X7R C0603 1.2NF ±10%</t>
  </si>
  <si>
    <t>1.2NF ±10%</t>
  </si>
  <si>
    <t>MURATA 50V X7R C0603 1.5NF ±10%</t>
  </si>
  <si>
    <t>1.5NF ±10%</t>
  </si>
  <si>
    <t>MURATA 50V X7R C0603 2.2NF ±10%</t>
  </si>
  <si>
    <t>2.2NF ±10%</t>
  </si>
  <si>
    <t>MURATA 50V X7R C0603 3.3NF ±10%</t>
  </si>
  <si>
    <t>3.3NF ±10%</t>
  </si>
  <si>
    <t>MURATA 50V X7R C0603 4.7NF ±10%</t>
  </si>
  <si>
    <t>4.7NF ±10%</t>
  </si>
  <si>
    <t>MURATA 50V X7R C0603 6.8NF ±10%</t>
  </si>
  <si>
    <t>6.8NF ±10%</t>
  </si>
  <si>
    <t>MURATA 50V X7R C0603 8.2NF ±10%</t>
  </si>
  <si>
    <t>8.2NF ±10%</t>
  </si>
  <si>
    <t>MURATA 50V X7R C0603 10NF ±10%</t>
  </si>
  <si>
    <t>10NF ±10%</t>
  </si>
  <si>
    <t>MURATA 50V X7R C0603 15NF ±10%</t>
  </si>
  <si>
    <t>15NF ±10%</t>
  </si>
  <si>
    <t>MURATA 50V X7R C0603 22NF ±10%</t>
  </si>
  <si>
    <t>22NF ±10%</t>
  </si>
  <si>
    <t>MURATA 50V X7R C0603 33NF ±10%</t>
  </si>
  <si>
    <t>33NF ±10%</t>
  </si>
  <si>
    <t>MURATA 50V X7R C0603 47NF ±10%</t>
  </si>
  <si>
    <t>47NF ±10%</t>
  </si>
  <si>
    <t>MURATA 50V X7R C0603 68NF ±10%</t>
  </si>
  <si>
    <t>68NF ±10%</t>
  </si>
  <si>
    <t>MURATA 50V X7R C0603 82NF ±10%</t>
  </si>
  <si>
    <t>82NF ±10%</t>
  </si>
  <si>
    <t>MURATA 50V X7R C0603 100NF ±10%</t>
  </si>
  <si>
    <t>100NF ±10%</t>
  </si>
  <si>
    <t>MURATA 50V X7R C0603 220NF ±10%</t>
  </si>
  <si>
    <t>220NF ±10%</t>
  </si>
  <si>
    <t>MURATA 50V X7R C0603 470NF ±10%</t>
  </si>
  <si>
    <t>470NF ±10%</t>
  </si>
  <si>
    <t>MURATA 50V X7R C0603 680NF ±10%</t>
  </si>
  <si>
    <t>680NF ±10%</t>
  </si>
  <si>
    <t>MURATA 50V X7R C0603 1UF ±10%</t>
  </si>
  <si>
    <t>1UF ±10%</t>
  </si>
  <si>
    <t>MURATA 50V X7R C0603 2.2UF ±10%</t>
  </si>
  <si>
    <t>2.2UF ±10%</t>
  </si>
  <si>
    <t>Evaluation Kit - book</t>
  </si>
  <si>
    <t>GCM1885C2A1R0BA16D</t>
  </si>
  <si>
    <t>1.0PF  ±0.1PF 100v</t>
  </si>
  <si>
    <t>GCM1885C2A2R0BA16D</t>
  </si>
  <si>
    <t>2.0 pF ±0.1pF 100v</t>
  </si>
  <si>
    <t>GCM1885C2A3R0BA16D</t>
  </si>
  <si>
    <t>3.0 pF ±0.1pF 100v</t>
  </si>
  <si>
    <t>GCM1885C2A4R0BA16D</t>
  </si>
  <si>
    <t>4.0 pF ±0.1pF 100v</t>
  </si>
  <si>
    <t>GCM1885C2A5R0BA16D</t>
  </si>
  <si>
    <t>5.0 pF ±0.1pF 100v</t>
  </si>
  <si>
    <t>GCM1885C2A6R0BA16D</t>
  </si>
  <si>
    <t>6.0 pF ±0.1pF 100v</t>
  </si>
  <si>
    <t>GCM1885C2A7R0BA16D</t>
  </si>
  <si>
    <t>7.0 pF ±0.1pF 100v</t>
  </si>
  <si>
    <t>GCM1885C2A8R0BA16D</t>
  </si>
  <si>
    <t>8.0 pF ±0.1pF 100v</t>
  </si>
  <si>
    <t>GCM1885C2A9R0BA16D</t>
  </si>
  <si>
    <t>9.0 pF ±0.1pF 100v</t>
  </si>
  <si>
    <t>GCM1885C2A100JA16D</t>
  </si>
  <si>
    <t>10 pF ± 5% 100v</t>
  </si>
  <si>
    <t>GCM1885C2A120JA16D</t>
  </si>
  <si>
    <t>12 pF ± 5% 100v</t>
  </si>
  <si>
    <t>GCM1885C2A150JA16D</t>
  </si>
  <si>
    <t>15 pF ± 5% 100v</t>
  </si>
  <si>
    <t>GCM1885C2A180JA16D</t>
  </si>
  <si>
    <t>18 pF ± 5% 100v</t>
  </si>
  <si>
    <t>GCM1885C2A220JA16D</t>
  </si>
  <si>
    <t>22 pF ± 5% 100v</t>
  </si>
  <si>
    <t>GCM1885C2A270JA16D</t>
  </si>
  <si>
    <t>27 pF ± 5% 100v</t>
  </si>
  <si>
    <t>GCM1885C2A330JA16D</t>
  </si>
  <si>
    <t>33 pF ± 5% 100v</t>
  </si>
  <si>
    <t>GCM1885C2A390JA16D</t>
  </si>
  <si>
    <t>39 pF ± 5% 100v</t>
  </si>
  <si>
    <t>GCM1885C2A470JA16D</t>
  </si>
  <si>
    <t>47 pF ± 5% 100v</t>
  </si>
  <si>
    <t>GCM1885C2A560JA16D</t>
  </si>
  <si>
    <t>56 pF ± 5% 100v</t>
  </si>
  <si>
    <t>GCM1885C2A680JA16D</t>
  </si>
  <si>
    <t>68 pF ± 5% 100v</t>
  </si>
  <si>
    <t>GCM1885C2A820JA16D</t>
  </si>
  <si>
    <t>82 pF ± 5% 100v</t>
  </si>
  <si>
    <t>GCM1885C2A101JA16D</t>
  </si>
  <si>
    <t>100 pF ± 5% 100v</t>
  </si>
  <si>
    <t>GCM1885C2A121JA16D</t>
  </si>
  <si>
    <t>120 pF ± 5% 100v</t>
  </si>
  <si>
    <t>GCM1885C2A151JA16D</t>
  </si>
  <si>
    <t>150 pF ± 5% 100v</t>
  </si>
  <si>
    <t>GCM1885C2A181JA16D</t>
  </si>
  <si>
    <t>180 pF ± 5% 100v</t>
  </si>
  <si>
    <t>GCM1885C2A221JA16D</t>
  </si>
  <si>
    <t>220 pF ± 5% 100v</t>
  </si>
  <si>
    <t>GCM1885C2A271JA16D</t>
  </si>
  <si>
    <t>270 pF ± 5% 100v</t>
  </si>
  <si>
    <t>GCM1885C2A331JA16D</t>
  </si>
  <si>
    <t>330 pF ± 5% 100v</t>
  </si>
  <si>
    <t>GCM1885C2A391JA16D</t>
  </si>
  <si>
    <t>390 pF ± 5% 100v</t>
  </si>
  <si>
    <t>GCM1885C2A471JA16D</t>
  </si>
  <si>
    <t>470 pF ± 5% 100v</t>
  </si>
  <si>
    <t>GCM1885C2A561JA16D</t>
  </si>
  <si>
    <t>560 pF ± 5% 100v</t>
  </si>
  <si>
    <t>GCM1885C2A681JA16D</t>
  </si>
  <si>
    <t>680 pF ± 5% 100v</t>
  </si>
  <si>
    <t>GCM1885C2A821JA16D</t>
  </si>
  <si>
    <t>820 pF ± 5% 100v</t>
  </si>
  <si>
    <t>GRM1885C2A102JA01D</t>
  </si>
  <si>
    <t>1 nF/1000 pF ± 5% 100v</t>
  </si>
  <si>
    <t>GRM1885C2A122JA01D</t>
  </si>
  <si>
    <t>1.2 nF/1200 pF ± 5% 100v</t>
  </si>
  <si>
    <t>GCM1885C2A152JA16D</t>
  </si>
  <si>
    <t>1.5 nF/1500 pF ± 5% 100v</t>
  </si>
  <si>
    <t>GRM1885C2A182JA01D</t>
  </si>
  <si>
    <t>1.8 nF/1800 pF ± 5% 100v</t>
  </si>
  <si>
    <t>GRM1885C2A222JA01D</t>
  </si>
  <si>
    <t>2.2 nF/2200 pF ± 5% 100v</t>
  </si>
  <si>
    <t>GRM1885C2A272JA01D</t>
  </si>
  <si>
    <t>2.7 nF/2700 pF ± 5% 100v</t>
  </si>
  <si>
    <t>GRM1885C2A332JA01D</t>
  </si>
  <si>
    <t>3.3 nF/3300 pF ± 5% 100v</t>
  </si>
  <si>
    <t>GRM1885C2A392JA01D</t>
  </si>
  <si>
    <t>3.9 nF/3900 pF ± 5% 100v</t>
  </si>
  <si>
    <t>GCM188R92A472KA01D</t>
  </si>
  <si>
    <t>4.7 nF/4700 pF ± 10% 100v</t>
  </si>
  <si>
    <t>GCM188R72A562KA01D</t>
  </si>
  <si>
    <t>5.6 nF/5600 pF ± 10% 100v</t>
  </si>
  <si>
    <t>GCM188R72A682KA01D</t>
  </si>
  <si>
    <t>6.8 nF/6800 pF ± 10% 100v</t>
  </si>
  <si>
    <t>GCM188R72A822KA01D</t>
  </si>
  <si>
    <t>8.2 nF/8200 pF ± 10% 100v</t>
  </si>
  <si>
    <t>GCM188R72A103KA01D</t>
  </si>
  <si>
    <t>10 nF/10000 pF ± 10% 100v</t>
  </si>
  <si>
    <t>GCM188R72A123KA37D</t>
  </si>
  <si>
    <t>12 nF/12000 pF ± 10% 100v</t>
  </si>
  <si>
    <t>GCM188R72A153KA37D</t>
  </si>
  <si>
    <t>15 nF/15000 pF ± 10% 100v</t>
  </si>
  <si>
    <t>GCM188R72A183KA37D</t>
  </si>
  <si>
    <t>18 nF/18000 pF ± 10% 100v</t>
  </si>
  <si>
    <t>GCM188R72A223KA01D</t>
  </si>
  <si>
    <t>22 nF/22000 pF ± 10% 100v</t>
  </si>
  <si>
    <t>GCM188L81H273KA40D</t>
  </si>
  <si>
    <t>27 nF/27000 pF ± 10% 50v</t>
  </si>
  <si>
    <t>GCM188R91H333KA01D</t>
  </si>
  <si>
    <t>33 nF/33000 pF ± 10% 50v</t>
  </si>
  <si>
    <t>GCM188R91H473KA01D</t>
  </si>
  <si>
    <t>47 nF/47000 pF ± 10% 50v</t>
  </si>
  <si>
    <t>GCM188R91E683KA01D</t>
  </si>
  <si>
    <t>68 nF/68000 pF ± 10% 25v</t>
  </si>
  <si>
    <t>GRM188R72A104KA35D</t>
  </si>
  <si>
    <t>0.10 uF/100 nF ± 10% 100v</t>
  </si>
  <si>
    <t>GCM188R71E124KA01D</t>
  </si>
  <si>
    <t>0.12 uF/120 nF ± 10% 25v</t>
  </si>
  <si>
    <t>GCM188R71E154KA01D</t>
  </si>
  <si>
    <t>0.15 uF/150 nF ± 10% 25v</t>
  </si>
  <si>
    <t>GCM188R71E184MA40D</t>
  </si>
  <si>
    <t>0.18 uF/180 nF ± 20% 25v</t>
  </si>
  <si>
    <t>GCM188R71E224KA40D</t>
  </si>
  <si>
    <t>0.22 uF/220 nF ± 10% 25v</t>
  </si>
  <si>
    <t>GCM188R71C274KA01D</t>
  </si>
  <si>
    <t>0.27 uF/270 nF ± 10% 16v</t>
  </si>
  <si>
    <t>GCM188R71C334KA37D</t>
  </si>
  <si>
    <t>0.33 uF/330 nF ± 10% 16v</t>
  </si>
  <si>
    <t>GCM188R71C394KA40D</t>
  </si>
  <si>
    <t>0.39 uF/390 nF ± 10% 16v</t>
  </si>
  <si>
    <t>GCM188R71C474KA55D</t>
  </si>
  <si>
    <t>0.47 uF/470 nF ± 10% 16v</t>
  </si>
  <si>
    <t>GCM188C71C684KA49D</t>
  </si>
  <si>
    <t>0.68 uF/680 nF ± 10% 16v</t>
  </si>
  <si>
    <t>GCM188R71E105KA49D</t>
  </si>
  <si>
    <t>1.0 uF/ 1000nF ± 10% 25v</t>
  </si>
  <si>
    <t>GRM188C71E225KE11D</t>
  </si>
  <si>
    <t>2.2 uF/2200 nF ± 10% 25v</t>
  </si>
  <si>
    <t>GRM188R61E475KE11D</t>
  </si>
  <si>
    <t>4.7 uF/4700 nF ± 10% 25v</t>
  </si>
  <si>
    <t>XNM-AU-02308</t>
  </si>
  <si>
    <t>CAPACITOR GRM188R61E475KE11D RS#815-1386</t>
  </si>
  <si>
    <t>Metal Film Resistor</t>
  </si>
  <si>
    <t>Storage Cabinet2 Layer2</t>
  </si>
  <si>
    <t>Metal Film/ Through Hole 0 Ω</t>
  </si>
  <si>
    <t>0 Ω</t>
  </si>
  <si>
    <t>Metal Film/ Through Hole MFS1/4CC10R0F RS# 491-0850</t>
  </si>
  <si>
    <t>10 Ω</t>
  </si>
  <si>
    <t>XNM-AU-00967</t>
  </si>
  <si>
    <t>11Ω Metal Film Resistor 0.25W ±1% YR1B11RCC RS# 755-0808</t>
  </si>
  <si>
    <t>11 Ω</t>
  </si>
  <si>
    <t>Metal Film/ Through Hole 12 Ω</t>
  </si>
  <si>
    <t>12 Ω</t>
  </si>
  <si>
    <t>Metal Film/ Through Hole 13 Ω</t>
  </si>
  <si>
    <t>13 Ω</t>
  </si>
  <si>
    <t>Metal Film/ Through Hole 15 Ω</t>
  </si>
  <si>
    <t>15 Ω</t>
  </si>
  <si>
    <t>XNM-AU-00968</t>
  </si>
  <si>
    <t>16Ω Metal Film Resistor 0.25W ±1% MF1/4CC16R0F  RS# 463-8895</t>
  </si>
  <si>
    <t>16 Ω</t>
  </si>
  <si>
    <t>XNM-AU-00969</t>
  </si>
  <si>
    <t>18Ω Metal Film Resistor 0.25W ±1% MFS1/4CC18R0F  RS# 491-0917</t>
  </si>
  <si>
    <t>18 Ω</t>
  </si>
  <si>
    <t>Metal Film/ Through Hole 20 Ω</t>
  </si>
  <si>
    <t>20 Ω</t>
  </si>
  <si>
    <t>Metal Film/ Through Hole 22 Ω</t>
  </si>
  <si>
    <t>22 Ω</t>
  </si>
  <si>
    <t>Metal Film/ Through Hole 24 Ω</t>
  </si>
  <si>
    <t>24 Ω</t>
  </si>
  <si>
    <t>Metal Film/ Through Hole 27 Ω</t>
  </si>
  <si>
    <t>27 Ω</t>
  </si>
  <si>
    <t>Metal Film/ Through Hole 30 Ω</t>
  </si>
  <si>
    <t>30 Ω</t>
  </si>
  <si>
    <t>XNM-AU-00970</t>
  </si>
  <si>
    <t>33Ω Metal Film Resistor 0.25W ±1% MF1/4CC33R0F  RS# 463-8968</t>
  </si>
  <si>
    <t>33 Ω</t>
  </si>
  <si>
    <t>Metal Film/ Through Hole 36 Ω</t>
  </si>
  <si>
    <t>36 Ω</t>
  </si>
  <si>
    <t>Metal Film/ Through Hole 39 Ω</t>
  </si>
  <si>
    <t>39 Ω</t>
  </si>
  <si>
    <t>Metal Film/ Through Hole 43 Ω</t>
  </si>
  <si>
    <t>43 Ω</t>
  </si>
  <si>
    <t>Metal Film/ Through Hole 47 Ω</t>
  </si>
  <si>
    <t>47 Ω</t>
  </si>
  <si>
    <t>Metal Film/ Through Hole MFS1/4CC51R0F RS#491-1049</t>
  </si>
  <si>
    <t>51 Ω</t>
  </si>
  <si>
    <t>Metal Film/ Through Hole 56 Ω</t>
  </si>
  <si>
    <t>56 Ω</t>
  </si>
  <si>
    <t>Metal Film/ Through Hole 62 Ω</t>
  </si>
  <si>
    <t>62 Ω</t>
  </si>
  <si>
    <t>XNM-AU-00880</t>
  </si>
  <si>
    <t>68Ω Metal Film Resistor 0.25W ±1% MFS1/4CC68R0F RS# 491-1077</t>
  </si>
  <si>
    <t>68 Ω</t>
  </si>
  <si>
    <t>Metal Film/ Through Hole 75 Ω</t>
  </si>
  <si>
    <t>75 Ω</t>
  </si>
  <si>
    <t>Metal Film/ Through Hole 82 Ω</t>
  </si>
  <si>
    <t>82 Ω</t>
  </si>
  <si>
    <t>Metal Film/ Through Hole 91 Ω</t>
  </si>
  <si>
    <t>91 Ω</t>
  </si>
  <si>
    <t>XNM-AU-00357</t>
  </si>
  <si>
    <t>100Ω Metal Film Resistor 0.25W ±1% MFS1/4CC1000F RS# 491-1112</t>
  </si>
  <si>
    <t>100 Ω</t>
  </si>
  <si>
    <t>Metal Film/ Through Hole 110 Ω</t>
  </si>
  <si>
    <t>110 Ω</t>
  </si>
  <si>
    <t>Metal Film/ Through Hole 120 Ω</t>
  </si>
  <si>
    <t>120 Ω</t>
  </si>
  <si>
    <t>XNM-AU-01040</t>
  </si>
  <si>
    <t>130Ω Metal Film Resistor 0.25W ±1% MF1/4CC1300F RS# 463-9141</t>
  </si>
  <si>
    <t>130 Ω</t>
  </si>
  <si>
    <t>XNM-AU-00358</t>
  </si>
  <si>
    <t>150Ω Metal Film Resistor 0.25W ±1% MFS1/4CC1500F RS# 491-1156</t>
  </si>
  <si>
    <t>150 Ω</t>
  </si>
  <si>
    <t>XNM-AU-00328</t>
  </si>
  <si>
    <t>160Ω Metal Film Resistor 0.25W ±1% MFS1/4CC1600F RS# 491-1162</t>
  </si>
  <si>
    <t>160 Ω</t>
  </si>
  <si>
    <t>Metal Film/ Through Hole 180 Ω</t>
  </si>
  <si>
    <t>180 Ω</t>
  </si>
  <si>
    <t>XNM-AU-00958</t>
  </si>
  <si>
    <t>200Ω Metal Film Resistor 0.25W ±1% MFS1/4CC2000F RS# 491-1184</t>
  </si>
  <si>
    <t>200 Ω</t>
  </si>
  <si>
    <t>XNM-AU-01041</t>
  </si>
  <si>
    <t>220Ω Metal Film Resistor 0.25W ±1% MFS1/4CC2200F RS# 491-1207</t>
  </si>
  <si>
    <t>220 Ω</t>
  </si>
  <si>
    <t>XNM-AU-01042</t>
  </si>
  <si>
    <t>240Ω Metal Film Resistor 0.25W ±1% MFS1/4CC2400F RS# 491-1213</t>
  </si>
  <si>
    <t>240 Ω</t>
  </si>
  <si>
    <t>Metal Film/ Through Hole 270 Ω</t>
  </si>
  <si>
    <t>270 Ω</t>
  </si>
  <si>
    <t>XNM-AU-01043</t>
  </si>
  <si>
    <t>300O Metal Film Resistor 0.25W ±1% MFS1/4CC3000F RS#491-1235</t>
  </si>
  <si>
    <t>300 Ω</t>
  </si>
  <si>
    <t>Metal Film/ Through Hole 330 Ω</t>
  </si>
  <si>
    <t>330 Ω</t>
  </si>
  <si>
    <t>Metal Film/ Through Hole 360 Ω</t>
  </si>
  <si>
    <t>360 Ω</t>
  </si>
  <si>
    <t>Metal Film/ Through Hole 390 Ω</t>
  </si>
  <si>
    <t>390 Ω</t>
  </si>
  <si>
    <t>Metal Film/ Through Hole 430 Ω</t>
  </si>
  <si>
    <t>430 Ω</t>
  </si>
  <si>
    <t>Metal Film/ Through Hole 470 Ω</t>
  </si>
  <si>
    <t>470 Ω</t>
  </si>
  <si>
    <t>XNM-AU-01044</t>
  </si>
  <si>
    <t>510Ω Metal Film Resistor 0.25W ±1% MFS1/4CC5100F RS# 491-1308</t>
  </si>
  <si>
    <t>510 Ω</t>
  </si>
  <si>
    <t>Metal Film/ Through Hole 560 Ω</t>
  </si>
  <si>
    <t>560 Ω</t>
  </si>
  <si>
    <t>Metal Film/ Through Hole 620 Ω</t>
  </si>
  <si>
    <t>620 Ω</t>
  </si>
  <si>
    <t>Metal Film/ Through Hole 680 Ω</t>
  </si>
  <si>
    <t>680 Ω</t>
  </si>
  <si>
    <t>Metal Film/ Through Hole 750 Ω</t>
  </si>
  <si>
    <t>750 Ω</t>
  </si>
  <si>
    <t>Metal Film/ Through Hole 820 Ω</t>
  </si>
  <si>
    <t>820 Ω</t>
  </si>
  <si>
    <t>Metal Film/ Through Hole 910 Ω</t>
  </si>
  <si>
    <t>910 Ω</t>
  </si>
  <si>
    <t>MFS1/4CC1001F 491-1386</t>
  </si>
  <si>
    <t>1K0 Ω</t>
  </si>
  <si>
    <t>XNM-AU-00971</t>
  </si>
  <si>
    <t>1.1kΩ Metal Film Resistor 0.25W ±1% MFS1/4CC1101F RS# 491-1392</t>
  </si>
  <si>
    <t>1K1 Ω</t>
  </si>
  <si>
    <t>MFS1/4CC1201F  RS#491-1409</t>
  </si>
  <si>
    <t>1K2 Ω</t>
  </si>
  <si>
    <t>XNM-AU-00972</t>
  </si>
  <si>
    <t>1.3kΩ Metal Film Resistor 0.25W ±1% MFS1/4CC1301F RS# 491-1415</t>
  </si>
  <si>
    <t>1K3 Ω</t>
  </si>
  <si>
    <t>Metal Film/ Through Hole 1K5 Ω</t>
  </si>
  <si>
    <t>1K5 Ω</t>
  </si>
  <si>
    <t>Metal Film/ Through Hole 1K6 Ω</t>
  </si>
  <si>
    <t>1K6 Ω</t>
  </si>
  <si>
    <t>XNM-AU-01045</t>
  </si>
  <si>
    <t>1.8kΩ Metal Film Resistor 0.25W ±1% MFS1/4CC1801F RS# 491-1443</t>
  </si>
  <si>
    <t>1K8 Ω</t>
  </si>
  <si>
    <t>2kO Metal Film Resistor 0.25W ±1% MFS1/4CC2001F RS# 491-1459</t>
  </si>
  <si>
    <t>2K0 Ω</t>
  </si>
  <si>
    <t>2.2kO Metal Film Resistor 0.25W ±1% MFS1/4CC2201F  RS# 491-1465</t>
  </si>
  <si>
    <t>2K2 Ω</t>
  </si>
  <si>
    <t>XNM-AU-01046</t>
  </si>
  <si>
    <t>2.4kΩ Metal Film Resistor 0.25W ±1% MFS1/4CC2401F RS# 491-1487</t>
  </si>
  <si>
    <t>2K4 Ω</t>
  </si>
  <si>
    <t>Metal Film/ Through Hole 2K7 Ω</t>
  </si>
  <si>
    <t>2K7 Ω</t>
  </si>
  <si>
    <t>XNM-AU-00973</t>
  </si>
  <si>
    <t>3kΩ Metal Film Resistor 0.25W ±1% MFS1/4CC3001F  RS# 491-1500</t>
  </si>
  <si>
    <t>3K0 Ω</t>
  </si>
  <si>
    <t>XNM-AU-01047</t>
  </si>
  <si>
    <t>3.3kΩ Metal Film Resistor 0.25W ±1% MFS1/4CC3301F RS# 491-1516</t>
  </si>
  <si>
    <t>3K3 Ω</t>
  </si>
  <si>
    <t>Metal Film/ Through Hole 3K6 Ω</t>
  </si>
  <si>
    <t>3K6 Ω</t>
  </si>
  <si>
    <t>Metal Film/ Through Hole 3K9 Ω</t>
  </si>
  <si>
    <t>3K9 Ω</t>
  </si>
  <si>
    <t>Metal Film/ Through Hole 4K3 Ω</t>
  </si>
  <si>
    <t>4K3 Ω</t>
  </si>
  <si>
    <t>XNM-AU-00974</t>
  </si>
  <si>
    <t>4.7kΩ Metal Film Resistor 0.25W ±1% MFS1/4CC4701F  RS# 491-1566</t>
  </si>
  <si>
    <t>4K7 Ω</t>
  </si>
  <si>
    <t>Metal Film/ Through Hole 5K1 Ω</t>
  </si>
  <si>
    <t>5K1 Ω</t>
  </si>
  <si>
    <t>Metal Film/ Through Hole 5K6 Ω</t>
  </si>
  <si>
    <t>5K6 Ω</t>
  </si>
  <si>
    <t>Metal Film/ Through Hole 6K2 Ω</t>
  </si>
  <si>
    <t>6K2 Ω</t>
  </si>
  <si>
    <t>Metal Film/ Through Hole 6K8 Ω</t>
  </si>
  <si>
    <t>6K8 Ω</t>
  </si>
  <si>
    <t>Metal Film/ Through Hole 7K5 Ω</t>
  </si>
  <si>
    <t>7K5 Ω</t>
  </si>
  <si>
    <t>Metal Film/ Through Hole 8K2 Ω</t>
  </si>
  <si>
    <t>8K2 Ω</t>
  </si>
  <si>
    <t>Metal Film/ Through Hole 9K1 Ω</t>
  </si>
  <si>
    <t>9K1 Ω</t>
  </si>
  <si>
    <t>XNM-AU-02228</t>
  </si>
  <si>
    <t>10kΩ Metal Film Resistor 0.25W ±1% MF1/4CC1002F</t>
  </si>
  <si>
    <t>10K Ω</t>
  </si>
  <si>
    <t>Metal Film/ Through Hole 11K Ω</t>
  </si>
  <si>
    <t>11K Ω</t>
  </si>
  <si>
    <t>Metal Film/ Through Hole 12K Ω</t>
  </si>
  <si>
    <t>12K Ω</t>
  </si>
  <si>
    <t>Metal Film/ Through Hole 13K Ω</t>
  </si>
  <si>
    <t>13K Ω</t>
  </si>
  <si>
    <t>Metal Film/ Through Hole 15K Ω</t>
  </si>
  <si>
    <t>15K Ω</t>
  </si>
  <si>
    <t>Metal Film/ Through Hole 16K Ω</t>
  </si>
  <si>
    <t>16K Ω</t>
  </si>
  <si>
    <t>Metal Film/ Through Hole 18K Ω</t>
  </si>
  <si>
    <t>18K Ω</t>
  </si>
  <si>
    <t>Metal Film/ Through Hole 20K Ω</t>
  </si>
  <si>
    <t>20K Ω</t>
  </si>
  <si>
    <t>Metal Film/ Through Hole 22K Ω</t>
  </si>
  <si>
    <t>22K Ω</t>
  </si>
  <si>
    <t>Metal Film/ Through Hole 24K  Ω</t>
  </si>
  <si>
    <t>24K  Ω</t>
  </si>
  <si>
    <t>Metal Film/ Through Hole 27K Ω</t>
  </si>
  <si>
    <t>27K Ω</t>
  </si>
  <si>
    <t>Metal Film/ Through Hole 30K Ω</t>
  </si>
  <si>
    <t>30K Ω</t>
  </si>
  <si>
    <t>Metal Film/ Through Hole 33K Ω</t>
  </si>
  <si>
    <t>33K Ω</t>
  </si>
  <si>
    <t>Metal Film/ Through Hole 36K Ω</t>
  </si>
  <si>
    <t>36K Ω</t>
  </si>
  <si>
    <t>Metal Film/ Through Hole 39K Ω</t>
  </si>
  <si>
    <t>39K Ω</t>
  </si>
  <si>
    <t>Metal Film/ Through Hole 43K Ω</t>
  </si>
  <si>
    <t>43K Ω</t>
  </si>
  <si>
    <t>Metal Film/ Through Hole 47K Ω</t>
  </si>
  <si>
    <t>47K Ω</t>
  </si>
  <si>
    <t>Metal Film/ Through Hole 51K Ω</t>
  </si>
  <si>
    <t>51K Ω</t>
  </si>
  <si>
    <t>Metal Film/ Through Hole 56K Ω</t>
  </si>
  <si>
    <t>56K Ω</t>
  </si>
  <si>
    <t>Metal Film/ Through Hole 62K Ω</t>
  </si>
  <si>
    <t>62K Ω</t>
  </si>
  <si>
    <t>Metal Film/ Through Hole 68K Ω</t>
  </si>
  <si>
    <t>68K Ω</t>
  </si>
  <si>
    <t>Metal Film/ Through Hole 75K Ω</t>
  </si>
  <si>
    <t>75K Ω</t>
  </si>
  <si>
    <t>Metal Film/ Through Hole 82K Ω</t>
  </si>
  <si>
    <t>82K Ω</t>
  </si>
  <si>
    <t>XNM-AU-01048</t>
  </si>
  <si>
    <t>91kΩ Metal Film Resistor 0.25W ±1% MFS1/4CC9102F RS#491-1904</t>
  </si>
  <si>
    <t>91k Ω</t>
  </si>
  <si>
    <t>Metal Film/ Through Hole 100k Ω</t>
  </si>
  <si>
    <t>100k Ω</t>
  </si>
  <si>
    <t>XNM-AU-01746</t>
  </si>
  <si>
    <t>110kΩ Metal Film Resistor 0.25W ±1% MFS1/4CC1103F RS# 491-1926</t>
  </si>
  <si>
    <t>110k Ω</t>
  </si>
  <si>
    <t>Metal Film/ Through Hole 120k Ω</t>
  </si>
  <si>
    <t>120k Ω</t>
  </si>
  <si>
    <t>Metal Film/ Through Hole 130k Ω</t>
  </si>
  <si>
    <t>130k Ω</t>
  </si>
  <si>
    <t>Metal Film/ Through Hole 150k Ω</t>
  </si>
  <si>
    <t>150k Ω</t>
  </si>
  <si>
    <t>Metal Film/ Through Hole 160k Ω</t>
  </si>
  <si>
    <t>160k Ω</t>
  </si>
  <si>
    <t>Metal Film/ Through Hole 180k Ω</t>
  </si>
  <si>
    <t>180k Ω</t>
  </si>
  <si>
    <t>Metal Film/ Through Hole 200k Ω</t>
  </si>
  <si>
    <t>200k Ω</t>
  </si>
  <si>
    <t>Metal Film/ Through Hole 220k Ω</t>
  </si>
  <si>
    <t>220k Ω</t>
  </si>
  <si>
    <t>Metal Film/ Through Hole 240k Ω</t>
  </si>
  <si>
    <t>240k Ω</t>
  </si>
  <si>
    <t>Metal Film/ Through Hole 270k Ω</t>
  </si>
  <si>
    <t>270k Ω</t>
  </si>
  <si>
    <t>Metal Film/ Through Hole 300k Ω</t>
  </si>
  <si>
    <t>300k Ω</t>
  </si>
  <si>
    <t>Metal Film/ Through Hole 330k Ω</t>
  </si>
  <si>
    <t>330k Ω</t>
  </si>
  <si>
    <t>Metal Film/ Through Hole 360k Ω</t>
  </si>
  <si>
    <t>360k Ω</t>
  </si>
  <si>
    <t>Metal Film/ Through Hole 390k Ω</t>
  </si>
  <si>
    <t>390k Ω</t>
  </si>
  <si>
    <t>Metal Film/ Through Hole 430k Ω</t>
  </si>
  <si>
    <t>430k Ω</t>
  </si>
  <si>
    <t>Metal Film/ Through Hole 470k Ω</t>
  </si>
  <si>
    <t>470k Ω</t>
  </si>
  <si>
    <t>Metal Film/ Through Hole 510k Ω</t>
  </si>
  <si>
    <t>510k Ω</t>
  </si>
  <si>
    <t>Metal Film/ Through Hole 560k Ω</t>
  </si>
  <si>
    <t>560k Ω</t>
  </si>
  <si>
    <t>Metal Film/ Through Hole 620k Ω</t>
  </si>
  <si>
    <t>620k Ω</t>
  </si>
  <si>
    <t>Metal Film/ Through Hole 680k Ω</t>
  </si>
  <si>
    <t>680k Ω</t>
  </si>
  <si>
    <t>Metal Film/ Through Hole 750k Ω</t>
  </si>
  <si>
    <t>750k Ω</t>
  </si>
  <si>
    <t>Metal Film/ Through Hole 820k Ω</t>
  </si>
  <si>
    <t>820k Ω</t>
  </si>
  <si>
    <t>Metal Film/ Through Hole 910k Ω</t>
  </si>
  <si>
    <t>910k Ω</t>
  </si>
  <si>
    <t>Metal Film/ Through Hole 1M0 Ω</t>
  </si>
  <si>
    <t>1M0 Ω</t>
  </si>
  <si>
    <t>XNM-AU-00364</t>
  </si>
  <si>
    <t>MFS1/4CC1004F 491-2187</t>
  </si>
  <si>
    <t>Metal Film/ Through Hole 2K3 Ω</t>
  </si>
  <si>
    <t>2K3 Ω</t>
  </si>
  <si>
    <t xml:space="preserve"> Single Layer Ceramic Capacitor</t>
  </si>
  <si>
    <t>Storage Dessicator (Accessories)</t>
  </si>
  <si>
    <t>XNM-AU-00889</t>
  </si>
  <si>
    <t>Single Layer Ceramic Capacitor 0.01µF</t>
  </si>
  <si>
    <t>0.01µF / 10nF</t>
  </si>
  <si>
    <t>XNM-AU-00888</t>
  </si>
  <si>
    <t>Single Layer Ceramic Capacitor 0.1µF</t>
  </si>
  <si>
    <t>0.1µF / 100nF</t>
  </si>
  <si>
    <t>XNM-AU-00886</t>
  </si>
  <si>
    <t>Single Layer Ceramic Capacitor 1μF</t>
  </si>
  <si>
    <t>1μF / 1000nF</t>
  </si>
  <si>
    <t>XNM-AU-01777</t>
  </si>
  <si>
    <t>LAMINATED CAPACITOR RDER71H154K1P1H03B 0.15UF</t>
  </si>
  <si>
    <t>0.15μF</t>
  </si>
  <si>
    <t>Ceramic Capacitor 8.9μF</t>
  </si>
  <si>
    <t>8.9μF</t>
  </si>
  <si>
    <t>Ceramic Capacitor 4.7μF</t>
  </si>
  <si>
    <t>4.7μF</t>
  </si>
  <si>
    <t>Ceramic Capacitor 2.1μF</t>
  </si>
  <si>
    <t>2.1μF</t>
  </si>
  <si>
    <t>XNM-AU-01540</t>
  </si>
  <si>
    <t>Single Layer Ceramic Capacitor 0.22µF</t>
  </si>
  <si>
    <t>.22μF</t>
  </si>
  <si>
    <t>System Assembly</t>
  </si>
  <si>
    <t>Filament</t>
  </si>
  <si>
    <t>Backside storage palette near ESD Plate</t>
  </si>
  <si>
    <t>XNM-AU-01657</t>
  </si>
  <si>
    <t>3DxTech 3DXStat ESD-PA12 1.75mm 750g - Black</t>
  </si>
  <si>
    <t>BLACK</t>
  </si>
  <si>
    <t>Roll</t>
  </si>
  <si>
    <t>XNM-AU-01254</t>
  </si>
  <si>
    <t>3DxTech 3DXStat ESD-PLA 750g - Black</t>
  </si>
  <si>
    <t>ICS</t>
  </si>
  <si>
    <t>Backside Storage Rack5 Layer4</t>
  </si>
  <si>
    <t>XNM-AU-01213</t>
  </si>
  <si>
    <t>Creality PLA 3D Printer Filament Blue</t>
  </si>
  <si>
    <t>Ender Blue</t>
  </si>
  <si>
    <t>Backside Storage R5 L4</t>
  </si>
  <si>
    <t>XNM-AU-01291</t>
  </si>
  <si>
    <t>Ender PLA Filament 1.75mm white</t>
  </si>
  <si>
    <t>Ender White</t>
  </si>
  <si>
    <t>XNM-AU-01212</t>
  </si>
  <si>
    <t>Creality PLA 3D Printer Filament Black</t>
  </si>
  <si>
    <t>Ender Black</t>
  </si>
  <si>
    <t>Clear blue</t>
  </si>
  <si>
    <t>BLUE</t>
  </si>
  <si>
    <t>XNM-AU-01124</t>
  </si>
  <si>
    <t>Carbon PLA filament RFCABXJP00B</t>
  </si>
  <si>
    <t>Galaxy</t>
  </si>
  <si>
    <t>Backside Storage near keep sensor</t>
  </si>
  <si>
    <t>XNM-AU-01812</t>
  </si>
  <si>
    <t>POLYMAKER POLYMIDE PA6-CF FILAMENT</t>
  </si>
  <si>
    <t>XNM-AU-01235</t>
  </si>
  <si>
    <t>PLA 3D Printer Filament Transparent</t>
  </si>
  <si>
    <t>Backside Storage Rack5 Layer4 (inside Blue filament box)</t>
  </si>
  <si>
    <t>XNM-AU-01794</t>
  </si>
  <si>
    <t>ESUN 3D PRINTER FILAMENT 1.75MM 
ePA-CF Black</t>
  </si>
  <si>
    <t>HIGH TEMP.</t>
  </si>
  <si>
    <t>XNM-AU-01832</t>
  </si>
  <si>
    <t>Nylon PA12 + GF15</t>
  </si>
  <si>
    <t>East Link</t>
  </si>
  <si>
    <t>BS Storage R5 L4</t>
  </si>
  <si>
    <t>XNM-AU-01993</t>
  </si>
  <si>
    <t>HYPER PLA RFID 3D PRINTING FILAMENT 1KG BLACK</t>
  </si>
  <si>
    <t>Xiamen Kuntai/Creality</t>
  </si>
  <si>
    <t>XNM-AU-01994</t>
  </si>
  <si>
    <t>HYPER PLA RFID 3D PRINTING FILAMENT 1KG BLUE</t>
  </si>
  <si>
    <t>XNM-AU-01995</t>
  </si>
  <si>
    <t>HYPER PLA RFID 3D PRINTING FILAMENT 1KG WHITE</t>
  </si>
  <si>
    <t>WHITE</t>
  </si>
  <si>
    <t>XNM-AU-01996</t>
  </si>
  <si>
    <t>HYPER PLA RFID 3D PRINTING FILAMENT 1KG YELLOW</t>
  </si>
  <si>
    <t>YELLOW</t>
  </si>
  <si>
    <t>XNM-AU-01997</t>
  </si>
  <si>
    <t>HYPER PLA RFID 3D PRINTING FILAMENT 1KG RED</t>
  </si>
  <si>
    <t>RED</t>
  </si>
  <si>
    <t>XNM-AU-01998</t>
  </si>
  <si>
    <t>HYPER PLA RFID 3D PRINTING FILAMENT 1KG GREEN</t>
  </si>
  <si>
    <t>GREEN</t>
  </si>
  <si>
    <t>Other Material</t>
  </si>
  <si>
    <t>Resistor</t>
  </si>
  <si>
    <t>ERJ2RKF10R0X</t>
  </si>
  <si>
    <t>10 Ohm 1% 0.1W</t>
  </si>
  <si>
    <t>Capacitor</t>
  </si>
  <si>
    <t>C1005X5R1H104K050BB</t>
  </si>
  <si>
    <t>0.1uF 50V X5R 10%</t>
  </si>
  <si>
    <t>CGA3E3X7R1E474K080AB</t>
  </si>
  <si>
    <t>0.47uF 25V X7R 10%</t>
  </si>
  <si>
    <t>CGA2B3X7R1E104K050BB</t>
  </si>
  <si>
    <t>0.1uF 25V X7R 10%</t>
  </si>
  <si>
    <t>GRM155B31E105KA12D</t>
  </si>
  <si>
    <t>1uF 25V B 10%</t>
  </si>
  <si>
    <t>Pin</t>
  </si>
  <si>
    <t>XNM-AU-00239</t>
  </si>
  <si>
    <t>Pin header 801-87-010-10-001101 RS Stock# 702-2805</t>
  </si>
  <si>
    <t>Storage blue bin Circle board</t>
  </si>
  <si>
    <t>XNM-AU-00233</t>
  </si>
  <si>
    <t>Shunt Female Straight Black Open Top 2 Way 1 Row 2.54mm Pitch</t>
  </si>
  <si>
    <t>Jumper Pin Cover 382811-6 RS Stock# 745-4918</t>
  </si>
  <si>
    <t>Cabinet3 layer2</t>
  </si>
  <si>
    <t>XNM-AU-00240</t>
  </si>
  <si>
    <t>M20, 10 Way, 1 Row, Straight Pin Header</t>
  </si>
  <si>
    <t>M20-9991045, RS# 681-3004</t>
  </si>
  <si>
    <t>HK-1-G TEST PIN</t>
  </si>
  <si>
    <t>Cable accessories</t>
  </si>
  <si>
    <t>LC-2-G Yellow terminal</t>
  </si>
  <si>
    <t>Terminal block</t>
  </si>
  <si>
    <t>XNM-AU-00236</t>
  </si>
  <si>
    <t>PCB terminal block, Buchanan series, 5.08mm pitch , 1-row, 2-pole, green</t>
  </si>
  <si>
    <t>282837-2, RS# 710-0100</t>
  </si>
  <si>
    <t>XNM-AU-00229</t>
  </si>
  <si>
    <t xml:space="preserve">6ch PCB terminal strip RS Stock# 290-1270 </t>
  </si>
  <si>
    <t>XNM-AU-00235</t>
  </si>
  <si>
    <t xml:space="preserve">2ch terminal block 1715721 RS Stock# 193-0564 </t>
  </si>
  <si>
    <t>XNM-AU-00267</t>
  </si>
  <si>
    <t>1725656 TERM BLK 2P SIDE ENT 2.54MM PCB</t>
  </si>
  <si>
    <t>XNM-AU-00268</t>
  </si>
  <si>
    <t>TERM BLK 2POS TOP ENT 2.54MM PCB</t>
  </si>
  <si>
    <t>XNM-AU-00234</t>
  </si>
  <si>
    <t>4-pin PCB Terminal Strip, 7.62mm Pitch</t>
  </si>
  <si>
    <t>ML-40-S1BYF-4P RS# 630-0435</t>
  </si>
  <si>
    <t>XNM-AU-01484</t>
  </si>
  <si>
    <t>Circular Glass w/ Centre Hole Size:250mm(O.D)x25mm(I.D)x4mm(Thickness) Clear</t>
  </si>
  <si>
    <t>XNM-AU-00492</t>
  </si>
  <si>
    <t>C1608X5R1C106M080AB</t>
  </si>
  <si>
    <t>10uF /10k nF 16V X5R 20%
RS# 915-9120</t>
  </si>
  <si>
    <t>XNM-AU-00493</t>
  </si>
  <si>
    <t>RG1608P-202-B 520-3709</t>
  </si>
  <si>
    <t>2K Ohm 0.1% 0.1W</t>
  </si>
  <si>
    <t>XNM-AU-00780</t>
  </si>
  <si>
    <t>C1608C0G1H152J080AA</t>
  </si>
  <si>
    <t>0.0015uF 50V C0G 5%</t>
  </si>
  <si>
    <t>TNM-AU-00605</t>
  </si>
  <si>
    <t>C1005X5R1E225K050BC</t>
  </si>
  <si>
    <t>2.2uf 25V</t>
  </si>
  <si>
    <t>RS COMPONENT</t>
  </si>
  <si>
    <t>C1608X5R1V225K080AC</t>
  </si>
  <si>
    <t>2.2uF 35V X5R 10% T: 0.8mm</t>
  </si>
  <si>
    <t>C1005X5R1V105K050BE</t>
  </si>
  <si>
    <t>1uF 35V X5R 10%</t>
  </si>
  <si>
    <t>XNM-AU-00290</t>
  </si>
  <si>
    <t>C3216X5R1H106K160AB</t>
  </si>
  <si>
    <t>10UF 50V X5R 1206</t>
  </si>
  <si>
    <t>XNM-AU-00292</t>
  </si>
  <si>
    <t>GRT188R61H105KE13D</t>
  </si>
  <si>
    <t>1.0uF 50V 10% 0603</t>
  </si>
  <si>
    <t>XNM-AU-00291</t>
  </si>
  <si>
    <t>CGA6P3X7S1H106K250AB</t>
  </si>
  <si>
    <t>10uF 50V X7S 10%</t>
  </si>
  <si>
    <t>XNM-AU-00327</t>
  </si>
  <si>
    <t>RCE5C1H103J1M1H03A</t>
  </si>
  <si>
    <t>0.01uF 50V C0G 5%</t>
  </si>
  <si>
    <t>GRM15561A104JA01D</t>
  </si>
  <si>
    <t>0.1UF 10V X5R 10%</t>
  </si>
  <si>
    <t>XNM-AU-01014</t>
  </si>
  <si>
    <t>CGA3E2X7R2A682K080AA</t>
  </si>
  <si>
    <t>6800 pF ±10% 100V X7R</t>
  </si>
  <si>
    <t>XNM-AU-01021</t>
  </si>
  <si>
    <t>CGA3E2X7R1H682K080AA</t>
  </si>
  <si>
    <t>6800 pF ±10% 50V X7R  </t>
  </si>
  <si>
    <t>MCR01MZPF2002</t>
  </si>
  <si>
    <t>20K OHM 1% 1/16W</t>
  </si>
  <si>
    <t>TNM-AU-00615</t>
  </si>
  <si>
    <t>ERA2AEB101X</t>
  </si>
  <si>
    <t>100 Ohm 0.1% 0.063W</t>
  </si>
  <si>
    <t>ERA3AEB152V</t>
  </si>
  <si>
    <t>1.5K Ohm 0.1% 0.1W</t>
  </si>
  <si>
    <t>XNM-AU-00294</t>
  </si>
  <si>
    <t>CMF5510M000GKEB</t>
  </si>
  <si>
    <t>10 MOhms ±2% 0.5W, 1/2W</t>
  </si>
  <si>
    <t>XNM-AU-00269</t>
  </si>
  <si>
    <t>RP73PF1J10RBTDF</t>
  </si>
  <si>
    <t>10 Ohm 0.1% 0.167W</t>
  </si>
  <si>
    <t>Regulators</t>
  </si>
  <si>
    <t>LT3094EMSE#PBF</t>
  </si>
  <si>
    <t xml:space="preserve"> -2.3V, 0.14v 500mA</t>
  </si>
  <si>
    <t>LT3045EMSE-1#PBF</t>
  </si>
  <si>
    <t>20V to 15V 0.5A 0.45V@500AM</t>
  </si>
  <si>
    <t>Inductors</t>
  </si>
  <si>
    <t>XNM-AU-00293</t>
  </si>
  <si>
    <t>VLCF4018T-100MR74-2</t>
  </si>
  <si>
    <t>10uH 0.74A 4x4x1.8mm</t>
  </si>
  <si>
    <t>Fuse</t>
  </si>
  <si>
    <t>XNM-AU-00286</t>
  </si>
  <si>
    <t>1812L200/12DR</t>
  </si>
  <si>
    <t>12V dc</t>
  </si>
  <si>
    <t>XNM-AU-00274</t>
  </si>
  <si>
    <t>GHR-10V-S</t>
  </si>
  <si>
    <t>Gh Series, Crimp, 10, 1.25 Mm</t>
  </si>
  <si>
    <t>XNM-AU-00295</t>
  </si>
  <si>
    <t>IMM0505D12</t>
  </si>
  <si>
    <t>9 V dc Input, ±12V dc Output</t>
  </si>
  <si>
    <t>R5</t>
  </si>
  <si>
    <t>ERA-3AEB751V</t>
  </si>
  <si>
    <t>750 OHM 0.1% 1/10W 0603</t>
  </si>
  <si>
    <t>ERJ3GEYJ114V</t>
  </si>
  <si>
    <t>110 kOhms ±5% 0.1W, 1/10W</t>
  </si>
  <si>
    <t>RK73H1JTTD1102F</t>
  </si>
  <si>
    <t>11K Ohm 1% 1/10W 0603</t>
  </si>
  <si>
    <t>PCB Old Connection (white connector)</t>
  </si>
  <si>
    <t>XNM-AU-00369</t>
  </si>
  <si>
    <t>P2005PB-M-UNS07</t>
  </si>
  <si>
    <t>Hold Change design</t>
  </si>
  <si>
    <t>Antech-Enviro</t>
  </si>
  <si>
    <t>ABM224AS - 5 Rev.5 (gold)</t>
  </si>
  <si>
    <t>New design</t>
  </si>
  <si>
    <t>XNM-AU-01243</t>
  </si>
  <si>
    <t>ABM224AS - 5 Rev.5 (silver)</t>
  </si>
  <si>
    <t>ABM224AS - 4 Rev.4 - 2 (gold)</t>
  </si>
  <si>
    <t>XNM-AU-01239</t>
  </si>
  <si>
    <t>ABM224AS - 4 Rev.4 - 2 (silver)</t>
  </si>
  <si>
    <t>Jumper pin</t>
  </si>
  <si>
    <t>XNM-AU-01122</t>
  </si>
  <si>
    <t>Shorting Link Female (Jumper pin)</t>
  </si>
  <si>
    <t>XNM-AU-01228</t>
  </si>
  <si>
    <t>2 Way, 1 Row, Straight Pin Header</t>
  </si>
  <si>
    <t>Old Nivio material</t>
  </si>
  <si>
    <t>Storage cabinet2 Layer1</t>
  </si>
  <si>
    <t>XNM-AU-00272</t>
  </si>
  <si>
    <t>GHR-06V-S</t>
  </si>
  <si>
    <t>Connector 1.5 cable</t>
  </si>
  <si>
    <t>RS Components/Infinet</t>
  </si>
  <si>
    <t>XNM-AU-00261</t>
  </si>
  <si>
    <t>SSHL-002T-P0.2 (GH 1.25mm strip)</t>
  </si>
  <si>
    <t>Terminal Pin 6:1</t>
  </si>
  <si>
    <t>Old Migne material</t>
  </si>
  <si>
    <t>PCB MIG230906-D (8x8x1.2mm) Thin Film (YTC)</t>
  </si>
  <si>
    <t>PCB MIG230906-D (8x8x1.2mm) Out Coil (YTC)</t>
  </si>
  <si>
    <t>PCB MIG240221-2 rev2 (AIN)</t>
  </si>
  <si>
    <t>9x9 pin header (thin film)</t>
  </si>
  <si>
    <t>9x9 pin header (out coil 1.0mm)</t>
  </si>
  <si>
    <t>9x9 pin header (out coil 0.7mm)</t>
  </si>
  <si>
    <t>PCB MIG231007-D (8x8x1.2mm) Out Coil (YTC)</t>
  </si>
  <si>
    <t>MIG240221-2 (9x9x1.2mm) Thin Film</t>
  </si>
  <si>
    <t>MIG240221-2 (9x9x1.2mm) Out Coil bobbin pin 0.7mm)</t>
  </si>
  <si>
    <t>MIG240221-2 (9x9x1.2mm) (Out Coil bobbin pin 1.0mm)</t>
  </si>
  <si>
    <t>XNM-AU-01145</t>
  </si>
  <si>
    <t>8 pin Extension board</t>
  </si>
  <si>
    <t>6 pin (ABC217EC-03) Board</t>
  </si>
  <si>
    <t>XNM-AU-00892</t>
  </si>
  <si>
    <t>HP-SB/20276SR LF 5PX28AWG-100M/ROLL</t>
  </si>
  <si>
    <t>SENSHU</t>
  </si>
  <si>
    <t>TNM-AU-01029</t>
  </si>
  <si>
    <t>GHR-08V-S (Cable Connector)</t>
  </si>
  <si>
    <t>XNM-AU-00844</t>
  </si>
  <si>
    <t>BM02B-SURS-TF (LF)(SN) (PCB Connector)</t>
  </si>
  <si>
    <t>XNM-AU-00845</t>
  </si>
  <si>
    <t>SUHR-02V-S-B (Cable Connector)</t>
  </si>
  <si>
    <t>XNM-AU-00835</t>
  </si>
  <si>
    <t>BM06B-SURS-TF (LF)(SN) (PCB Connector)</t>
  </si>
  <si>
    <t>XNM-AU-00846</t>
  </si>
  <si>
    <t>SUHR-06V-S-B (Cable Connector)</t>
  </si>
  <si>
    <t>XNM-AU-01222</t>
  </si>
  <si>
    <t>Type C SBB board_D2 ver.09.26.22 8mmx8mm 1.2mm/D3ver</t>
  </si>
  <si>
    <t>Type C SBM216MP-04-02 8mmx8mm (T=1.6)</t>
  </si>
  <si>
    <t>Type C SBM224MP-05 5.5mmx8.0MM rev1</t>
  </si>
  <si>
    <t>Type C SBM228MD-06 8mmx8mm 0.850mm</t>
  </si>
  <si>
    <t>XNM-AU-01524</t>
  </si>
  <si>
    <t>CONNECTOR HEADER BC020-06-A-0200-0300-L-G</t>
  </si>
  <si>
    <t>XNM-AU-00904</t>
  </si>
  <si>
    <t>CABLE FFC 8POS 0.50MM 7.87" MFG. PRODUCT NO: 687708200002</t>
  </si>
  <si>
    <t>Type C SBM216MP-04-02 5.5mmx0.8mm rev2</t>
  </si>
  <si>
    <t>ABM224AS-1</t>
  </si>
  <si>
    <t>ABM224AS-2</t>
  </si>
  <si>
    <t>ABM224DC-1</t>
  </si>
  <si>
    <t>C1608X5R1H105K080AA</t>
  </si>
  <si>
    <t>SM06B-SURS-TF (LF)(SN)</t>
  </si>
  <si>
    <t>Japan C/o Yamaji-san</t>
  </si>
  <si>
    <t>Type A SBM216MP-04-02</t>
  </si>
  <si>
    <t>XNM-AU-00985</t>
  </si>
  <si>
    <t>SM06B-GHS-TB Connector</t>
  </si>
  <si>
    <t>Storage Dessicator small drawer box</t>
  </si>
  <si>
    <t>ABC217EC-03 (location-small drawer box)</t>
  </si>
  <si>
    <t>XNM-AA-00011</t>
  </si>
  <si>
    <t>Adhesive TECBOND 7718 - BLACK POLYAMIDE ADH ( new )</t>
  </si>
  <si>
    <t>XNM-AU-00978</t>
  </si>
  <si>
    <t>Hot Melt Stick RS# 162-4123 ( old )</t>
  </si>
  <si>
    <t>XNM-AU-00849</t>
  </si>
  <si>
    <t>SSUH-003T-P0.15</t>
  </si>
  <si>
    <t>Molex, C-Grid III, 90120, 1 Way, 1 Row, Straight Pin Header</t>
  </si>
  <si>
    <t>Shorting Link Female Straight Black Open Top 2 Way 1 Row 2.54mm Pitch</t>
  </si>
  <si>
    <t>Voron Scanning</t>
  </si>
  <si>
    <t>Backside storage</t>
  </si>
  <si>
    <t>XNM-AU-00959</t>
  </si>
  <si>
    <t>VORON 2.4</t>
  </si>
  <si>
    <t>Backside storage Rack1 layer1</t>
  </si>
  <si>
    <t>XNM-AU-01325</t>
  </si>
  <si>
    <t>PC PERMALLOY with anneal (t0.2x400x450)</t>
  </si>
  <si>
    <t>Backside storage Rack6 top</t>
  </si>
  <si>
    <t>XNM-AU-00197</t>
  </si>
  <si>
    <t>Slotted Panel Trunking BlacK  RS No.:301-2107</t>
  </si>
  <si>
    <t>XNM-AU-01366</t>
  </si>
  <si>
    <t>SanDisk Ultra 128GB MicroSDXC Card</t>
  </si>
  <si>
    <t>FOR PR (SR ONLINE)</t>
  </si>
  <si>
    <t>XNM-AU-01011</t>
  </si>
  <si>
    <t>8 SE/4 DIFF Analog Inputs, 100KS/s, MCC 128</t>
  </si>
  <si>
    <t>XNM-AU-00897</t>
  </si>
  <si>
    <t>Raspberry Pi 3 Model B+ ( B Plus ) Complete Starter Kit</t>
  </si>
  <si>
    <t>XNM-AU-01226</t>
  </si>
  <si>
    <t>Raspberry Pi 4 Model B 4G RAM ABS Case 32GB Card Fan Heat Sink Power Supply Video Cable</t>
  </si>
  <si>
    <t>Storage blue bin (System Assembly Materials)</t>
  </si>
  <si>
    <t>XNM-AU-01103</t>
  </si>
  <si>
    <t>Raspberry Pi LCD Touch Screen 7inches RS#: 899-7466</t>
  </si>
  <si>
    <t>XNM-AU-01696</t>
  </si>
  <si>
    <t>RASPBERRY Pi 4 B 4GB RS#182-2096</t>
  </si>
  <si>
    <t>XNM-AU-00899</t>
  </si>
  <si>
    <t xml:space="preserve">Nema 17 Stepper </t>
  </si>
  <si>
    <t>Voron Scanning blue bin</t>
  </si>
  <si>
    <t>XNM-AU-01171</t>
  </si>
  <si>
    <t>STEPPER MOTOR MKS SERVO42C CLOSE LOOP</t>
  </si>
  <si>
    <t>XNM-AU-01225</t>
  </si>
  <si>
    <t>Wago Grey 260 Modular Terminal Block RS No. 297-5962  Mfr. PN 260-112</t>
  </si>
  <si>
    <t>XNM-AU-00924</t>
  </si>
  <si>
    <t>12-Way Non-Fused Terminal Block, 20A, Screw Terminals, 12 AWG</t>
  </si>
  <si>
    <t>XNM-AU-01299</t>
  </si>
  <si>
    <t>4K High Speed HDMI to Female HDMI Cable 1M</t>
  </si>
  <si>
    <t>XNM-AU-01300</t>
  </si>
  <si>
    <t>HDMI Extension Cable Mirco HDMI Male to HDMI Female 1M</t>
  </si>
  <si>
    <t>XNM-AU-00954</t>
  </si>
  <si>
    <t>USB Extension Cable RS# 186-3013</t>
  </si>
  <si>
    <t>XNM-AU-01083</t>
  </si>
  <si>
    <t>Mini RTC DS3231</t>
  </si>
  <si>
    <t>BMS R&amp;D Cabinet drawer layer2</t>
  </si>
  <si>
    <t>XNM-AU-01082</t>
  </si>
  <si>
    <t>Switching Power Supply</t>
  </si>
  <si>
    <t>XNM-AU-01128</t>
  </si>
  <si>
    <t xml:space="preserve">5V relay module </t>
  </si>
  <si>
    <t>XNM-AU-01639</t>
  </si>
  <si>
    <t>5V 2 Channel Level Trigger Optocoupler Relay Module</t>
  </si>
  <si>
    <t>XNM-AU-01151</t>
  </si>
  <si>
    <t>Micro USB Y Splitter Cable</t>
  </si>
  <si>
    <t>3d Printer Accessories</t>
  </si>
  <si>
    <t>Storage Rack2 Layer2</t>
  </si>
  <si>
    <t>XNM-AU-01892</t>
  </si>
  <si>
    <t>Ender-3 S1 Pro Hotbed Plate Kit</t>
  </si>
  <si>
    <t>Storage blue bin</t>
  </si>
  <si>
    <t>XNM-AU-00637</t>
  </si>
  <si>
    <t>Cable AWG28 26core 1 meter</t>
  </si>
  <si>
    <t>m</t>
  </si>
  <si>
    <t>XNM-AU-01127</t>
  </si>
  <si>
    <t>Emergency switch button</t>
  </si>
  <si>
    <t>XNM-AU-01148</t>
  </si>
  <si>
    <t>FTDI Chip 1m USB to UART Cable in Black RS#767-6200</t>
  </si>
  <si>
    <t>XNM-AU-01087</t>
  </si>
  <si>
    <t>Stacking Header 2 x 20 (40 Pin) </t>
  </si>
  <si>
    <t>XNM-AU-01361</t>
  </si>
  <si>
    <t>Voron 2.4 Endstop Limit Switch</t>
  </si>
  <si>
    <t>Voron 2.4 Trident Z Axis Endstop PCB Board Voron2.4 Z Endstop 720324A-Y2-210908</t>
  </si>
  <si>
    <t>75 days</t>
  </si>
  <si>
    <t>XNM-AU-00180</t>
  </si>
  <si>
    <t xml:space="preserve">136-1940 Insulated Crimp Bootlace Ferrule1.2mm </t>
  </si>
  <si>
    <t xml:space="preserve">136-1940 </t>
  </si>
  <si>
    <t>XNM-AU-00177</t>
  </si>
  <si>
    <t xml:space="preserve">239-4234 Butt Wire Splice Connector 22 AWG </t>
  </si>
  <si>
    <t xml:space="preserve">239-4234 </t>
  </si>
  <si>
    <t>Storage Rack1 layer2</t>
  </si>
  <si>
    <t>XNM-AU-01193</t>
  </si>
  <si>
    <t>Ferrite Shield HM5A USQ 1915</t>
  </si>
  <si>
    <t>XNM-AU-01301</t>
  </si>
  <si>
    <t>Lan Cable RJ45 Male to Female Extend Cord RJ45 Ethernet Cable Screw Panel Mount (UP Angled)</t>
  </si>
  <si>
    <t>BS Rack3 layer1</t>
  </si>
  <si>
    <t>XNM-AU-01216</t>
  </si>
  <si>
    <t>Silver Aluminium Profile Strut RS#187-3273</t>
  </si>
  <si>
    <t>BS Rack 1 layer 3</t>
  </si>
  <si>
    <t>XNM-AU-00966</t>
  </si>
  <si>
    <t>Micro Slide Glass S2111</t>
  </si>
  <si>
    <t>Storage Rack2 layer2</t>
  </si>
  <si>
    <t>XNM-AU-01733</t>
  </si>
  <si>
    <t>10.1inch Capacitive Touch Display for Raspberry Pi,1280×800</t>
  </si>
  <si>
    <t>Waveshare</t>
  </si>
  <si>
    <t>XNM-AU-01739</t>
  </si>
  <si>
    <t>Micro USB 5PIN Welding Type Male Plug</t>
  </si>
  <si>
    <t>XNM-AU-01734</t>
  </si>
  <si>
    <t>DRAG CHAIN CABLE WIRE CARRIER 10MMX10MM X L-1M</t>
  </si>
  <si>
    <t>BLACK CABLE WIRE</t>
  </si>
  <si>
    <t>XNM-AU-00898</t>
  </si>
  <si>
    <t xml:space="preserve">HLJY DRV8825/A4988 </t>
  </si>
  <si>
    <t>XNM-AU-01315</t>
  </si>
  <si>
    <t>Xintylink Cat8 Cat7 Rj45 Connector</t>
  </si>
  <si>
    <t>XNM-AU-01252</t>
  </si>
  <si>
    <t>Creality3D CR Touch Auto Bed Leveling Sensor</t>
  </si>
  <si>
    <t>XNM-AU-01093</t>
  </si>
  <si>
    <t>Aluminium Enclosure, Mfg. PN. TD6-6-4N</t>
  </si>
  <si>
    <t>XNM-AI-00008</t>
  </si>
  <si>
    <t>White Double Sided Paper Tape</t>
  </si>
  <si>
    <t>XNM-AU-01125</t>
  </si>
  <si>
    <t>High Hardness Extruder (0.4mm) RSJSPXY101K</t>
  </si>
  <si>
    <t>XNM-AU-01253</t>
  </si>
  <si>
    <t>Creality3D Sprite Extruder Pro Kit (All Metal)</t>
  </si>
  <si>
    <t>BS Storage blue bin</t>
  </si>
  <si>
    <t>XNM-AU-01017</t>
  </si>
  <si>
    <t>REPRAP BED TAPE 160MM*30M</t>
  </si>
  <si>
    <t>XNM-AU-00905</t>
  </si>
  <si>
    <t xml:space="preserve">DM556 Digital Stepper Motor Driver 2 Phase </t>
  </si>
  <si>
    <t>XNM-AU-01092</t>
  </si>
  <si>
    <t>Aluminium Enclosure, Mfg. PN. 1590J, 3439580</t>
  </si>
  <si>
    <t>XNM-AU-00962</t>
  </si>
  <si>
    <t>ALUMINUM PROFILE - 15x15 Black</t>
  </si>
  <si>
    <t>XNM-AU-00527</t>
  </si>
  <si>
    <t>Limit Sensor PM-L24-R</t>
  </si>
  <si>
    <t>10 - E SERIES NEMA 17 BIPOLAR</t>
  </si>
  <si>
    <t>XNM-AU-01237</t>
  </si>
  <si>
    <t>Nema 17 Bipolar  17HM08-1204S</t>
  </si>
  <si>
    <t>XNM-AU-01284</t>
  </si>
  <si>
    <t>Boot for use with RJ45 Connectors RS Stock  201-0267</t>
  </si>
  <si>
    <t>XNM-AU-01287</t>
  </si>
  <si>
    <t>Bel-Stewart 940-SP Male RJ12 Connector Cat4 RS Stock  485-899</t>
  </si>
  <si>
    <t>XNM-AU-01282</t>
  </si>
  <si>
    <t>Male RJ45 Connector RS#331-6386</t>
  </si>
  <si>
    <t>HNM-AU-01591</t>
  </si>
  <si>
    <t>Flux Sensor FSM-V-DN-R0050</t>
  </si>
  <si>
    <t>XNM-AU-01643</t>
  </si>
  <si>
    <t>Cable combination for Ender-3 S1  ( set of 4 cables)</t>
  </si>
  <si>
    <t>XNM-AU-01330</t>
  </si>
  <si>
    <t>Heating Block Kit High Temperature Pro</t>
  </si>
  <si>
    <t>XNM-AU-01328</t>
  </si>
  <si>
    <t>Extruder brass nozzles 0.4mm</t>
  </si>
  <si>
    <t>XNM-AU-01329</t>
  </si>
  <si>
    <t>Extruder brass nozzles 0.2mm</t>
  </si>
  <si>
    <t>XNM-AU-01673</t>
  </si>
  <si>
    <t>Hardened Steel Nozzle Dia. 0.4MM</t>
  </si>
  <si>
    <t>XNM-AU-01423</t>
  </si>
  <si>
    <t>4 in 1 Multi Charging Cable USB to 4x Type C Splitter Data Sync USB C Cable</t>
  </si>
  <si>
    <t>XNM-AU-01422</t>
  </si>
  <si>
    <t>2 in 1 Dual Type C Charging Cable Only 2M</t>
  </si>
  <si>
    <t>XNM-AU-01431</t>
  </si>
  <si>
    <t>LEVEL MINI 15MM X 15MM X 40MM</t>
  </si>
  <si>
    <t>XNM-AU-01457</t>
  </si>
  <si>
    <t>STEMMAQT VL53L4CD TIME OF FLIGHT</t>
  </si>
  <si>
    <t>XNM-AU-00979</t>
  </si>
  <si>
    <t>Breadboard Jumper Wire Kit MIKROE-511</t>
  </si>
  <si>
    <t>XNM-AU-00980</t>
  </si>
  <si>
    <t>MIKROE-512, Breadboard Jumper Wire Kit RS# 791-6454</t>
  </si>
  <si>
    <t>XNM-AU-00766</t>
  </si>
  <si>
    <t>CLIP-ON MAGNIFIER</t>
  </si>
  <si>
    <t>Machine parts</t>
  </si>
  <si>
    <t>XNM-AU-01425</t>
  </si>
  <si>
    <t>Seamless round belt T 6mmX OD 600MM</t>
  </si>
  <si>
    <t>XNM-AU-01667</t>
  </si>
  <si>
    <t>Polyurethane O Rings PU Belt Size: 6*510mm</t>
  </si>
  <si>
    <t>S' Eduard Machine Parts</t>
  </si>
  <si>
    <t>XNM-AR-00011</t>
  </si>
  <si>
    <t>CHEMWIK ROSIN SD 10-5L DESOLDERING WICK</t>
  </si>
  <si>
    <t>XNM-AU-00689</t>
  </si>
  <si>
    <t>Mechanical Seal for 25FHD6-07Z</t>
  </si>
  <si>
    <t>XNM-AU-00690</t>
  </si>
  <si>
    <t>Mechanical Seal for 32FHD6-22Z</t>
  </si>
  <si>
    <t>38 MECHANICAL SEAL</t>
  </si>
  <si>
    <t>A16L-JYM-24D-2</t>
  </si>
  <si>
    <t>XNM-AU-01023</t>
  </si>
  <si>
    <t>EYE LAMP JCR 12V 50W 20H</t>
  </si>
  <si>
    <t>FOCUSING HEAD</t>
  </si>
  <si>
    <t>XNM-AU-01010</t>
  </si>
  <si>
    <t>Z-AXIS STAGE ZLFD60</t>
  </si>
  <si>
    <t>XNM-AU-00525</t>
  </si>
  <si>
    <t>POWER SUPPLY 24V MDR-60-24</t>
  </si>
  <si>
    <t>XNM-SC-00099</t>
  </si>
  <si>
    <t xml:space="preserve">Hex socket Cap screw M2x8 </t>
  </si>
  <si>
    <t>XNM-SC-00102</t>
  </si>
  <si>
    <t>M2x10 Self Tapping Screws for Plastic</t>
  </si>
  <si>
    <t>XNM-AU-01640</t>
  </si>
  <si>
    <t>Tapping Screws M2x10</t>
  </si>
  <si>
    <t>XNM-SC-00100</t>
  </si>
  <si>
    <t>Hex socket Cap screw M2.5x6</t>
  </si>
  <si>
    <t>XNM-SC-00101</t>
  </si>
  <si>
    <t>Button Head Socket Screw M3x8 BHCS</t>
  </si>
  <si>
    <t>XNM-SC-00098</t>
  </si>
  <si>
    <t xml:space="preserve">Button Head Socket Screw M3x6 </t>
  </si>
  <si>
    <t>XNM-SC-00097</t>
  </si>
  <si>
    <t xml:space="preserve">Button Head Socket Screw M2x6 </t>
  </si>
  <si>
    <t>H-1VC II</t>
  </si>
  <si>
    <t>Tools</t>
  </si>
  <si>
    <t>Storage blue bin Rack2 layer3</t>
  </si>
  <si>
    <t>XNM-BO-00023</t>
  </si>
  <si>
    <t>COAXIAL CABLE STRIPPING TOOL</t>
  </si>
  <si>
    <t>RG59/6/7/11</t>
  </si>
  <si>
    <t>XNM-AV-00006</t>
  </si>
  <si>
    <t>CMOS Battery CR2032 3V</t>
  </si>
  <si>
    <t>PLC CPU</t>
  </si>
  <si>
    <t>CIRCUIT BREAKER</t>
  </si>
  <si>
    <t>POWER SUPPLY PLUG</t>
  </si>
  <si>
    <t>LP00062482</t>
  </si>
  <si>
    <t>LB00063167</t>
  </si>
  <si>
    <t>LB00082888</t>
  </si>
  <si>
    <t>XNM-AU-00895</t>
  </si>
  <si>
    <t>Stainless Steel Fittings MS-5H-6</t>
  </si>
  <si>
    <t>EXECURE H-1VC II</t>
  </si>
  <si>
    <t>625 TRAY BASE</t>
  </si>
  <si>
    <t>625 TRAY COVER</t>
  </si>
  <si>
    <t>AS01-365</t>
  </si>
  <si>
    <t>H-1VH</t>
  </si>
  <si>
    <t>Sofa Chair</t>
  </si>
  <si>
    <t>BS Storage Rack2 layer4</t>
  </si>
  <si>
    <t>XNM-AU-00789</t>
  </si>
  <si>
    <t>TLK70 KNOB</t>
  </si>
  <si>
    <t>FROM YTC</t>
  </si>
  <si>
    <t>ALUMINUM STAPLE WIRE</t>
  </si>
  <si>
    <t>1010J-AL</t>
  </si>
  <si>
    <t>BS Storage Rack4 layer1</t>
  </si>
  <si>
    <t>XNM-AN-00003</t>
  </si>
  <si>
    <t>LED Light Bar</t>
  </si>
  <si>
    <t>Machine lamp</t>
  </si>
  <si>
    <t>BS Rack2 layer2</t>
  </si>
  <si>
    <t>XNM-AN-00004</t>
  </si>
  <si>
    <t>LED LAMP 220V 4.5W</t>
  </si>
  <si>
    <t>Microscope lamp</t>
  </si>
  <si>
    <t>Dongguang Leading Instrument</t>
  </si>
  <si>
    <t>NI USB 6211 Materials &amp; Accessories</t>
  </si>
  <si>
    <t>Keep at cabinet 1-2nd layer 5pcs borrowed by sir Jonnie</t>
  </si>
  <si>
    <t>USB-A to USB-B 1m</t>
  </si>
  <si>
    <t>Keep at cabinet 1-2nd layer</t>
  </si>
  <si>
    <t>USB-A to USB-B 2m</t>
  </si>
  <si>
    <t>Keep at cabinet 1-2nd layer 4 pcs borrowed by Paul for migne ammy system</t>
  </si>
  <si>
    <t>XNM-AU-00243</t>
  </si>
  <si>
    <t>USB AD converter NI USB 6211</t>
  </si>
  <si>
    <t>USB AD converter NI USB 6211 with board</t>
  </si>
  <si>
    <t>AD Connector  Board</t>
  </si>
  <si>
    <t>Storage Cabinet3 Layer3</t>
  </si>
  <si>
    <t>XNM-AU-00878</t>
  </si>
  <si>
    <t xml:space="preserve">SMA Connector Cap (Amphenol RF) </t>
  </si>
  <si>
    <t>XNM-AU-00283</t>
  </si>
  <si>
    <t>SMA cable CXC-A-PP1.5D-0.3</t>
  </si>
  <si>
    <t>XNM-AU-02076</t>
  </si>
  <si>
    <t>SMA-PP1.5D-0.5</t>
  </si>
  <si>
    <t>XNM-AU-01317</t>
  </si>
  <si>
    <t>SMA cable CXC-A-PP1.5D-1</t>
  </si>
  <si>
    <t>NBP-24-121</t>
  </si>
  <si>
    <t>SMA cable CXC-A-PP1.5D-2</t>
  </si>
  <si>
    <t>XNM-AU-00275</t>
  </si>
  <si>
    <t>BNC Connector 125-1250
ADP-SMAF-BNCM RS# 125-1250</t>
  </si>
  <si>
    <t>XNM-AU-01257</t>
  </si>
  <si>
    <t>Tee 50Ω RF Adapter BNC Plug RS #546-4948</t>
  </si>
  <si>
    <t>XNM-AU-00992</t>
  </si>
  <si>
    <t>Straight 50Ω RF Adapter BNC Socket RS #888-4601</t>
  </si>
  <si>
    <t>Backside Storage Rack1 Layer3</t>
  </si>
  <si>
    <t>XNM-AU-01195</t>
  </si>
  <si>
    <t>CONTROLBOX ACH-S-110-100-140</t>
  </si>
  <si>
    <t>Storage Rack1 layer1</t>
  </si>
  <si>
    <t>XNM-AU-01340</t>
  </si>
  <si>
    <t>Ritz Wire</t>
  </si>
  <si>
    <t>Keep at Storage (carton palette)</t>
  </si>
  <si>
    <t>XNM-AU-00284</t>
  </si>
  <si>
    <t>USB A to USB type C cable 1m</t>
  </si>
  <si>
    <t>UGREEN</t>
  </si>
  <si>
    <t>XNM-AU-00389</t>
  </si>
  <si>
    <t>USB A to USB type C cable 2m/1.8m</t>
  </si>
  <si>
    <t>USB Cable</t>
  </si>
  <si>
    <t>Data Cable USB2.0 Type-A to C 2m (U2-AC01)</t>
  </si>
  <si>
    <t>ORICO</t>
  </si>
  <si>
    <t>Keep at Storage (Rack1 layer2)</t>
  </si>
  <si>
    <t>XNM-AU-00246</t>
  </si>
  <si>
    <t>Ports High Speed USB (USB 3.0 HUB 4)</t>
  </si>
  <si>
    <t>Keep at Storage (box in carton pallet</t>
  </si>
  <si>
    <t>XNM-BW-00029</t>
  </si>
  <si>
    <t>ANKER POWER CORE (Anker Power Core III Fusion 5K A1624)</t>
  </si>
  <si>
    <t>Keep at Cabinet 4 1st layer</t>
  </si>
  <si>
    <t>XNM-AU-01374</t>
  </si>
  <si>
    <t>ELECOM Tabletop Multi-Port AC Charger EC-ACD04BK</t>
  </si>
  <si>
    <t>Keep at dessicator (Kami san)</t>
  </si>
  <si>
    <t>ANKER 10-PORT POWER SUPPLY</t>
  </si>
  <si>
    <t>fr. YTC</t>
  </si>
  <si>
    <t>Conversion board</t>
  </si>
  <si>
    <t>Conversion board (old)</t>
  </si>
  <si>
    <t>16 channel</t>
  </si>
  <si>
    <t>Conversion board 
(P2005PB-M-UNS04-03)</t>
  </si>
  <si>
    <t>Jack</t>
  </si>
  <si>
    <t>XNM-AU-00393</t>
  </si>
  <si>
    <t>RDCD-37S-LNA(55)  D-sub jack</t>
  </si>
  <si>
    <t>XNM-AU-00302</t>
  </si>
  <si>
    <t>SMA PCB Jack Receptacle MOLEX 73391-0060</t>
  </si>
  <si>
    <t>Current Source PCB Material</t>
  </si>
  <si>
    <t>Storage Material from YTC blue bin</t>
  </si>
  <si>
    <t>ABM22CCS-1</t>
  </si>
  <si>
    <t>Backside Storage Rack 5</t>
  </si>
  <si>
    <t>XNM-AU-01403</t>
  </si>
  <si>
    <t xml:space="preserve">BNC Connector Mfg.# 5227161-3(50Ω Right Angle PCB Mount Mfr. Part No.:5227161-3 </t>
  </si>
  <si>
    <t>RS 710-0466</t>
  </si>
  <si>
    <t>Xiamen Dalongan</t>
  </si>
  <si>
    <t>XNM-AU-01404</t>
  </si>
  <si>
    <t>15Ω 20W Wire Wound Chassis Mount Resistor Mfr. Part No.:SQBW2015RJ</t>
  </si>
  <si>
    <t>RS 702-8005</t>
  </si>
  <si>
    <t>Dessicator For Japanese</t>
  </si>
  <si>
    <t>Kasajima san</t>
  </si>
  <si>
    <t>Storage dessicator-Kasajima san</t>
  </si>
  <si>
    <t>Ferrite Bead mm Z04025151 CT000</t>
  </si>
  <si>
    <t>Ultration Distortion AD797ARZ</t>
  </si>
  <si>
    <t>BLM02BX151SN1D</t>
  </si>
  <si>
    <t>AD795JRZ (415-513 )</t>
  </si>
  <si>
    <t>ADR45501RZ (802-3916)</t>
  </si>
  <si>
    <t>LT1007C58#PBF (761-7911)</t>
  </si>
  <si>
    <t>DIODE E-452</t>
  </si>
  <si>
    <t>BOARD TB-19</t>
  </si>
  <si>
    <t>SWITCH SDDJE10700</t>
  </si>
  <si>
    <t>OPA827AID (709-3267)</t>
  </si>
  <si>
    <t>OPA2277UA-ND</t>
  </si>
  <si>
    <t>0.1 Uf Ceramic Capacitor (915-9237)</t>
  </si>
  <si>
    <t>500Ω, Through Hole Trimmer Potentiometer (521-9782)</t>
  </si>
  <si>
    <t>Functional Dispensing Tips For Microfluid</t>
  </si>
  <si>
    <t>COMPACT BOARD COMPONENTS</t>
  </si>
  <si>
    <t>Elecom USB White</t>
  </si>
  <si>
    <t>ANKER 2 PORT BLACK</t>
  </si>
  <si>
    <t>SUNHAYATO BREAD BOARD</t>
  </si>
  <si>
    <t>CT-94EW 50K OHMS (474-7595)</t>
  </si>
  <si>
    <t>CT-94EW 20K OHMS (474-7589)</t>
  </si>
  <si>
    <t>PICO OSCILLOSCOPE PROBE 100 MHZ TA375</t>
  </si>
  <si>
    <t>E-272 (253-796)</t>
  </si>
  <si>
    <t>P/N B1608B6ZQC</t>
  </si>
  <si>
    <t>0.47uF (CGA3E3X7R1H474M080AE)</t>
  </si>
  <si>
    <t>OPA228U-ND</t>
  </si>
  <si>
    <t>0.068 uF  (CC0603KRX7R9BB683)</t>
  </si>
  <si>
    <t>OPA552UAG4 (660-5591)</t>
  </si>
  <si>
    <t>ESD PROTECT DIODE (DF2SI6CT)</t>
  </si>
  <si>
    <t>U. FL-R-SMT-1 (10) 557-981</t>
  </si>
  <si>
    <t>5-1814832-1</t>
  </si>
  <si>
    <t>IRF7105TRPBF (826-8829)</t>
  </si>
  <si>
    <t>062DSRCG015B</t>
  </si>
  <si>
    <t>NO CONDUCTIVE</t>
  </si>
  <si>
    <t>FEEDBACK BOARD</t>
  </si>
  <si>
    <t>BATTERY CHARGER (TOSHIBA)</t>
  </si>
  <si>
    <t>BATTERY STRAP/LEAD PP3</t>
  </si>
  <si>
    <t>DINO LITE COVER</t>
  </si>
  <si>
    <t>PERMALLOY SHEET</t>
  </si>
  <si>
    <t>CALIBRATION CERTIFICATE. LOW NOISE FET DIFF. AMPLIFIER</t>
  </si>
  <si>
    <t>Kami San</t>
  </si>
  <si>
    <t>Storage Dessicator-Kami san</t>
  </si>
  <si>
    <t>LR5042</t>
  </si>
  <si>
    <t>SWITCH SCIENCE</t>
  </si>
  <si>
    <t>GEN1 BOX</t>
  </si>
  <si>
    <t>SENSOR KIT-BMS SENORKIT-S</t>
  </si>
  <si>
    <t>SENSOR</t>
  </si>
  <si>
    <t>ERJP06J222V (919-0480)</t>
  </si>
  <si>
    <t>MIC5205YM5-TR 576-1262-1-ND</t>
  </si>
  <si>
    <t>C1608C0G2A471J080AA</t>
  </si>
  <si>
    <t>LTI169C58#PBF (731-07)</t>
  </si>
  <si>
    <t>CIRCUIT BOARD</t>
  </si>
  <si>
    <t>LTC6268158#PBF (801-07)</t>
  </si>
  <si>
    <t>LT20571MS8#PBF (767-13)</t>
  </si>
  <si>
    <t>AD8236ARMZ (759-1294P)</t>
  </si>
  <si>
    <t>LT101258 (779-8934P)</t>
  </si>
  <si>
    <t>AD8009AR  (523-7522)</t>
  </si>
  <si>
    <t>AD795JRZ (538-5356)</t>
  </si>
  <si>
    <t>AD8677ARZ (709-7326)</t>
  </si>
  <si>
    <t>LT6231C58 (506-1218P)</t>
  </si>
  <si>
    <t>LMP2021MA/NOPB (761-6277)</t>
  </si>
  <si>
    <t>AD8616ARZ (538-5356)</t>
  </si>
  <si>
    <t>AD8421BRZ (796-8877)</t>
  </si>
  <si>
    <t>LT1168C58#PBF (194-966)</t>
  </si>
  <si>
    <t>POWER SUPPLY LT3471</t>
  </si>
  <si>
    <t>AD8676ARZ (709-7313P)</t>
  </si>
  <si>
    <t>LF353D (517-2144P)</t>
  </si>
  <si>
    <t>OP275GSZ (709-5516)</t>
  </si>
  <si>
    <t>AD8661ARZ (709-5103)</t>
  </si>
  <si>
    <t>AD8063ARZ (709-7045)</t>
  </si>
  <si>
    <t>AD810AR (523-7673)</t>
  </si>
  <si>
    <t>LM4562MA/NOPB (761-5943)</t>
  </si>
  <si>
    <t>LME49710MA/NOPB (761-6198)</t>
  </si>
  <si>
    <t>LT1006N8#PBF (545-6010)</t>
  </si>
  <si>
    <t>OPA2241UA (661-0713)</t>
  </si>
  <si>
    <t>OPA228UAG4 (660-4308)</t>
  </si>
  <si>
    <t>LTI167ACS8#PBF (506-0293)</t>
  </si>
  <si>
    <t>LTC2050HVC58#PBF (822-6746P)</t>
  </si>
  <si>
    <t>OP07DRZ (400-996)</t>
  </si>
  <si>
    <t>CT94EW104-ND (242-13)</t>
  </si>
  <si>
    <t>AD8221BRZ (709-7082)</t>
  </si>
  <si>
    <t>LT6202C58#PBF (506-1088)</t>
  </si>
  <si>
    <t>OP177GE</t>
  </si>
  <si>
    <t>LT1920IS8#PBFF (761-8497)</t>
  </si>
  <si>
    <t>AD622ARZ-R7 (759-0866)</t>
  </si>
  <si>
    <t>ERJPA3F10R0V (862-6710)</t>
  </si>
  <si>
    <t>METAL SHEET 517141 0.025X25MM</t>
  </si>
  <si>
    <t>Special Daughter card</t>
  </si>
  <si>
    <t>XNM-AU-01108</t>
  </si>
  <si>
    <t>ADG1401BRMZ Circuit</t>
  </si>
  <si>
    <t>XNM-AU-01279</t>
  </si>
  <si>
    <t>LTC6994HDCB-1#TRMPBF</t>
  </si>
  <si>
    <t>XNM-AU-01426</t>
  </si>
  <si>
    <t>IC DELAY BLOCK LTC6994CDCB-2#TRMPBF</t>
  </si>
  <si>
    <t>XNM-AU-01164</t>
  </si>
  <si>
    <t>LT1761IS5-5#TRMPBF</t>
  </si>
  <si>
    <t>XNM-AU-01111</t>
  </si>
  <si>
    <t>BAT42W-FDICT Diode RS# 751-3358</t>
  </si>
  <si>
    <t>XNM-AU-01112</t>
  </si>
  <si>
    <t>ERA-2AED201X Resistor</t>
  </si>
  <si>
    <t>XNM-AU-01113</t>
  </si>
  <si>
    <t>CR0402-FX-2803GLF Resistor RS# 678-9059</t>
  </si>
  <si>
    <t>XNM-AU-01114</t>
  </si>
  <si>
    <t>RK73H1ERTTP4993F Resistor</t>
  </si>
  <si>
    <t>XNM-AU-01115</t>
  </si>
  <si>
    <t>CRGCQ0402J1M0 Resistor</t>
  </si>
  <si>
    <t>XNM-AU-01116</t>
  </si>
  <si>
    <t>CGA3E1X7R1C105K080AC Capacitor</t>
  </si>
  <si>
    <t>XNM-AU-01117</t>
  </si>
  <si>
    <t>CGA3E2X7R1H103K080AA Capacitor</t>
  </si>
  <si>
    <t>XNM-AU-01118</t>
  </si>
  <si>
    <t>JMK107ABJ106KAHT Capacitor</t>
  </si>
  <si>
    <t>XNM-AU-01119</t>
  </si>
  <si>
    <t>CGA3E2X7R1E104K080AA Capacitor</t>
  </si>
  <si>
    <t>XNM-AU-01120</t>
  </si>
  <si>
    <t>CGA2B1X7R1C104K050BC Capacitor</t>
  </si>
  <si>
    <t>XNM-AU-01206</t>
  </si>
  <si>
    <t>LTC6994CS6-1 #TRMPBF Circuit</t>
  </si>
  <si>
    <t>XNM-AU-01207</t>
  </si>
  <si>
    <t>LTC6994IS6-1#TRMPBF Circuit</t>
  </si>
  <si>
    <t>High frequency unit</t>
  </si>
  <si>
    <t>XNM-AU-01305</t>
  </si>
  <si>
    <t>IC AMP AD810ARZ</t>
  </si>
  <si>
    <t>XNM-AU-01306</t>
  </si>
  <si>
    <t>IC INST AMP AD8253ARMZ</t>
  </si>
  <si>
    <t>VN Board</t>
  </si>
  <si>
    <t>Storage Rack 1 VN measurement box</t>
  </si>
  <si>
    <t>IC1, 2, 3, 4</t>
  </si>
  <si>
    <t xml:space="preserve">Storage Rack 1 </t>
  </si>
  <si>
    <t>XNM-AU-01183</t>
  </si>
  <si>
    <t>AD8429ARZ Circuit</t>
  </si>
  <si>
    <t>Analog Devices</t>
  </si>
  <si>
    <t>Amp1, 2, 3, 4</t>
  </si>
  <si>
    <t>XNM-AU-01184</t>
  </si>
  <si>
    <t>OP1177ARZ circuit</t>
  </si>
  <si>
    <t>R1, 4, 7, 10</t>
  </si>
  <si>
    <t>XNM-AU-01185</t>
  </si>
  <si>
    <t>MCR03EZPFX1005</t>
  </si>
  <si>
    <t>10Meg</t>
  </si>
  <si>
    <t>Rohm</t>
  </si>
  <si>
    <t>R2, 5, 8, 11</t>
  </si>
  <si>
    <t>XNM-AU-01186</t>
  </si>
  <si>
    <t>RN73C2A60R4BTDF</t>
  </si>
  <si>
    <t>TE Connectivity</t>
  </si>
  <si>
    <t>R3, 6, 9, 12</t>
  </si>
  <si>
    <t>XNM-AU-01343</t>
  </si>
  <si>
    <t>Resistor ERA3AEB224V RS# 180-9746</t>
  </si>
  <si>
    <t>220k</t>
  </si>
  <si>
    <t>Panasonic</t>
  </si>
  <si>
    <t xml:space="preserve">Daughter BD #1,R </t>
  </si>
  <si>
    <t>XNM-AU-01187</t>
  </si>
  <si>
    <t>ERA3APB1692V</t>
  </si>
  <si>
    <t>16.9k</t>
  </si>
  <si>
    <t>Daughter BD #1,R</t>
  </si>
  <si>
    <t>XNM-AU-01192</t>
  </si>
  <si>
    <t>ERA3ARB102V</t>
  </si>
  <si>
    <t>1k</t>
  </si>
  <si>
    <t>C5, 10, 15, 20</t>
  </si>
  <si>
    <t>XNM-AU-01188</t>
  </si>
  <si>
    <t>B32522C0106K000</t>
  </si>
  <si>
    <t>10u</t>
  </si>
  <si>
    <t>TDK</t>
  </si>
  <si>
    <t>C24, C28</t>
  </si>
  <si>
    <t>XNM-AU-01189</t>
  </si>
  <si>
    <t>GRT31CR61H106KE01L</t>
  </si>
  <si>
    <t xml:space="preserve">Murata </t>
  </si>
  <si>
    <t>CP1, 2</t>
  </si>
  <si>
    <t>XNM-AU-01190</t>
  </si>
  <si>
    <t>PLF1E470MDO2</t>
  </si>
  <si>
    <t>47u</t>
  </si>
  <si>
    <t>Nichicon</t>
  </si>
  <si>
    <t>SMA connector, jack</t>
  </si>
  <si>
    <t>XNM-AU-01191</t>
  </si>
  <si>
    <t>SMA connector, jack 5-1814400-2</t>
  </si>
  <si>
    <t>Gen2</t>
  </si>
  <si>
    <t>sheet</t>
  </si>
  <si>
    <t>Other</t>
  </si>
  <si>
    <t>Dinolite</t>
  </si>
  <si>
    <t>XNM-AU-00731</t>
  </si>
  <si>
    <t>Digital Microscope AM4113T (Dinocam)</t>
  </si>
  <si>
    <t>Testing Accessories</t>
  </si>
  <si>
    <t>XNM-AU-00560</t>
  </si>
  <si>
    <t>Black Male Banana Plug</t>
  </si>
  <si>
    <t>RS Stock No.:525-4791</t>
  </si>
  <si>
    <t>XNM-AU-00561</t>
  </si>
  <si>
    <t>Red Male Banana Plug</t>
  </si>
  <si>
    <t>RS Stock No.:525-4785</t>
  </si>
  <si>
    <t>Jig/Fixture</t>
  </si>
  <si>
    <t>XNM-AU-01487</t>
  </si>
  <si>
    <t xml:space="preserve">Toggle Clamp </t>
  </si>
  <si>
    <t>RS#254-636</t>
  </si>
  <si>
    <t>XNM-AU-00901</t>
  </si>
  <si>
    <t>Clear Syringe 70ml PSY-70E</t>
  </si>
  <si>
    <t>XNM-AU-00902</t>
  </si>
  <si>
    <t>Adapter Tube 70ml AT-50E</t>
  </si>
  <si>
    <t>Adapter Tube AA30N</t>
  </si>
  <si>
    <t>Testing accessories</t>
  </si>
  <si>
    <t>Storage Rack 1 layer 1</t>
  </si>
  <si>
    <t>XNM-AU-00242</t>
  </si>
  <si>
    <t>Filter Box (pomona)</t>
  </si>
  <si>
    <t>XNM-BL-00001</t>
  </si>
  <si>
    <t xml:space="preserve">417-7227 Heat Shrink Tubing 2.4mm </t>
  </si>
  <si>
    <t>Dia. 2.4mm / L-300mm</t>
  </si>
  <si>
    <t>XNM-BL-00002</t>
  </si>
  <si>
    <t>417-7255 Heat Shrink Tubing 4.8mm</t>
  </si>
  <si>
    <t>Dia. 4.8mm / L-300mm</t>
  </si>
  <si>
    <t>XNM-BL-00003</t>
  </si>
  <si>
    <t xml:space="preserve">417-7261 Heat Shrink Tubing 6.4mm </t>
  </si>
  <si>
    <t>Dia. 6.4mm / L-300mm</t>
  </si>
  <si>
    <t>Old Material</t>
  </si>
  <si>
    <t>XNM-AU-01397</t>
  </si>
  <si>
    <t>TUBE ATSX-20-1</t>
  </si>
  <si>
    <t>XNM-AU-01398</t>
  </si>
  <si>
    <t>TUBE ATSX-30-1</t>
  </si>
  <si>
    <t>XNM-AU-01358</t>
  </si>
  <si>
    <t>Spiral Wrap, I.D 4mm RS# 227-974</t>
  </si>
  <si>
    <t>5x6.4mm</t>
  </si>
  <si>
    <t>XNM-BL-00010</t>
  </si>
  <si>
    <t>Heat ShrinkTube RS # 811-2669</t>
  </si>
  <si>
    <t>18mm Sleeve Dia. x 1m Length 3:1 Ratio</t>
  </si>
  <si>
    <t>RS Stock No.:808-7803
Mfr. Part No.: RMW-25/8-1200/ADH-</t>
  </si>
  <si>
    <t>XNM-AU-01446</t>
  </si>
  <si>
    <t>ADR4533 Ultra-Low-Noise Model ADR4533ARZ</t>
  </si>
  <si>
    <t>XNM-AU-01477</t>
  </si>
  <si>
    <t>PicoBlade Series PCB Header, Mfg. 53047-0210</t>
  </si>
  <si>
    <t>RS Stock No.:
279-9213
Mfr. Part No.:
53047-0210</t>
  </si>
  <si>
    <t>XNM-AU-01587</t>
  </si>
  <si>
    <t>10μF Electrolytic Capacitor 25V dc, Through Hole - UMA1E100MDD</t>
  </si>
  <si>
    <t>6 wires experimental board</t>
  </si>
  <si>
    <t>XNM-AU-00859</t>
  </si>
  <si>
    <t>PCB Terminal Block RS No. 220-4305</t>
  </si>
  <si>
    <t>Phase Shift Circuit</t>
  </si>
  <si>
    <t>BNC Connector</t>
  </si>
  <si>
    <t>XNM-AU-01687</t>
  </si>
  <si>
    <t>Jack PCB Mount BNC Connector B6251F1-NT3G-50</t>
  </si>
  <si>
    <t>RS No.:700-9398</t>
  </si>
  <si>
    <t>Storage Rack1 Layer1</t>
  </si>
  <si>
    <t>XNM-AU-00020</t>
  </si>
  <si>
    <t>Terminal Slip Block ML-40 S1AXF-3P RS# 630-0665</t>
  </si>
  <si>
    <t>Items from YTC blue bin</t>
  </si>
  <si>
    <t>ABM2408AS-7-0</t>
  </si>
  <si>
    <t>KW30 Compact board</t>
  </si>
  <si>
    <t>Sample from Sunyou</t>
  </si>
  <si>
    <t>KW30-6S-1H</t>
  </si>
  <si>
    <t>Flat wire</t>
  </si>
  <si>
    <t>XNM-AU-00016</t>
  </si>
  <si>
    <t xml:space="preserve">RS PRO 10 Way Unscreened Flat Ribbon Cable, 12.7 mm Width, </t>
  </si>
  <si>
    <t>25m 214-0677</t>
  </si>
  <si>
    <t>box</t>
  </si>
  <si>
    <t>RS/ RS PRO</t>
  </si>
  <si>
    <t>Assy &amp; testing tools</t>
  </si>
  <si>
    <t>XNM-BO-00032</t>
  </si>
  <si>
    <t>Insulated ceramic U-shaped scissors RL-102</t>
  </si>
  <si>
    <t>New Material</t>
  </si>
  <si>
    <t>Storage - S' Daniel blue bin</t>
  </si>
  <si>
    <t>XNM-AU-01688</t>
  </si>
  <si>
    <t>RS PRO Point, Test Probe, 1.5A RS#261-5159</t>
  </si>
  <si>
    <t>XNM-AU-01689</t>
  </si>
  <si>
    <t>HARWIN Spring Test Probe_Extension RS#261-5238</t>
  </si>
  <si>
    <t>XNM-AU-01690</t>
  </si>
  <si>
    <t>RS PRO Point, Test Probe, 3A RS#542-4990</t>
  </si>
  <si>
    <t>XNM-AU-01691</t>
  </si>
  <si>
    <t>RS PRO Point, Test Probe, Extension RS#434-784</t>
  </si>
  <si>
    <t>XNM-BO-00033</t>
  </si>
  <si>
    <t>Precision Ceramic Screwdriver 1PK-034NE 0.4x2.4mm</t>
  </si>
  <si>
    <t>XNM-BO-00034</t>
  </si>
  <si>
    <t xml:space="preserve">Precision Ceramic Screwdriver 1PK-034NF 0.4x2.4mm </t>
  </si>
  <si>
    <t>XNM-BO-00035</t>
  </si>
  <si>
    <t>Precision Ceramic Screwdriver 1PK-034NG #0(1.2mm)</t>
  </si>
  <si>
    <t>XNM-BO-00036</t>
  </si>
  <si>
    <t xml:space="preserve">Precision Ceramic Screwdriver 1PK-034NH #1.7(1.7mm) </t>
  </si>
  <si>
    <t>Office supplies</t>
  </si>
  <si>
    <t>Office cabinet 4</t>
  </si>
  <si>
    <t>TBM-01-109</t>
  </si>
  <si>
    <t>TIGER BOOK PAPER S20,  A4</t>
  </si>
  <si>
    <t>TBM-01-117</t>
  </si>
  <si>
    <t>BOOK PAPER S20, A3</t>
  </si>
  <si>
    <t>Cleanroom paper</t>
  </si>
  <si>
    <t>IIAG-02-001</t>
  </si>
  <si>
    <t>MAXCLEAN A4 CLEANROOM PAPER 72GSM-PINK</t>
  </si>
  <si>
    <t>rm</t>
  </si>
  <si>
    <t>REAM</t>
  </si>
  <si>
    <t>Sticker paper</t>
  </si>
  <si>
    <t>IIAJ-02-001</t>
  </si>
  <si>
    <t>A4 Sticker (matt)</t>
  </si>
  <si>
    <t>Shee's drawer</t>
  </si>
  <si>
    <t>TBM-01-110</t>
  </si>
  <si>
    <t>WHITEBOARD MARKER BLACK</t>
  </si>
  <si>
    <t>TBM-01-114</t>
  </si>
  <si>
    <t>WHITEBOARD MARKER RED</t>
  </si>
  <si>
    <t>TBM-01-101</t>
  </si>
  <si>
    <t>GK# 150 BROWN ENVELOPE, SHORT LETTER</t>
  </si>
  <si>
    <t>TBM-01-100</t>
  </si>
  <si>
    <t>GK# 150 BROWN ENVELOPE, LONG LEGAL</t>
  </si>
  <si>
    <t>TBM-01-163</t>
  </si>
  <si>
    <t>L SHAPED FOLDER CLEAR A4</t>
  </si>
  <si>
    <t>TBM-01-102</t>
  </si>
  <si>
    <t>NOTEBOOK, SMALL 6x8 1/2 60'</t>
  </si>
  <si>
    <t>TBM-01-105</t>
  </si>
  <si>
    <t>POST IT NOTE PAD 3x3</t>
  </si>
  <si>
    <t>TBM-01-116</t>
  </si>
  <si>
    <t>CORRECTION TAPE FR 603</t>
  </si>
  <si>
    <t>TAI-03-006</t>
  </si>
  <si>
    <t>Masking Tape</t>
  </si>
  <si>
    <t>TAH-10-002</t>
  </si>
  <si>
    <t>PEN MARKER (ZEBRA PEN) BLACK</t>
  </si>
  <si>
    <t>TBM-01-154</t>
  </si>
  <si>
    <t>Marker Yellow</t>
  </si>
  <si>
    <t>TBM-01-097</t>
  </si>
  <si>
    <t>BALLPEN</t>
  </si>
  <si>
    <t>TBM-01-107</t>
  </si>
  <si>
    <t>SCISSOR 168</t>
  </si>
  <si>
    <t>TBM-01-133</t>
  </si>
  <si>
    <t>Cutter Big L500</t>
  </si>
  <si>
    <t>TNM-BM-00127</t>
  </si>
  <si>
    <t>ID HOLDER (COLOR BLUE)</t>
  </si>
  <si>
    <t>XNM-AG-00003</t>
  </si>
  <si>
    <t>Hard Bound Notebook A5 w/ button lock navy blue</t>
  </si>
  <si>
    <t>XNM-AG-00001</t>
  </si>
  <si>
    <t>Pocket size notebook</t>
  </si>
  <si>
    <t>Computer accessories</t>
  </si>
  <si>
    <t>Office: Cabinet4 Layer1</t>
  </si>
  <si>
    <t>XNM-BW-00035</t>
  </si>
  <si>
    <t>Logitech H390 USB COMPUTER HEADSET (BLK)</t>
  </si>
  <si>
    <t>Logitech H390 USB COMPUTER HEADSET</t>
  </si>
  <si>
    <t>XNM-BW-00046</t>
  </si>
  <si>
    <t>WIRELESS HEADPHONES (INPLAY)</t>
  </si>
  <si>
    <t>Plastic Screw</t>
  </si>
  <si>
    <t>----</t>
  </si>
  <si>
    <t>Plastic Screw SPA-M2X8-P</t>
  </si>
  <si>
    <t>Probe Case</t>
  </si>
  <si>
    <t>TNM-SC-00013</t>
  </si>
  <si>
    <t>Plastic Screw SPA-M2X10-P</t>
  </si>
  <si>
    <t>Misumi/CBC</t>
  </si>
  <si>
    <t>XNM-SC-00014</t>
  </si>
  <si>
    <t>Plastic Hexagonal socket screw M3x10</t>
  </si>
  <si>
    <t>RENB3-10</t>
  </si>
  <si>
    <t>XNM-SC-00001</t>
  </si>
  <si>
    <t>Plastic Hexagonal socket screw M3x20</t>
  </si>
  <si>
    <t>RENB3-20</t>
  </si>
  <si>
    <t>XNM-SC-00141</t>
  </si>
  <si>
    <t>Plastic Hexagonal socket screw M4x10</t>
  </si>
  <si>
    <t>RENB4-10</t>
  </si>
  <si>
    <t>TNM-SC-00006</t>
  </si>
  <si>
    <t>Plastic Hexagonal socket screw M4x20</t>
  </si>
  <si>
    <t>RENB4-20</t>
  </si>
  <si>
    <t>TNM-SC-00007</t>
  </si>
  <si>
    <t>Plastic Hexagonal socket screw M5x20</t>
  </si>
  <si>
    <t>RENB5-20</t>
  </si>
  <si>
    <t>XNM-AU-00126</t>
  </si>
  <si>
    <t>Plastic Hexagonal socket screw M5x30</t>
  </si>
  <si>
    <t>RENB5-30</t>
  </si>
  <si>
    <t>XNM-SC-00125</t>
  </si>
  <si>
    <t>Socket head cap screw RENB6-20</t>
  </si>
  <si>
    <t>RENB6-20</t>
  </si>
  <si>
    <t>TNM-SC-00008</t>
  </si>
  <si>
    <t>Plastic Hexagonal socket screw M6x40</t>
  </si>
  <si>
    <t>RENB6-40</t>
  </si>
  <si>
    <t>XNM-SC-00010</t>
  </si>
  <si>
    <t>Counter Screw PCF-0512</t>
  </si>
  <si>
    <t>PCF-0512</t>
  </si>
  <si>
    <t>XNM-SC-00011</t>
  </si>
  <si>
    <t>Counter Screw PCF-0520</t>
  </si>
  <si>
    <t>PCF-0520</t>
  </si>
  <si>
    <t>XNM-SC-00134</t>
  </si>
  <si>
    <t>Nylon PC Transparent Countersunk Flat Head Screws M6X20</t>
  </si>
  <si>
    <t>XNM-SC-00015</t>
  </si>
  <si>
    <t>Countersunk screw PCF-0310</t>
  </si>
  <si>
    <t>PCF-0310</t>
  </si>
  <si>
    <t>XNM-SC-00073</t>
  </si>
  <si>
    <t>Counter Screw PCF-0315</t>
  </si>
  <si>
    <t>PCF-0315</t>
  </si>
  <si>
    <t>re</t>
  </si>
  <si>
    <t>XNM-AU-00203</t>
  </si>
  <si>
    <t>Hex Socket Set Screw/PEEK/HS-M3-L5</t>
  </si>
  <si>
    <t>PEEK/HS-M3-L5</t>
  </si>
  <si>
    <t>Plastic Spacer</t>
  </si>
  <si>
    <t>RENY M3-8</t>
  </si>
  <si>
    <t>plastic spacer</t>
  </si>
  <si>
    <t>XNM-SC-00013</t>
  </si>
  <si>
    <t>Hexagonal spacer BSRY-308</t>
  </si>
  <si>
    <t>Washer</t>
  </si>
  <si>
    <t>XNM-AU-00135</t>
  </si>
  <si>
    <t>RENW3 Washer (Plastic)</t>
  </si>
  <si>
    <t>RENW3</t>
  </si>
  <si>
    <t>XNM-AU-00136</t>
  </si>
  <si>
    <t>RENW4 Washer (Plastic)</t>
  </si>
  <si>
    <t>XNM-AU-00137</t>
  </si>
  <si>
    <t>RENW5 Washer (Plastic)</t>
  </si>
  <si>
    <t>XNM-AU-00138</t>
  </si>
  <si>
    <t>RENW6 Washer (Plastic)</t>
  </si>
  <si>
    <t>XNM-AU-00479</t>
  </si>
  <si>
    <t>Aluminum Flat Washer 0518-20 CBALWB-5</t>
  </si>
  <si>
    <t>For M5 Screw / T nut</t>
  </si>
  <si>
    <t>Misumi/Champion/Infinet</t>
  </si>
  <si>
    <t>XNM-FW-00001</t>
  </si>
  <si>
    <t>Aluminum Flat Washer 12x5.5x0.8mm</t>
  </si>
  <si>
    <t>XNM-FW-00002</t>
  </si>
  <si>
    <t>Aluminum Flat Washer 13x6.5x1.0mm</t>
  </si>
  <si>
    <t>XNM-FW-00003</t>
  </si>
  <si>
    <t>Aluminum Flat Washer 18x8.5x1.5mm</t>
  </si>
  <si>
    <t>Nuts</t>
  </si>
  <si>
    <t>XNM-AU-00131</t>
  </si>
  <si>
    <t>RENY-BK/NT-M3 Hexagon nut</t>
  </si>
  <si>
    <t>XNM-AU-00132</t>
  </si>
  <si>
    <t>RENY-BK/NT-M4 Hexagon nut</t>
  </si>
  <si>
    <t>XNM-AU-00133</t>
  </si>
  <si>
    <t>RENY-BK/NT-M5 Hexagon nut</t>
  </si>
  <si>
    <t>XNM-AU-00134</t>
  </si>
  <si>
    <t>RENY-BK/NT-M6 Hexagon nut</t>
  </si>
  <si>
    <t>Aluminum Nuts</t>
  </si>
  <si>
    <t>Storage Cabinet2 Top drawer</t>
  </si>
  <si>
    <t>XNM-SC-00029</t>
  </si>
  <si>
    <t>T NUT Aluminum Material TN5-10</t>
  </si>
  <si>
    <t>Champion</t>
  </si>
  <si>
    <t>XNM-SC-00023</t>
  </si>
  <si>
    <t>Aluminum T-nut NAMA-10-6</t>
  </si>
  <si>
    <t>Misumi / Champion</t>
  </si>
  <si>
    <t>XNM-SC-00030</t>
  </si>
  <si>
    <t>T NUT Aluminum Material TN6-10</t>
  </si>
  <si>
    <t>XNM-SC-00031</t>
  </si>
  <si>
    <t>T NUT Aluminum Material TN8-10</t>
  </si>
  <si>
    <t>XNM-SC-00024</t>
  </si>
  <si>
    <t>Aluminum T-nut Steel-08</t>
  </si>
  <si>
    <t>Aluminum Screw</t>
  </si>
  <si>
    <t>XNM-SC-00028</t>
  </si>
  <si>
    <t>Cap Screw CBAL4-20Aluminum</t>
  </si>
  <si>
    <t>XNM-SC-00079</t>
  </si>
  <si>
    <t>Aluminum Cap Screw M4 X 20</t>
  </si>
  <si>
    <t>XNM-SC-00032</t>
  </si>
  <si>
    <t>Cap Screw Aluminum Material M5 X 20</t>
  </si>
  <si>
    <t>XNM-SC-00033</t>
  </si>
  <si>
    <t>Cap Screw Aluminum Material M6 X 20</t>
  </si>
  <si>
    <t>XNM-SC-00090</t>
  </si>
  <si>
    <t>Cap Screw Aluminum Material M6 X 12</t>
  </si>
  <si>
    <t>XNM-SC-00089</t>
  </si>
  <si>
    <t>Cap Screw Aluminum Material M6 X 15</t>
  </si>
  <si>
    <t>XNM-SC-00091</t>
  </si>
  <si>
    <t>Cap Screw Aluminum Material M6 X 16</t>
  </si>
  <si>
    <t>XNM-SC-00130</t>
  </si>
  <si>
    <t>Aluminum allen head screw M6x40</t>
  </si>
  <si>
    <t>XNM-SC-00034</t>
  </si>
  <si>
    <t>Cap Screw Aluminum Material M8 X 20</t>
  </si>
  <si>
    <t>XNM-SC-00095</t>
  </si>
  <si>
    <t>Cap Screw Aluminum Material M8 X 25</t>
  </si>
  <si>
    <t>XNM-SC-00131</t>
  </si>
  <si>
    <t>Aluminum allen head screw M8x40</t>
  </si>
  <si>
    <t>XNM-AU-00896</t>
  </si>
  <si>
    <t>Aluminum Button Head Screw M6X10</t>
  </si>
  <si>
    <t>BS Storage Rack11 Layer 4</t>
  </si>
  <si>
    <t>XNM-SC-00007</t>
  </si>
  <si>
    <t xml:space="preserve">Socket head cap screws/stainles steel </t>
  </si>
  <si>
    <t>Screw M3 X 12</t>
  </si>
  <si>
    <t>XNM-SC-00006</t>
  </si>
  <si>
    <t xml:space="preserve">Cross recessed flat head </t>
  </si>
  <si>
    <t>Screw M3 X 8</t>
  </si>
  <si>
    <t>Stainless Steel</t>
  </si>
  <si>
    <t>XNM-SC-00086</t>
  </si>
  <si>
    <t>Stainless Screw M6x15</t>
  </si>
  <si>
    <t>Rennai</t>
  </si>
  <si>
    <t>XNM-SC-00088</t>
  </si>
  <si>
    <t>FLAT HEAD M5 X 15</t>
  </si>
  <si>
    <t>XNM-SC-00042</t>
  </si>
  <si>
    <t>Screw SSCB 3X12</t>
  </si>
  <si>
    <t>XNM-SC-00044</t>
  </si>
  <si>
    <t>Screw SSCB 5X15</t>
  </si>
  <si>
    <t>XNM-SC-00051</t>
  </si>
  <si>
    <t>Screw SCB 5X16</t>
  </si>
  <si>
    <t>Angular bar</t>
  </si>
  <si>
    <t>BS Storage Rack5 Layer2</t>
  </si>
  <si>
    <t>XNM-AU-00445</t>
  </si>
  <si>
    <t>GUSSET Aluminum Material 30X30</t>
  </si>
  <si>
    <t>XNM-AU-00392</t>
  </si>
  <si>
    <t>Angular bar/GUSSET Aluminum Material 45x45</t>
  </si>
  <si>
    <t>XNM-AU-01136</t>
  </si>
  <si>
    <t>Angular bar/GUSSET Aluminum Material 40x40</t>
  </si>
  <si>
    <t>Plastic</t>
  </si>
  <si>
    <t>XNM-SC-00035</t>
  </si>
  <si>
    <t>End Cap EC  4545</t>
  </si>
  <si>
    <t>Cutters</t>
  </si>
  <si>
    <t>XNM-BO-00029</t>
  </si>
  <si>
    <t>ESD Safe Side Cutters</t>
  </si>
  <si>
    <t>ESD PLATES</t>
  </si>
  <si>
    <t>Storage Backside</t>
  </si>
  <si>
    <t>XNM-AU-00033</t>
  </si>
  <si>
    <t>Semitron ESD 300 PET T10</t>
  </si>
  <si>
    <t>500mm x 150mm x t10</t>
  </si>
  <si>
    <t>XNM-AU-00163</t>
  </si>
  <si>
    <t>Semitron ESD300 PET T30(150X150)</t>
  </si>
  <si>
    <t>150mmx 150mmx t30</t>
  </si>
  <si>
    <t>XNM-AU-00193</t>
  </si>
  <si>
    <t>Semitron ESD300 PET T30 (600x1200)</t>
  </si>
  <si>
    <t>600mmx 1200mmx t30</t>
  </si>
  <si>
    <t>XNM-AU-00192</t>
  </si>
  <si>
    <t>Semitron ESD300 PET T15 (600x1200)</t>
  </si>
  <si>
    <t>600mmx 1200mmx t15</t>
  </si>
  <si>
    <t>XNM-AU-00195</t>
  </si>
  <si>
    <t>Semitron ESD300 PET T10 (600x1200)</t>
  </si>
  <si>
    <t>600mmx 1200mmx t10</t>
  </si>
  <si>
    <t>XNM-AU-01736</t>
  </si>
  <si>
    <t>SEMITRON ESD300 PEI t10x600x1200</t>
  </si>
  <si>
    <t>TNM-AI-00841</t>
  </si>
  <si>
    <t>Semitron ESD 225 POM-C 300mmx 600mmx t50</t>
  </si>
  <si>
    <t>300mmx 600mmx t50</t>
  </si>
  <si>
    <t>Acrylic Plate</t>
  </si>
  <si>
    <t>XNM-AU-00139</t>
  </si>
  <si>
    <t>Acrylic Plates 8mm</t>
  </si>
  <si>
    <t>ACAE-1100 x 900 x 8</t>
  </si>
  <si>
    <t>XNM-AU-00144</t>
  </si>
  <si>
    <t>Acrylic Plates 10mm</t>
  </si>
  <si>
    <t>ACA-1200 x 900 x 10</t>
  </si>
  <si>
    <t>XNM-AU-00278</t>
  </si>
  <si>
    <t>Anti Static Acrylic</t>
  </si>
  <si>
    <t>ACTA-1200 x 1000 x 3</t>
  </si>
  <si>
    <t>XNM-AU-00336</t>
  </si>
  <si>
    <t>Anti Static Acrylic 400x400x1mm</t>
  </si>
  <si>
    <t>400x400x1mm</t>
  </si>
  <si>
    <t>Aluminum Plate</t>
  </si>
  <si>
    <t>Storage Backside Rack1 layer4</t>
  </si>
  <si>
    <t>XNM-AU-00153</t>
  </si>
  <si>
    <t>Aluminum Plates 50mm</t>
  </si>
  <si>
    <t>A7075 PPFQM 500-300-50</t>
  </si>
  <si>
    <t>XNM-AU-00154</t>
  </si>
  <si>
    <t>Aluminum Plates  30mm</t>
  </si>
  <si>
    <t>A7075 PPFQM 500-300-30</t>
  </si>
  <si>
    <t>XNM-AU-00155</t>
  </si>
  <si>
    <t>Aluminum Plates 10mm</t>
  </si>
  <si>
    <t>A7075 PPFQM 500-300-10</t>
  </si>
  <si>
    <t>Other Plate</t>
  </si>
  <si>
    <t>XNM-AU-00222</t>
  </si>
  <si>
    <t>Tough pitch copper plate (CTA-250-200-5)</t>
  </si>
  <si>
    <t>CTA-250-200-5</t>
  </si>
  <si>
    <t>XNM-AU-00200</t>
  </si>
  <si>
    <t>Tough pitch copper CTAPF plate 100x100xT5mm</t>
  </si>
  <si>
    <t>100x100xT5mm</t>
  </si>
  <si>
    <t>CBC</t>
  </si>
  <si>
    <t>XNM-AU-00026</t>
  </si>
  <si>
    <t>PC PERMALLOY METAL BELT  JIS C2531</t>
  </si>
  <si>
    <t>250mm*250mm*1mm</t>
  </si>
  <si>
    <t>XNM-AU-00043</t>
  </si>
  <si>
    <t xml:space="preserve">PC Permalloy t1.0mm, </t>
  </si>
  <si>
    <t>W=640mm , L=900mm</t>
  </si>
  <si>
    <t>------</t>
  </si>
  <si>
    <t>PC Permalloy PC NiFe</t>
  </si>
  <si>
    <t>PC-D450xW400XT0.1A</t>
  </si>
  <si>
    <t>-------</t>
  </si>
  <si>
    <t>PB Permalloy PB NiFe</t>
  </si>
  <si>
    <t>PB-D510xW400xT0.15A</t>
  </si>
  <si>
    <t>--------</t>
  </si>
  <si>
    <t>XNM-AU-00146</t>
  </si>
  <si>
    <t>Copper Sheet</t>
  </si>
  <si>
    <t xml:space="preserve">Copper Sheet 2-9274-07 </t>
  </si>
  <si>
    <t>XNM-AU-00157</t>
  </si>
  <si>
    <t>Aluminum sheet</t>
  </si>
  <si>
    <t>Aluminum Sheet 2-9270-08</t>
  </si>
  <si>
    <t>Laser Welding</t>
  </si>
  <si>
    <t>RESIN</t>
  </si>
  <si>
    <t>Storage Backside Area</t>
  </si>
  <si>
    <t>FROM EDLC</t>
  </si>
  <si>
    <t>ION-EXHANGE RESIN</t>
  </si>
  <si>
    <t>MLF-0020</t>
  </si>
  <si>
    <t>PIN HEADER</t>
  </si>
  <si>
    <t>XNM-AU-01692</t>
  </si>
  <si>
    <t>Pin Header BC030-06-A-0250-0200-0150-L-G</t>
  </si>
  <si>
    <t>Voron Scanning Materials</t>
  </si>
  <si>
    <t>DC-DC CONVERTER</t>
  </si>
  <si>
    <t>XNM-AU-01730</t>
  </si>
  <si>
    <t>12V-24V 10A 50W DC DC CONVERTER REGULATOR</t>
  </si>
  <si>
    <t>Endorsed to S' Eduard</t>
  </si>
  <si>
    <t>XNM-AU-01732</t>
  </si>
  <si>
    <t>Raspberry Pi 5 Heat Sink</t>
  </si>
  <si>
    <t>TYU CONNECTOR</t>
  </si>
  <si>
    <t>Storage Backside R3-L2</t>
  </si>
  <si>
    <t>XNM-AU-01654</t>
  </si>
  <si>
    <t>TERMINAL PIN TU1211TPL-A</t>
  </si>
  <si>
    <t>XNM-AU-01655</t>
  </si>
  <si>
    <t>PIN SOCKET TU1211HNO-1X06K-NL</t>
  </si>
  <si>
    <t>XNM-AU-01656</t>
  </si>
  <si>
    <t>PIN SOCKET TU1211WNR-1X06SK-NL-M-A</t>
  </si>
  <si>
    <t>KW30 Connector</t>
  </si>
  <si>
    <t>XNM-AU-01742</t>
  </si>
  <si>
    <t>Rectagular Connectors KW30-6P-1C(800) 1k pcs./pack</t>
  </si>
  <si>
    <t>XNM-AU-01743</t>
  </si>
  <si>
    <t>Connector Header Surface Mount KW30-6S-1H(800) 1.5k pcs./reel</t>
  </si>
  <si>
    <t>Coil wire</t>
  </si>
  <si>
    <t>Storage Backside R2-L3</t>
  </si>
  <si>
    <t>XNM-AR-00005</t>
  </si>
  <si>
    <t>Block Single Core 0.4mm diameter Copper Wire, 345m Long  (RS# 779-0722)</t>
  </si>
  <si>
    <t>Storage Backside R3-L1</t>
  </si>
  <si>
    <t>XNM-AU-01781</t>
  </si>
  <si>
    <t>IGUS T Series, TS-04-09-600, Linear Guide Rail RS#488-5029</t>
  </si>
  <si>
    <t>XNM-AU-01774</t>
  </si>
  <si>
    <t>Heat Shrink Tubing, 2.4mm Sleeve Dia. x 25m Length RS# 666-868</t>
  </si>
  <si>
    <t>BOX</t>
  </si>
  <si>
    <t>Plastic screw</t>
  </si>
  <si>
    <t>XNM-SC-00112</t>
  </si>
  <si>
    <t>BHCS M5X16 SCREW (plastic)</t>
  </si>
  <si>
    <t>XNM-AU-01297</t>
  </si>
  <si>
    <t>NI-9205 with Dsub</t>
  </si>
  <si>
    <t>XNM-BP-00028</t>
  </si>
  <si>
    <t>MIRUC SKELETON STAGE SK-60C</t>
  </si>
  <si>
    <t>ITO NOBU PHILS. INC.</t>
  </si>
  <si>
    <t>Common cabinet bottom layer</t>
  </si>
  <si>
    <t>TAB-16-061</t>
  </si>
  <si>
    <t>DIAMOND SLURRY</t>
  </si>
  <si>
    <t>XNM-AU-01631</t>
  </si>
  <si>
    <t>Ninyoon 4K WiFi Microscope</t>
  </si>
  <si>
    <t>EASTINK</t>
  </si>
  <si>
    <t>BS Storage Rack2 layer3</t>
  </si>
  <si>
    <t>XNM-BS-00015</t>
  </si>
  <si>
    <t>1-6111-12 Smart Water Bath Water Tank Capacity 4.5L TB-2N</t>
  </si>
  <si>
    <t>SBB PARTS DESSICATOR</t>
  </si>
  <si>
    <t>XNM-AU-01793</t>
  </si>
  <si>
    <t>FM-2028 24V/70W W/YELLOW SLEEVE</t>
  </si>
  <si>
    <t>XNM-AU-01693</t>
  </si>
  <si>
    <t>CARBIDE NOZZLE G1.4x3x30 ( Nivio)</t>
  </si>
  <si>
    <t>XNM-AU-01694</t>
  </si>
  <si>
    <t>CARBIDE NOZZLE G1.0x3x30 (Migne)</t>
  </si>
  <si>
    <t>TDK MAG BG</t>
  </si>
  <si>
    <t>XNM-AU-00997</t>
  </si>
  <si>
    <t>Optical Fiber SIH-02CA</t>
  </si>
  <si>
    <t>PAA</t>
  </si>
  <si>
    <t>Common</t>
  </si>
  <si>
    <t>XNM-BV-00003</t>
  </si>
  <si>
    <t>ESD Chair</t>
  </si>
  <si>
    <t>XNM-AU-01575</t>
  </si>
  <si>
    <t>Tools Hexagon Screwdriver Bit, 1.5 mm Tip, 50 mm</t>
  </si>
  <si>
    <t>XNM-AU-01821</t>
  </si>
  <si>
    <t>IGUS DRYLIN T MINIATURE GUIDE CARRIAGE TW-04-09</t>
  </si>
  <si>
    <t>Storage carton palette blue bin</t>
  </si>
  <si>
    <t>XNM-AU-01824</t>
  </si>
  <si>
    <t>Alpha Wire Coaxial Cable 9434 WH033 100m (34AWG)</t>
  </si>
  <si>
    <t>RL</t>
  </si>
  <si>
    <t>XNM-AD-00001</t>
  </si>
  <si>
    <t>TEXWIPE ESD-SAFE STICK 4-3521-01 TX769E (jelly stick)</t>
  </si>
  <si>
    <t>SET</t>
  </si>
  <si>
    <t>Storage Rack1 Layer3</t>
  </si>
  <si>
    <t>XNM-AU-01395</t>
  </si>
  <si>
    <t>DSUB HARNESS DSDU-PS-E-37-0.5</t>
  </si>
  <si>
    <t>XNM-AU-01826</t>
  </si>
  <si>
    <t>HIROSE Connector Header DF57H-3P-1.2V</t>
  </si>
  <si>
    <t>XNM-AU-01827</t>
  </si>
  <si>
    <t>HIROSE Connector receptacle DF57H-3S-1.2C</t>
  </si>
  <si>
    <t>Backside storage R5 L1</t>
  </si>
  <si>
    <t>XNM-AU-00743</t>
  </si>
  <si>
    <t>Dovetail Slide Feed Screw Type XSSL40</t>
  </si>
  <si>
    <t>TNM-AU-00533</t>
  </si>
  <si>
    <t>Cross roller -XY axis stage XYCRSC40-A</t>
  </si>
  <si>
    <t>XNM-BX-00004</t>
  </si>
  <si>
    <t>MICROFIBER CLOTH</t>
  </si>
  <si>
    <t>Storage dessicator machine parts</t>
  </si>
  <si>
    <t>XNM-AU-01699</t>
  </si>
  <si>
    <t>Bondhead BHN-150/SC0</t>
  </si>
  <si>
    <t>PACTECH</t>
  </si>
  <si>
    <t>XNM-AU-01798</t>
  </si>
  <si>
    <t>PIN HEADER PIN 1.0</t>
  </si>
  <si>
    <t>Valve</t>
  </si>
  <si>
    <t>XNM-AU-01836</t>
  </si>
  <si>
    <t>PVC-U 2 Way, Ball Valve, 1/2in, 16154624</t>
  </si>
  <si>
    <t>Backside storage R1 L1</t>
  </si>
  <si>
    <t>XNM-AU-01825</t>
  </si>
  <si>
    <t>Heat Shrink Tubing, Black 12mm 323-10120 MU47-12/3-PO-X-BK RS#450-565</t>
  </si>
  <si>
    <t>Tweezer</t>
  </si>
  <si>
    <t>XNM-AL-00003</t>
  </si>
  <si>
    <t>Plastic Anti-static Tweezers</t>
  </si>
  <si>
    <t>XNM-BO-00051</t>
  </si>
  <si>
    <t>SK11 CERAMIC CUTTER SF-2</t>
  </si>
  <si>
    <t>Storage R1 L1</t>
  </si>
  <si>
    <t>TNM-AU-00706</t>
  </si>
  <si>
    <t>Zero Chamber (Shielding Can)</t>
  </si>
  <si>
    <t>XNM-AU-01818</t>
  </si>
  <si>
    <t>DINO LITE Cam AM7915MZTL</t>
  </si>
  <si>
    <t>XNM-AU-01819</t>
  </si>
  <si>
    <t>DINO LITE Cam Holder HD-P1</t>
  </si>
  <si>
    <t>Storage dessicator</t>
  </si>
  <si>
    <t>XNM-AU-01820</t>
  </si>
  <si>
    <t>DINO LITE Cam Stand RK-10FS (DINO RK10)</t>
  </si>
  <si>
    <t>XNM-BO-00042</t>
  </si>
  <si>
    <t>DINOAM7025X  (microscope eye piece)</t>
  </si>
  <si>
    <t>Backside storage R1 L1 (near permalloy box)</t>
  </si>
  <si>
    <t>XNM-AU-01870</t>
  </si>
  <si>
    <t>GAS DAMPER B-489-1-1</t>
  </si>
  <si>
    <t>XNM-BO-00052</t>
  </si>
  <si>
    <t>Slice 10544 Ceramic Scissors</t>
  </si>
  <si>
    <t>XNM-BO-00053</t>
  </si>
  <si>
    <t>Slice Auto-Retract Utility Knife Budle with 10554 Knife</t>
  </si>
  <si>
    <t>XNM-BO-00054</t>
  </si>
  <si>
    <t>10528 Ceramic Blades</t>
  </si>
  <si>
    <t>Machine accessories</t>
  </si>
  <si>
    <t>XNM-AU-00855</t>
  </si>
  <si>
    <t>VACUUM DESSICATOR 1-5800-01</t>
  </si>
  <si>
    <t>SAKAMOTO</t>
  </si>
  <si>
    <t>3D printing accessories</t>
  </si>
  <si>
    <t>XNM-AU-01863</t>
  </si>
  <si>
    <t>Original PCBA CRI-2161 V1.0</t>
  </si>
  <si>
    <t>XNM-BO-00049</t>
  </si>
  <si>
    <t>ESD Safe Side Cutters 632N</t>
  </si>
  <si>
    <t>RS Stock No.:
317-7412
Distrelec Article No.:
180-57-127</t>
  </si>
  <si>
    <t>XNM-BL-00015</t>
  </si>
  <si>
    <t>Heat Shrink Tubing Black 8mm ZHTM-8-4-0</t>
  </si>
  <si>
    <t>Cleaning material</t>
  </si>
  <si>
    <t>XNM-BI-00002</t>
  </si>
  <si>
    <t>SQUEEZE MOP</t>
  </si>
  <si>
    <t>XNM-AU-01864</t>
  </si>
  <si>
    <t>High Temperature 500℃ Nozzle 0.4mm B08NW2B8GB</t>
  </si>
  <si>
    <t>XNM-AU-01795</t>
  </si>
  <si>
    <t>Musashi Foot Switch FS/W-2-1604P</t>
  </si>
  <si>
    <t>XNM-AU-01638</t>
  </si>
  <si>
    <t>Musashi Wiper plunger MLP-10E</t>
  </si>
  <si>
    <t>XNM-AU-01929</t>
  </si>
  <si>
    <t>Nordson EFD Dispensing Tip: 7005009 /50pcs.</t>
  </si>
  <si>
    <t>Pink tapered tip</t>
  </si>
  <si>
    <t>D' ARCY</t>
  </si>
  <si>
    <t>XNM-AU-01930</t>
  </si>
  <si>
    <t>Nordson EFD Dispensing Tip: 7018158 /50 pcs.</t>
  </si>
  <si>
    <t>Green tapered tip</t>
  </si>
  <si>
    <t>Stainless Screw</t>
  </si>
  <si>
    <t>XNM-SC-00146</t>
  </si>
  <si>
    <t>HEAD CAP SCREW SS E-BOX-GSCB8-20 (200pcs./set)</t>
  </si>
  <si>
    <t>Button</t>
  </si>
  <si>
    <t>Storage blue bin S' Daniel</t>
  </si>
  <si>
    <t>XNM-AU-01935</t>
  </si>
  <si>
    <t>PUSH SWITCH A16L-JYM-24D-2</t>
  </si>
  <si>
    <t>yellow</t>
  </si>
  <si>
    <t>XNM-AU-01936</t>
  </si>
  <si>
    <t>PUSH SWITCH A16L-JRM-24D-2</t>
  </si>
  <si>
    <t>red</t>
  </si>
  <si>
    <t>Power Module</t>
  </si>
  <si>
    <t>XNM-AU-01901</t>
  </si>
  <si>
    <t>Aluminium Enclosure YM-100</t>
  </si>
  <si>
    <t>XNM-AU-01948</t>
  </si>
  <si>
    <t>SANDISK ULTRA 32gb MICRO SD CARD</t>
  </si>
  <si>
    <t>G02279000</t>
  </si>
  <si>
    <t>2SFBW 0.38 MM (WIRE)</t>
  </si>
  <si>
    <t>JungShing Wire</t>
  </si>
  <si>
    <t>G02859600</t>
  </si>
  <si>
    <t>2HSEW-S 0.13 (WIRE) LTF5022T-D</t>
  </si>
  <si>
    <t>Elematec/Furukawa Magnet Wire</t>
  </si>
  <si>
    <t>G02859400</t>
  </si>
  <si>
    <t>2HSEW-S 0.11 (WIRE) LTF5022T-D</t>
  </si>
  <si>
    <t>Tokyo Dengyosha/Furukawa Magnet Wire</t>
  </si>
  <si>
    <t>G02859300</t>
  </si>
  <si>
    <t>2HSEW-S 0.10 (WIRE) LTF5022T-D</t>
  </si>
  <si>
    <t>Container</t>
  </si>
  <si>
    <t>XNM-AT-00002</t>
  </si>
  <si>
    <t>ANTI-STATIC PUMP DISPENSER COLOR PINK 250ML</t>
  </si>
  <si>
    <t>IPA DISPENSER</t>
  </si>
  <si>
    <t>Xiamen Kuntai</t>
  </si>
  <si>
    <t>XNM-AT-00003</t>
  </si>
  <si>
    <t>ANTI-STATIC PUMP DISPENSER COLOR BLUE 250ML</t>
  </si>
  <si>
    <t>ACETONE DISPENSER</t>
  </si>
  <si>
    <t>XNM-BO-00055</t>
  </si>
  <si>
    <t>ADJUSTABLE WIRE STRIPPER,26-36 AWG</t>
  </si>
  <si>
    <t>Cable</t>
  </si>
  <si>
    <t>S' Eduard blue bin</t>
  </si>
  <si>
    <t>XNM-AU-02002</t>
  </si>
  <si>
    <t>USB CABLE 2.0 RS#182-8493</t>
  </si>
  <si>
    <t>RS Components/RS PRO</t>
  </si>
  <si>
    <t>XNM-PL-00005</t>
  </si>
  <si>
    <t>DISPOSABLE MEASURING CUPS FOR RESIN</t>
  </si>
  <si>
    <t>Redman Summit</t>
  </si>
  <si>
    <t>BS Storage black palette</t>
  </si>
  <si>
    <t>XNM-AU-02011</t>
  </si>
  <si>
    <t>MOLEX CONNECTOR - 501330-0600 (sensor)</t>
  </si>
  <si>
    <t>1.00mm Pitch, Pico-Clasp Low-Halogen Receptacle Crimp Housing, Single Row, Inner Positive Lock, 6 Circuits, White</t>
  </si>
  <si>
    <t>Elematec/Molex</t>
  </si>
  <si>
    <t>XNM-AU-02013</t>
  </si>
  <si>
    <t>MOLEX CONNECTOR - 5011937000 (terminal pin)</t>
  </si>
  <si>
    <t>1.00mm Pitch, Pico-Clasp Female Crimp Terminal, Gold Plating 0.10µm, 32-28 AWG, Reel</t>
  </si>
  <si>
    <t>XNM-AU-02012</t>
  </si>
  <si>
    <t>MOLEX CONNECTOR - 203558-0607 (board)</t>
  </si>
  <si>
    <t>1.00mm Pitch, Pico-Clasp PCB Header, Single Row, Right-Angle, Surface Mount, 0.38µm Gold Plated, Inner Positive Lock, 6 Circuits, Natural</t>
  </si>
  <si>
    <t>Cabinet3 layer1</t>
  </si>
  <si>
    <t>XNM-AU-02026</t>
  </si>
  <si>
    <t>PCB C1RBPC254 (PICO-CLASP BOARD)</t>
  </si>
  <si>
    <t>Backside Strorage Metal Rack</t>
  </si>
  <si>
    <t>XNM-AU-00995</t>
  </si>
  <si>
    <t>Focusing Head FOL-30A-7050-STD</t>
  </si>
  <si>
    <t>Acrylic</t>
  </si>
  <si>
    <t>TNM-BM-00165</t>
  </si>
  <si>
    <t>ACRYLIC TABLE GLASS STAND 8"X4"X3</t>
  </si>
  <si>
    <t>Migne Evaluation</t>
  </si>
  <si>
    <t>XNM-AU-02014</t>
  </si>
  <si>
    <t>M1SP4P24A_00 (R-1755D) Hiper 1.60mm (OutCoil)</t>
  </si>
  <si>
    <t xml:space="preserve">R-1755D (HIPER Laminate) </t>
  </si>
  <si>
    <t>Priken/Elematec</t>
  </si>
  <si>
    <t>XNM-AU-02015</t>
  </si>
  <si>
    <t>M1SPDP24C_00 (R-1755D) Hiper 1.60mm</t>
  </si>
  <si>
    <t>XNM-AU-02016</t>
  </si>
  <si>
    <t>M1SP4P24A_00 (R-1755S) Hiper 1.60mm</t>
  </si>
  <si>
    <t>R-1755S (HIPER Prepreg)</t>
  </si>
  <si>
    <t>XNM-AU-02017</t>
  </si>
  <si>
    <t>M1SPDP24C_00 (R-1755S) Hiper 1.60mm</t>
  </si>
  <si>
    <t>Pincochio</t>
  </si>
  <si>
    <t>XNM-AU-02038</t>
  </si>
  <si>
    <t>PCB N1SPPS254 (without bury includes initial cost)</t>
  </si>
  <si>
    <t>Pincochio PCB</t>
  </si>
  <si>
    <t>XNM-AU-02039</t>
  </si>
  <si>
    <t>PCB N1SPPS254-01 (without bury includes initial cost)</t>
  </si>
  <si>
    <t>XNM-AU-02050</t>
  </si>
  <si>
    <t>PCB N1SSPS255.1 (Pinocchio PCB Spacer)</t>
  </si>
  <si>
    <t>Pincochio Spacer</t>
  </si>
  <si>
    <t>Plug</t>
  </si>
  <si>
    <t>XNM-AU-00228</t>
  </si>
  <si>
    <t>Universal Adapter</t>
  </si>
  <si>
    <t>RENNAI</t>
  </si>
  <si>
    <t>Cable with connector</t>
  </si>
  <si>
    <t>XNM-AU-02095</t>
  </si>
  <si>
    <t>SYA06HG-ORP32-H2-1500_ES</t>
  </si>
  <si>
    <t>Oki Cable with SYA connector</t>
  </si>
  <si>
    <t>XNM-AU-02097</t>
  </si>
  <si>
    <t>SYT06HG-ORP32-H2-1500_ES</t>
  </si>
  <si>
    <t>Oki Cable with SYT connector</t>
  </si>
  <si>
    <t>XNM-AU-02159</t>
  </si>
  <si>
    <t>SYA10-06WH-ET</t>
  </si>
  <si>
    <t>Board connector</t>
  </si>
  <si>
    <t>XNM-AU-02160</t>
  </si>
  <si>
    <t>SYT10-06WL-ET</t>
  </si>
  <si>
    <t>Cable w/ connector</t>
  </si>
  <si>
    <t>XNM-AU-02103</t>
  </si>
  <si>
    <t>SYA06HG-ORP28-H2-100_ES</t>
  </si>
  <si>
    <t>XNM-AU-02104</t>
  </si>
  <si>
    <t>SYT06HG-ORP28-H2-100_ES</t>
  </si>
  <si>
    <t>XNM-AU-02084</t>
  </si>
  <si>
    <t>UL11482 AWG28 Black</t>
  </si>
  <si>
    <t>Hirakawa cable</t>
  </si>
  <si>
    <t>M</t>
  </si>
  <si>
    <t>XNM-AU-02085</t>
  </si>
  <si>
    <t>UL11482 AWG30 Black</t>
  </si>
  <si>
    <t>XNM-AU-02247</t>
  </si>
  <si>
    <t>NSSCA0259_120MM_4 COLOR (SYA Connector)</t>
  </si>
  <si>
    <t>UL3767 with SYA connector</t>
  </si>
  <si>
    <t>XNM-AU-02248</t>
  </si>
  <si>
    <t>NSSCT0259_120MM_4 COLOR (SYT Connector)</t>
  </si>
  <si>
    <t>UL3767 with SYT connector</t>
  </si>
  <si>
    <t>BS Storage Rack 10</t>
  </si>
  <si>
    <t>XNM-AU-01976</t>
  </si>
  <si>
    <t>K2 Plus Nozzle Kit (0.4mm*1)</t>
  </si>
  <si>
    <t>XNM-AU-02142</t>
  </si>
  <si>
    <t>K2 PLUS EXTRUDER FRONT SHELL KIT</t>
  </si>
  <si>
    <t>XNM-AU-02144</t>
  </si>
  <si>
    <t>K2 PLUS EXTRUDER KIT</t>
  </si>
  <si>
    <t>XNM-AU-02145</t>
  </si>
  <si>
    <t>K2 PLUS CERAMIC HEATING BLOCK KIT</t>
  </si>
  <si>
    <t>XNM-AU-02146</t>
  </si>
  <si>
    <t>K2 PLUS CONNECTOR KIT</t>
  </si>
  <si>
    <t>XNM-AU-02147</t>
  </si>
  <si>
    <t>K2 PLUS FILAMENT CUTTER</t>
  </si>
  <si>
    <t>XNM-AU-02143</t>
  </si>
  <si>
    <t>K2 PLUS EXTRUDER FRONT COVER</t>
  </si>
  <si>
    <t>XNM-AU-02243</t>
  </si>
  <si>
    <t>K2 PLUS 3D PRINTER POWDER COATED PEI FLEXIBLE SPRING STEEL PRINT BED</t>
  </si>
  <si>
    <t>XNM-AU-02242</t>
  </si>
  <si>
    <t>K2 PLUS INTEGRATED MOTHERBOARD LINE EXTRUDER CABLE</t>
  </si>
  <si>
    <t>Cabinet2 layer1</t>
  </si>
  <si>
    <t>XNM-AU-02255</t>
  </si>
  <si>
    <t>ESD Soft Tip Tweezer P-640-J</t>
  </si>
  <si>
    <t>pointed tip</t>
  </si>
  <si>
    <t>XNM-AU-02256</t>
  </si>
  <si>
    <t>ESD Soft Tip Tweezer P-643-J</t>
  </si>
  <si>
    <t>round tip</t>
  </si>
  <si>
    <t>Cabinet 3 TOP</t>
  </si>
  <si>
    <t>XNM-AU-02257</t>
  </si>
  <si>
    <t>SPRING UR3-15</t>
  </si>
  <si>
    <t>XNM-AU-02258</t>
  </si>
  <si>
    <t>SPRING UR5-15</t>
  </si>
  <si>
    <t>XNM-AU-02259</t>
  </si>
  <si>
    <t>SPRING UV8-25</t>
  </si>
  <si>
    <t>XNM-AU-02043</t>
  </si>
  <si>
    <t>470kΩ Metal Film Resistor 0.25W ±1% MF1/4CC4703F</t>
  </si>
  <si>
    <t>470k Ohms</t>
  </si>
  <si>
    <t>XNM-AU-02044</t>
  </si>
  <si>
    <t>110Ω Metal Film Resistor 0.25W ±1% MFS1/4CC1100F</t>
  </si>
  <si>
    <t>110 Ohms</t>
  </si>
  <si>
    <t>XNM-AU-02045</t>
  </si>
  <si>
    <t>62Ω Metal Film Resistor 0.25W ±1% MFS1/4CC62R0F</t>
  </si>
  <si>
    <t>62 Ohms</t>
  </si>
  <si>
    <t>BS Storage Rack10 Layer1</t>
  </si>
  <si>
    <t>XNM-AU-02275</t>
  </si>
  <si>
    <t>MKS SERVO57D PCBA NEMA23</t>
  </si>
  <si>
    <t>XNM-AU-02276</t>
  </si>
  <si>
    <t>STEPPER MOTOR 23HS5628</t>
  </si>
  <si>
    <t>XNM-AU-02302</t>
  </si>
  <si>
    <t>VORON 2.4 R2 3D PRINTER FULL FASTENER KIT</t>
  </si>
  <si>
    <t>Evaluation cable</t>
  </si>
  <si>
    <t>OKI CABLE</t>
  </si>
  <si>
    <t>BS Storage Rack2 Layer2</t>
  </si>
  <si>
    <t>XNM-AU-01866</t>
  </si>
  <si>
    <t>ORP-30F 32AWG×3C(21103)</t>
  </si>
  <si>
    <t>100m/roll</t>
  </si>
  <si>
    <t>ROLL</t>
  </si>
  <si>
    <t>XNM-AU-01868</t>
  </si>
  <si>
    <t>ORP-30F 34AWG×3C(21103)</t>
  </si>
  <si>
    <t>XNM-AU-02023</t>
  </si>
  <si>
    <t>ORP-30F 30AWGX3P(SB)(21103)</t>
  </si>
  <si>
    <t>XNM-AU-01555</t>
  </si>
  <si>
    <t>ORP-30F 34AWGX3P(SB)(21103) - 100M/Roll</t>
  </si>
  <si>
    <t>XNM-AU-02263</t>
  </si>
  <si>
    <t>ORP-30F 28AWGX6P(SB)(21103)</t>
  </si>
  <si>
    <t>Fixture parts</t>
  </si>
  <si>
    <t>XNM-AU-01314</t>
  </si>
  <si>
    <t>Linear Slide Bearing NDN 1-20.10</t>
  </si>
  <si>
    <t>XNM-AU-02266</t>
  </si>
  <si>
    <t>ADHESIVE TYPE THERMOCOUPLE</t>
  </si>
  <si>
    <t>XNM-BO-00043</t>
  </si>
  <si>
    <t>Mini Spanner Set EA615AD-9</t>
  </si>
  <si>
    <t>XNM-BO-00062</t>
  </si>
  <si>
    <t>AWG/UL Wire Stripper RS-244S</t>
  </si>
  <si>
    <t>XNM-BO-00014</t>
  </si>
  <si>
    <t>Precision Crimper PA-09</t>
  </si>
  <si>
    <t>XNM-BO-00008</t>
  </si>
  <si>
    <t xml:space="preserve">187-9436 Ball End Stubby </t>
  </si>
  <si>
    <t>RS Stock No.:
187-9436
Mfr. Part No.:
SBLX9MM</t>
  </si>
  <si>
    <t>XNM-AU-02178</t>
  </si>
  <si>
    <t>Flat Anti Static Brush, Nylon 41-099-0072</t>
  </si>
  <si>
    <t>Round handle</t>
  </si>
  <si>
    <t>XNM-AU-02179</t>
  </si>
  <si>
    <t>Flat Anti Static Brush, Nylon 41-099-0068</t>
  </si>
  <si>
    <t>Flat handle</t>
  </si>
  <si>
    <t>XNM-BI-00004</t>
  </si>
  <si>
    <t>Flat Anti Static Brush, Nylon 41-099-0063</t>
  </si>
  <si>
    <t>Lens</t>
  </si>
  <si>
    <t>XNM-AU-02140</t>
  </si>
  <si>
    <t>OBJECTIVE LENS MUL00051 5X</t>
  </si>
  <si>
    <t>XNM-AU-02101</t>
  </si>
  <si>
    <t>OBJECTIVE LENS MUL04201 (20X)</t>
  </si>
  <si>
    <t>CIMT - Lung Volume 2m Model</t>
  </si>
  <si>
    <t>Storage Common material cabinet</t>
  </si>
  <si>
    <t>XNM-AU-02316</t>
  </si>
  <si>
    <t>COPPER FOIL TAPE T(mm):0.08 W(mm):50 L(m):20</t>
  </si>
  <si>
    <t>T(mm):0.08 W(mm):50 L(m):20</t>
  </si>
  <si>
    <t>Metal particle detection system</t>
  </si>
  <si>
    <t>Tube</t>
  </si>
  <si>
    <t>XNM-BL-00030</t>
  </si>
  <si>
    <t>PTFE TUBE 4-534-03 3x2 (ODxID) (10M/ROLL)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</si>
</sst>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[$-3409]dd\-mmm\-yy;@"/>
    <numFmt numFmtId="165" formatCode="[$$-C09]#,##0.00"/>
    <numFmt numFmtId="166" formatCode="0.0"/>
    <numFmt numFmtId="167" formatCode="0.000"/>
    <numFmt numFmtId="168" formatCode="[$$-C09]#,##0.000"/>
    <numFmt numFmtId="169" formatCode="[$$-C09]#,##0.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4"/>
      <color rgb="FF0000FF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4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3" borderId="0" xfId="0" applyFont="1" applyFill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64" fontId="2" fillId="0" borderId="0" xfId="0" applyNumberFormat="1" applyFont="1" applyAlignment="1">
      <alignment horizontal="left" vertical="center"/>
    </xf>
    <xf numFmtId="165" fontId="2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16" fontId="3" fillId="4" borderId="6" xfId="0" applyNumberFormat="1" applyFont="1" applyFill="1" applyBorder="1" applyAlignment="1">
      <alignment horizontal="center" vertical="center" wrapText="1"/>
    </xf>
    <xf numFmtId="16" fontId="4" fillId="4" borderId="7" xfId="0" applyNumberFormat="1" applyFont="1" applyFill="1" applyBorder="1" applyAlignment="1">
      <alignment horizontal="center" vertical="center" wrapText="1"/>
    </xf>
    <xf numFmtId="16" fontId="4" fillId="5" borderId="7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1" fontId="6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1" fontId="2" fillId="6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166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" fontId="2" fillId="0" borderId="1" xfId="0" applyNumberFormat="1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left" vertical="center" wrapText="1"/>
    </xf>
    <xf numFmtId="165" fontId="7" fillId="0" borderId="1" xfId="0" applyNumberFormat="1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 vertical="center"/>
    </xf>
    <xf numFmtId="15" fontId="2" fillId="0" borderId="8" xfId="0" applyNumberFormat="1" applyFont="1" applyBorder="1" applyAlignment="1">
      <alignment horizontal="left" vertical="center" wrapText="1"/>
    </xf>
    <xf numFmtId="1" fontId="6" fillId="3" borderId="1" xfId="0" applyNumberFormat="1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1" fontId="5" fillId="0" borderId="9" xfId="0" applyNumberFormat="1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center"/>
    </xf>
    <xf numFmtId="1" fontId="2" fillId="0" borderId="9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166" fontId="6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5" fontId="7" fillId="0" borderId="11" xfId="0" applyNumberFormat="1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8" fillId="0" borderId="12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3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5" fontId="2" fillId="0" borderId="0" xfId="0" applyNumberFormat="1" applyFont="1" applyAlignment="1">
      <alignment horizontal="left" vertical="center" wrapText="1"/>
    </xf>
    <xf numFmtId="165" fontId="7" fillId="0" borderId="0" xfId="0" applyNumberFormat="1" applyFont="1" applyAlignment="1">
      <alignment horizontal="center" vertical="center"/>
    </xf>
    <xf numFmtId="168" fontId="7" fillId="0" borderId="1" xfId="0" applyNumberFormat="1" applyFont="1" applyBorder="1" applyAlignment="1">
      <alignment horizontal="center" vertical="center"/>
    </xf>
    <xf numFmtId="169" fontId="2" fillId="0" borderId="1" xfId="0" applyNumberFormat="1" applyFont="1" applyBorder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7" borderId="0" xfId="0" applyFont="1" applyFill="1" applyAlignment="1">
      <alignment horizontal="left" vertical="center"/>
    </xf>
    <xf numFmtId="3" fontId="6" fillId="0" borderId="1" xfId="0" applyNumberFormat="1" applyFont="1" applyBorder="1" applyAlignment="1">
      <alignment horizontal="center" vertical="center"/>
    </xf>
    <xf numFmtId="9" fontId="2" fillId="0" borderId="0" xfId="2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2" fontId="6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 wrapText="1"/>
    </xf>
    <xf numFmtId="0" fontId="2" fillId="7" borderId="7" xfId="0" applyFont="1" applyFill="1" applyBorder="1" applyAlignment="1">
      <alignment horizontal="center" vertical="center"/>
    </xf>
    <xf numFmtId="16" fontId="4" fillId="5" borderId="13" xfId="0" applyNumberFormat="1" applyFont="1" applyFill="1" applyBorder="1" applyAlignment="1">
      <alignment horizontal="center" vertical="center" wrapText="1"/>
    </xf>
    <xf numFmtId="16" fontId="4" fillId="5" borderId="1" xfId="0" applyNumberFormat="1" applyFont="1" applyFill="1" applyBorder="1" applyAlignment="1">
      <alignment horizontal="center" vertical="center" wrapText="1"/>
    </xf>
    <xf numFmtId="16" fontId="4" fillId="5" borderId="14" xfId="0" applyNumberFormat="1" applyFont="1" applyFill="1" applyBorder="1" applyAlignment="1">
      <alignment horizontal="center" vertical="center" wrapText="1"/>
    </xf>
    <xf numFmtId="1" fontId="2" fillId="0" borderId="9" xfId="0" applyNumberFormat="1" applyFont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5" fontId="9" fillId="0" borderId="1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" fontId="2" fillId="6" borderId="9" xfId="0" applyNumberFormat="1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left" vertical="center"/>
    </xf>
    <xf numFmtId="1" fontId="2" fillId="6" borderId="8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" fontId="2" fillId="6" borderId="0" xfId="0" applyNumberFormat="1" applyFont="1" applyFill="1" applyAlignment="1">
      <alignment horizontal="center" vertical="center"/>
    </xf>
    <xf numFmtId="43" fontId="2" fillId="0" borderId="10" xfId="1" applyFont="1" applyBorder="1" applyAlignment="1">
      <alignment vertical="center"/>
    </xf>
    <xf numFmtId="0" fontId="2" fillId="0" borderId="10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1" fontId="5" fillId="0" borderId="0" xfId="0" applyNumberFormat="1" applyFont="1" applyAlignment="1">
      <alignment horizontal="center" vertical="center" wrapText="1"/>
    </xf>
    <xf numFmtId="0" fontId="2" fillId="0" borderId="0" xfId="0" quotePrefix="1" applyFont="1" applyAlignment="1">
      <alignment horizontal="left" vertical="center"/>
    </xf>
  </cellXfs>
  <cellStyles count="3">
    <cellStyle name="Comma" xfId="1" builtinId="3"/>
    <cellStyle name="Normal" xfId="0" builtinId="0"/>
    <cellStyle name="Percent" xfId="2" builtinId="5"/>
  </cellStyles>
  <dxfs count="932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theme="0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b/>
        <i val="0"/>
        <color rgb="FFFFFFFF"/>
      </font>
      <fill>
        <patternFill patternType="solid">
          <fgColor auto="1"/>
          <bgColor rgb="FFFF0000"/>
        </patternFill>
      </fill>
    </dxf>
    <dxf>
      <fill>
        <gradientFill degree="90">
          <stop position="0">
            <color theme="0"/>
          </stop>
          <stop position="0.5">
            <color rgb="FF00FF00"/>
          </stop>
          <stop position="1">
            <color theme="0"/>
          </stop>
        </gradientFill>
      </fill>
    </dxf>
    <dxf>
      <font>
        <color rgb="FFFF0000"/>
      </font>
    </dxf>
    <dxf>
      <font>
        <color rgb="FFFF000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2.png"/><Relationship Id="rId21" Type="http://schemas.microsoft.com/office/2007/relationships/hdphoto" Target="../media/hdphoto4.wdp"/><Relationship Id="rId42" Type="http://schemas.openxmlformats.org/officeDocument/2006/relationships/image" Target="../media/image37.jpeg"/><Relationship Id="rId47" Type="http://schemas.openxmlformats.org/officeDocument/2006/relationships/image" Target="../media/image42.jpeg"/><Relationship Id="rId63" Type="http://schemas.openxmlformats.org/officeDocument/2006/relationships/image" Target="../media/image58.jpeg"/><Relationship Id="rId68" Type="http://schemas.openxmlformats.org/officeDocument/2006/relationships/image" Target="../media/image63.jpeg"/><Relationship Id="rId84" Type="http://schemas.openxmlformats.org/officeDocument/2006/relationships/image" Target="../media/image79.jpeg"/><Relationship Id="rId89" Type="http://schemas.openxmlformats.org/officeDocument/2006/relationships/image" Target="../media/image84.jpeg"/><Relationship Id="rId7" Type="http://schemas.openxmlformats.org/officeDocument/2006/relationships/image" Target="../media/image5.png"/><Relationship Id="rId71" Type="http://schemas.openxmlformats.org/officeDocument/2006/relationships/image" Target="../media/image66.png"/><Relationship Id="rId92" Type="http://schemas.openxmlformats.org/officeDocument/2006/relationships/image" Target="../media/image87.jpe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9" Type="http://schemas.openxmlformats.org/officeDocument/2006/relationships/image" Target="../media/image24.jpeg"/><Relationship Id="rId11" Type="http://schemas.openxmlformats.org/officeDocument/2006/relationships/image" Target="../media/image9.png"/><Relationship Id="rId24" Type="http://schemas.openxmlformats.org/officeDocument/2006/relationships/image" Target="../media/image20.png"/><Relationship Id="rId32" Type="http://schemas.openxmlformats.org/officeDocument/2006/relationships/image" Target="../media/image27.jpeg"/><Relationship Id="rId37" Type="http://schemas.openxmlformats.org/officeDocument/2006/relationships/image" Target="../media/image32.jpeg"/><Relationship Id="rId40" Type="http://schemas.openxmlformats.org/officeDocument/2006/relationships/image" Target="../media/image35.jpeg"/><Relationship Id="rId45" Type="http://schemas.openxmlformats.org/officeDocument/2006/relationships/image" Target="../media/image40.jpeg"/><Relationship Id="rId53" Type="http://schemas.openxmlformats.org/officeDocument/2006/relationships/image" Target="../media/image48.jpeg"/><Relationship Id="rId58" Type="http://schemas.openxmlformats.org/officeDocument/2006/relationships/image" Target="../media/image53.jpeg"/><Relationship Id="rId66" Type="http://schemas.openxmlformats.org/officeDocument/2006/relationships/image" Target="../media/image61.jpeg"/><Relationship Id="rId74" Type="http://schemas.openxmlformats.org/officeDocument/2006/relationships/image" Target="../media/image69.png"/><Relationship Id="rId79" Type="http://schemas.openxmlformats.org/officeDocument/2006/relationships/image" Target="../media/image74.jpeg"/><Relationship Id="rId87" Type="http://schemas.openxmlformats.org/officeDocument/2006/relationships/image" Target="../media/image82.jpeg"/><Relationship Id="rId102" Type="http://schemas.openxmlformats.org/officeDocument/2006/relationships/image" Target="../media/image97.png"/><Relationship Id="rId5" Type="http://schemas.openxmlformats.org/officeDocument/2006/relationships/image" Target="../media/image4.png"/><Relationship Id="rId61" Type="http://schemas.openxmlformats.org/officeDocument/2006/relationships/image" Target="../media/image56.jpeg"/><Relationship Id="rId82" Type="http://schemas.openxmlformats.org/officeDocument/2006/relationships/image" Target="../media/image77.jpeg"/><Relationship Id="rId90" Type="http://schemas.openxmlformats.org/officeDocument/2006/relationships/image" Target="../media/image85.jpeg"/><Relationship Id="rId95" Type="http://schemas.openxmlformats.org/officeDocument/2006/relationships/image" Target="../media/image90.jpeg"/><Relationship Id="rId19" Type="http://schemas.openxmlformats.org/officeDocument/2006/relationships/image" Target="../media/image16.jpeg"/><Relationship Id="rId14" Type="http://schemas.openxmlformats.org/officeDocument/2006/relationships/image" Target="../media/image12.png"/><Relationship Id="rId22" Type="http://schemas.openxmlformats.org/officeDocument/2006/relationships/image" Target="../media/image18.jpeg"/><Relationship Id="rId27" Type="http://schemas.microsoft.com/office/2007/relationships/hdphoto" Target="../media/hdphoto5.wdp"/><Relationship Id="rId30" Type="http://schemas.openxmlformats.org/officeDocument/2006/relationships/image" Target="../media/image25.jpeg"/><Relationship Id="rId35" Type="http://schemas.openxmlformats.org/officeDocument/2006/relationships/image" Target="../media/image30.jpeg"/><Relationship Id="rId43" Type="http://schemas.openxmlformats.org/officeDocument/2006/relationships/image" Target="../media/image38.jpeg"/><Relationship Id="rId48" Type="http://schemas.openxmlformats.org/officeDocument/2006/relationships/image" Target="../media/image43.jpeg"/><Relationship Id="rId56" Type="http://schemas.openxmlformats.org/officeDocument/2006/relationships/image" Target="../media/image51.jpeg"/><Relationship Id="rId64" Type="http://schemas.openxmlformats.org/officeDocument/2006/relationships/image" Target="../media/image59.jpeg"/><Relationship Id="rId69" Type="http://schemas.openxmlformats.org/officeDocument/2006/relationships/image" Target="../media/image64.jpeg"/><Relationship Id="rId77" Type="http://schemas.openxmlformats.org/officeDocument/2006/relationships/image" Target="../media/image72.jpeg"/><Relationship Id="rId100" Type="http://schemas.openxmlformats.org/officeDocument/2006/relationships/image" Target="../media/image95.jpeg"/><Relationship Id="rId105" Type="http://schemas.openxmlformats.org/officeDocument/2006/relationships/image" Target="../media/image100.jpeg"/><Relationship Id="rId8" Type="http://schemas.openxmlformats.org/officeDocument/2006/relationships/image" Target="../media/image6.png"/><Relationship Id="rId51" Type="http://schemas.openxmlformats.org/officeDocument/2006/relationships/image" Target="../media/image46.jpeg"/><Relationship Id="rId72" Type="http://schemas.openxmlformats.org/officeDocument/2006/relationships/image" Target="../media/image67.png"/><Relationship Id="rId80" Type="http://schemas.openxmlformats.org/officeDocument/2006/relationships/image" Target="../media/image75.jpeg"/><Relationship Id="rId85" Type="http://schemas.openxmlformats.org/officeDocument/2006/relationships/image" Target="../media/image80.jpeg"/><Relationship Id="rId93" Type="http://schemas.openxmlformats.org/officeDocument/2006/relationships/image" Target="../media/image88.jpeg"/><Relationship Id="rId98" Type="http://schemas.openxmlformats.org/officeDocument/2006/relationships/image" Target="../media/image93.jpeg"/><Relationship Id="rId3" Type="http://schemas.microsoft.com/office/2007/relationships/hdphoto" Target="../media/hdphoto1.wdp"/><Relationship Id="rId12" Type="http://schemas.openxmlformats.org/officeDocument/2006/relationships/image" Target="../media/image10.jpeg"/><Relationship Id="rId17" Type="http://schemas.openxmlformats.org/officeDocument/2006/relationships/image" Target="../media/image15.png"/><Relationship Id="rId25" Type="http://schemas.openxmlformats.org/officeDocument/2006/relationships/image" Target="../media/image21.jpeg"/><Relationship Id="rId33" Type="http://schemas.openxmlformats.org/officeDocument/2006/relationships/image" Target="../media/image28.jpeg"/><Relationship Id="rId38" Type="http://schemas.openxmlformats.org/officeDocument/2006/relationships/image" Target="../media/image33.jpeg"/><Relationship Id="rId46" Type="http://schemas.openxmlformats.org/officeDocument/2006/relationships/image" Target="../media/image41.jpeg"/><Relationship Id="rId59" Type="http://schemas.openxmlformats.org/officeDocument/2006/relationships/image" Target="../media/image54.jpeg"/><Relationship Id="rId67" Type="http://schemas.openxmlformats.org/officeDocument/2006/relationships/image" Target="../media/image62.jpeg"/><Relationship Id="rId103" Type="http://schemas.openxmlformats.org/officeDocument/2006/relationships/image" Target="../media/image98.jpeg"/><Relationship Id="rId20" Type="http://schemas.openxmlformats.org/officeDocument/2006/relationships/image" Target="../media/image17.png"/><Relationship Id="rId41" Type="http://schemas.openxmlformats.org/officeDocument/2006/relationships/image" Target="../media/image36.jpeg"/><Relationship Id="rId54" Type="http://schemas.openxmlformats.org/officeDocument/2006/relationships/image" Target="../media/image49.jpeg"/><Relationship Id="rId62" Type="http://schemas.openxmlformats.org/officeDocument/2006/relationships/image" Target="../media/image57.jpeg"/><Relationship Id="rId70" Type="http://schemas.openxmlformats.org/officeDocument/2006/relationships/image" Target="../media/image65.jpeg"/><Relationship Id="rId75" Type="http://schemas.openxmlformats.org/officeDocument/2006/relationships/image" Target="../media/image70.png"/><Relationship Id="rId83" Type="http://schemas.openxmlformats.org/officeDocument/2006/relationships/image" Target="../media/image78.png"/><Relationship Id="rId88" Type="http://schemas.openxmlformats.org/officeDocument/2006/relationships/image" Target="../media/image83.jpeg"/><Relationship Id="rId91" Type="http://schemas.openxmlformats.org/officeDocument/2006/relationships/image" Target="../media/image86.jpeg"/><Relationship Id="rId96" Type="http://schemas.openxmlformats.org/officeDocument/2006/relationships/image" Target="../media/image91.png"/><Relationship Id="rId1" Type="http://schemas.openxmlformats.org/officeDocument/2006/relationships/image" Target="../media/image1.jpeg"/><Relationship Id="rId6" Type="http://schemas.microsoft.com/office/2007/relationships/hdphoto" Target="../media/hdphoto2.wdp"/><Relationship Id="rId15" Type="http://schemas.openxmlformats.org/officeDocument/2006/relationships/image" Target="../media/image13.png"/><Relationship Id="rId23" Type="http://schemas.openxmlformats.org/officeDocument/2006/relationships/image" Target="../media/image19.jpeg"/><Relationship Id="rId28" Type="http://schemas.openxmlformats.org/officeDocument/2006/relationships/image" Target="../media/image23.jpeg"/><Relationship Id="rId36" Type="http://schemas.openxmlformats.org/officeDocument/2006/relationships/image" Target="../media/image31.jpeg"/><Relationship Id="rId49" Type="http://schemas.openxmlformats.org/officeDocument/2006/relationships/image" Target="../media/image44.jpeg"/><Relationship Id="rId57" Type="http://schemas.openxmlformats.org/officeDocument/2006/relationships/image" Target="../media/image52.jpeg"/><Relationship Id="rId10" Type="http://schemas.openxmlformats.org/officeDocument/2006/relationships/image" Target="../media/image8.png"/><Relationship Id="rId31" Type="http://schemas.openxmlformats.org/officeDocument/2006/relationships/image" Target="../media/image26.jpeg"/><Relationship Id="rId44" Type="http://schemas.openxmlformats.org/officeDocument/2006/relationships/image" Target="../media/image39.jpeg"/><Relationship Id="rId52" Type="http://schemas.openxmlformats.org/officeDocument/2006/relationships/image" Target="../media/image47.jpeg"/><Relationship Id="rId60" Type="http://schemas.openxmlformats.org/officeDocument/2006/relationships/image" Target="../media/image55.jpeg"/><Relationship Id="rId65" Type="http://schemas.openxmlformats.org/officeDocument/2006/relationships/image" Target="../media/image60.jpeg"/><Relationship Id="rId73" Type="http://schemas.openxmlformats.org/officeDocument/2006/relationships/image" Target="../media/image68.png"/><Relationship Id="rId78" Type="http://schemas.openxmlformats.org/officeDocument/2006/relationships/image" Target="../media/image73.jpeg"/><Relationship Id="rId81" Type="http://schemas.openxmlformats.org/officeDocument/2006/relationships/image" Target="../media/image76.jpeg"/><Relationship Id="rId86" Type="http://schemas.openxmlformats.org/officeDocument/2006/relationships/image" Target="../media/image81.jpeg"/><Relationship Id="rId94" Type="http://schemas.openxmlformats.org/officeDocument/2006/relationships/image" Target="../media/image89.jpeg"/><Relationship Id="rId99" Type="http://schemas.openxmlformats.org/officeDocument/2006/relationships/image" Target="../media/image94.jpeg"/><Relationship Id="rId101" Type="http://schemas.openxmlformats.org/officeDocument/2006/relationships/image" Target="../media/image96.jpe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3" Type="http://schemas.openxmlformats.org/officeDocument/2006/relationships/image" Target="../media/image11.jpeg"/><Relationship Id="rId18" Type="http://schemas.microsoft.com/office/2007/relationships/hdphoto" Target="../media/hdphoto3.wdp"/><Relationship Id="rId39" Type="http://schemas.openxmlformats.org/officeDocument/2006/relationships/image" Target="../media/image34.jpeg"/><Relationship Id="rId34" Type="http://schemas.openxmlformats.org/officeDocument/2006/relationships/image" Target="../media/image29.jpeg"/><Relationship Id="rId50" Type="http://schemas.openxmlformats.org/officeDocument/2006/relationships/image" Target="../media/image45.jpeg"/><Relationship Id="rId55" Type="http://schemas.openxmlformats.org/officeDocument/2006/relationships/image" Target="../media/image50.jpeg"/><Relationship Id="rId76" Type="http://schemas.openxmlformats.org/officeDocument/2006/relationships/image" Target="../media/image71.jpeg"/><Relationship Id="rId97" Type="http://schemas.openxmlformats.org/officeDocument/2006/relationships/image" Target="../media/image92.jpeg"/><Relationship Id="rId104" Type="http://schemas.openxmlformats.org/officeDocument/2006/relationships/image" Target="../media/image9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328449</xdr:colOff>
      <xdr:row>2</xdr:row>
      <xdr:rowOff>25400</xdr:rowOff>
    </xdr:from>
    <xdr:to>
      <xdr:col>7</xdr:col>
      <xdr:colOff>693391</xdr:colOff>
      <xdr:row>2</xdr:row>
      <xdr:rowOff>565150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1AB558-A5CE-4636-BBBE-17FB34AD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2549" y="1377950"/>
          <a:ext cx="364942" cy="539750"/>
        </a:xfrm>
        <a:prstGeom prst="rect">
          <a:avLst/>
        </a:prstGeom>
      </xdr:spPr>
    </xdr:pic>
    <xdr:clientData/>
  </xdr:twoCellAnchor>
  <xdr:twoCellAnchor editAs="oneCell">
    <xdr:from>
      <xdr:col>7</xdr:col>
      <xdr:colOff>52991</xdr:colOff>
      <xdr:row>5</xdr:row>
      <xdr:rowOff>52990</xdr:rowOff>
    </xdr:from>
    <xdr:to>
      <xdr:col>7</xdr:col>
      <xdr:colOff>972091</xdr:colOff>
      <xdr:row>5</xdr:row>
      <xdr:rowOff>561462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0C22E3-DDE4-49BE-AE5B-74DDFBC0B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3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27091" y="3272440"/>
          <a:ext cx="919100" cy="508472"/>
        </a:xfrm>
        <a:prstGeom prst="rect">
          <a:avLst/>
        </a:prstGeom>
      </xdr:spPr>
    </xdr:pic>
    <xdr:clientData/>
  </xdr:twoCellAnchor>
  <xdr:twoCellAnchor editAs="oneCell">
    <xdr:from>
      <xdr:col>7</xdr:col>
      <xdr:colOff>167290</xdr:colOff>
      <xdr:row>6</xdr:row>
      <xdr:rowOff>196499</xdr:rowOff>
    </xdr:from>
    <xdr:to>
      <xdr:col>7</xdr:col>
      <xdr:colOff>1032404</xdr:colOff>
      <xdr:row>6</xdr:row>
      <xdr:rowOff>451506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EA72ED-1AA3-42D3-83C5-596A7194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1390" y="4038249"/>
          <a:ext cx="865114" cy="255007"/>
        </a:xfrm>
        <a:prstGeom prst="rect">
          <a:avLst/>
        </a:prstGeom>
      </xdr:spPr>
    </xdr:pic>
    <xdr:clientData/>
  </xdr:twoCellAnchor>
  <xdr:twoCellAnchor editAs="oneCell">
    <xdr:from>
      <xdr:col>7</xdr:col>
      <xdr:colOff>43793</xdr:colOff>
      <xdr:row>12</xdr:row>
      <xdr:rowOff>125727</xdr:rowOff>
    </xdr:from>
    <xdr:to>
      <xdr:col>7</xdr:col>
      <xdr:colOff>926078</xdr:colOff>
      <xdr:row>12</xdr:row>
      <xdr:rowOff>443227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454531-BDAF-4621-869F-BE3AAA2FF9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15000"/>
                  </a14:imgEffect>
                </a14:imgLayer>
              </a14:imgProps>
            </a:ext>
          </a:extLst>
        </a:blip>
        <a:srcRect t="14223" b="19286"/>
        <a:stretch/>
      </xdr:blipFill>
      <xdr:spPr>
        <a:xfrm>
          <a:off x="8717893" y="7701277"/>
          <a:ext cx="882285" cy="317500"/>
        </a:xfrm>
        <a:prstGeom prst="rect">
          <a:avLst/>
        </a:prstGeom>
      </xdr:spPr>
    </xdr:pic>
    <xdr:clientData/>
  </xdr:twoCellAnchor>
  <xdr:twoCellAnchor editAs="oneCell">
    <xdr:from>
      <xdr:col>7</xdr:col>
      <xdr:colOff>109483</xdr:colOff>
      <xdr:row>14</xdr:row>
      <xdr:rowOff>36347</xdr:rowOff>
    </xdr:from>
    <xdr:to>
      <xdr:col>7</xdr:col>
      <xdr:colOff>843017</xdr:colOff>
      <xdr:row>14</xdr:row>
      <xdr:rowOff>533942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506AFC-3392-4382-9CA2-B62BE9272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83583" y="8856497"/>
          <a:ext cx="733534" cy="497595"/>
        </a:xfrm>
        <a:prstGeom prst="rect">
          <a:avLst/>
        </a:prstGeom>
      </xdr:spPr>
    </xdr:pic>
    <xdr:clientData/>
  </xdr:twoCellAnchor>
  <xdr:twoCellAnchor editAs="oneCell">
    <xdr:from>
      <xdr:col>7</xdr:col>
      <xdr:colOff>209769</xdr:colOff>
      <xdr:row>15</xdr:row>
      <xdr:rowOff>39851</xdr:rowOff>
    </xdr:from>
    <xdr:to>
      <xdr:col>7</xdr:col>
      <xdr:colOff>761995</xdr:colOff>
      <xdr:row>16</xdr:row>
      <xdr:rowOff>2543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E9E86C-83AF-4F26-82AE-70C14B5C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83869" y="9482301"/>
          <a:ext cx="552226" cy="584992"/>
        </a:xfrm>
        <a:prstGeom prst="rect">
          <a:avLst/>
        </a:prstGeom>
      </xdr:spPr>
    </xdr:pic>
    <xdr:clientData/>
  </xdr:twoCellAnchor>
  <xdr:twoCellAnchor editAs="oneCell">
    <xdr:from>
      <xdr:col>7</xdr:col>
      <xdr:colOff>204555</xdr:colOff>
      <xdr:row>16</xdr:row>
      <xdr:rowOff>11063</xdr:rowOff>
    </xdr:from>
    <xdr:to>
      <xdr:col>7</xdr:col>
      <xdr:colOff>773434</xdr:colOff>
      <xdr:row>16</xdr:row>
      <xdr:rowOff>596250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F42836-CC30-40C0-85A3-5E0846F40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78655" y="10075813"/>
          <a:ext cx="568879" cy="585187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317502</xdr:colOff>
      <xdr:row>17</xdr:row>
      <xdr:rowOff>26291</xdr:rowOff>
    </xdr:from>
    <xdr:to>
      <xdr:col>7</xdr:col>
      <xdr:colOff>624054</xdr:colOff>
      <xdr:row>17</xdr:row>
      <xdr:rowOff>592462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1AD4BB-2B56-45F3-BB0E-B347764C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91602" y="10713341"/>
          <a:ext cx="306552" cy="566171"/>
        </a:xfrm>
        <a:prstGeom prst="rect">
          <a:avLst/>
        </a:prstGeom>
      </xdr:spPr>
    </xdr:pic>
    <xdr:clientData/>
  </xdr:twoCellAnchor>
  <xdr:twoCellAnchor editAs="oneCell">
    <xdr:from>
      <xdr:col>7</xdr:col>
      <xdr:colOff>62624</xdr:colOff>
      <xdr:row>21</xdr:row>
      <xdr:rowOff>80141</xdr:rowOff>
    </xdr:from>
    <xdr:to>
      <xdr:col>7</xdr:col>
      <xdr:colOff>868417</xdr:colOff>
      <xdr:row>21</xdr:row>
      <xdr:rowOff>518072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C1AA99-CA6B-449B-8194-7E80919B6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36724" y="13256391"/>
          <a:ext cx="805793" cy="437931"/>
        </a:xfrm>
        <a:prstGeom prst="rect">
          <a:avLst/>
        </a:prstGeom>
      </xdr:spPr>
    </xdr:pic>
    <xdr:clientData/>
  </xdr:twoCellAnchor>
  <xdr:twoCellAnchor editAs="oneCell">
    <xdr:from>
      <xdr:col>7</xdr:col>
      <xdr:colOff>208018</xdr:colOff>
      <xdr:row>53</xdr:row>
      <xdr:rowOff>47295</xdr:rowOff>
    </xdr:from>
    <xdr:to>
      <xdr:col>7</xdr:col>
      <xdr:colOff>862068</xdr:colOff>
      <xdr:row>53</xdr:row>
      <xdr:rowOff>540918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94FF58-99AD-4880-8A99-6919A49FC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82118" y="32756145"/>
          <a:ext cx="654050" cy="493623"/>
        </a:xfrm>
        <a:prstGeom prst="rect">
          <a:avLst/>
        </a:prstGeom>
      </xdr:spPr>
    </xdr:pic>
    <xdr:clientData/>
  </xdr:twoCellAnchor>
  <xdr:twoCellAnchor editAs="oneCell">
    <xdr:from>
      <xdr:col>7</xdr:col>
      <xdr:colOff>65690</xdr:colOff>
      <xdr:row>55</xdr:row>
      <xdr:rowOff>25400</xdr:rowOff>
    </xdr:from>
    <xdr:to>
      <xdr:col>7</xdr:col>
      <xdr:colOff>866076</xdr:colOff>
      <xdr:row>55</xdr:row>
      <xdr:rowOff>562645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561117-0F2D-49DD-9F00-B14DB471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39790" y="33978850"/>
          <a:ext cx="800386" cy="537245"/>
        </a:xfrm>
        <a:prstGeom prst="rect">
          <a:avLst/>
        </a:prstGeom>
      </xdr:spPr>
    </xdr:pic>
    <xdr:clientData/>
  </xdr:twoCellAnchor>
  <xdr:twoCellAnchor editAs="oneCell">
    <xdr:from>
      <xdr:col>7</xdr:col>
      <xdr:colOff>186121</xdr:colOff>
      <xdr:row>57</xdr:row>
      <xdr:rowOff>47295</xdr:rowOff>
    </xdr:from>
    <xdr:to>
      <xdr:col>7</xdr:col>
      <xdr:colOff>879689</xdr:colOff>
      <xdr:row>57</xdr:row>
      <xdr:rowOff>574028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538D989-0101-4C35-9CE9-CB3BC2BA3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60221" y="35245345"/>
          <a:ext cx="693568" cy="526733"/>
        </a:xfrm>
        <a:prstGeom prst="rect">
          <a:avLst/>
        </a:prstGeom>
      </xdr:spPr>
    </xdr:pic>
    <xdr:clientData/>
  </xdr:twoCellAnchor>
  <xdr:twoCellAnchor editAs="oneCell">
    <xdr:from>
      <xdr:col>7</xdr:col>
      <xdr:colOff>251708</xdr:colOff>
      <xdr:row>61</xdr:row>
      <xdr:rowOff>25398</xdr:rowOff>
    </xdr:from>
    <xdr:to>
      <xdr:col>7</xdr:col>
      <xdr:colOff>761999</xdr:colOff>
      <xdr:row>61</xdr:row>
      <xdr:rowOff>529019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DBD7B8-234A-41B3-8544-42A1E90E3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25808" y="37712648"/>
          <a:ext cx="510291" cy="503621"/>
        </a:xfrm>
        <a:prstGeom prst="rect">
          <a:avLst/>
        </a:prstGeom>
      </xdr:spPr>
    </xdr:pic>
    <xdr:clientData/>
  </xdr:twoCellAnchor>
  <xdr:twoCellAnchor editAs="oneCell">
    <xdr:from>
      <xdr:col>7</xdr:col>
      <xdr:colOff>242361</xdr:colOff>
      <xdr:row>62</xdr:row>
      <xdr:rowOff>80140</xdr:rowOff>
    </xdr:from>
    <xdr:to>
      <xdr:col>7</xdr:col>
      <xdr:colOff>762434</xdr:colOff>
      <xdr:row>62</xdr:row>
      <xdr:rowOff>479775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706AE2-6D00-4D3D-9674-26EDFCEDB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6461" y="38389690"/>
          <a:ext cx="520073" cy="399635"/>
        </a:xfrm>
        <a:prstGeom prst="rect">
          <a:avLst/>
        </a:prstGeom>
      </xdr:spPr>
    </xdr:pic>
    <xdr:clientData/>
  </xdr:twoCellAnchor>
  <xdr:twoCellAnchor editAs="oneCell">
    <xdr:from>
      <xdr:col>7</xdr:col>
      <xdr:colOff>35974</xdr:colOff>
      <xdr:row>24</xdr:row>
      <xdr:rowOff>94820</xdr:rowOff>
    </xdr:from>
    <xdr:to>
      <xdr:col>7</xdr:col>
      <xdr:colOff>948966</xdr:colOff>
      <xdr:row>24</xdr:row>
      <xdr:rowOff>532523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A36E1A-7C98-4976-B42F-F9DD77EC9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10074" y="15137970"/>
          <a:ext cx="912992" cy="437703"/>
        </a:xfrm>
        <a:prstGeom prst="rect">
          <a:avLst/>
        </a:prstGeom>
      </xdr:spPr>
    </xdr:pic>
    <xdr:clientData/>
  </xdr:twoCellAnchor>
  <xdr:twoCellAnchor editAs="oneCell">
    <xdr:from>
      <xdr:col>7</xdr:col>
      <xdr:colOff>81174</xdr:colOff>
      <xdr:row>23</xdr:row>
      <xdr:rowOff>163599</xdr:rowOff>
    </xdr:from>
    <xdr:to>
      <xdr:col>7</xdr:col>
      <xdr:colOff>912211</xdr:colOff>
      <xdr:row>23</xdr:row>
      <xdr:rowOff>543173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369331-DA76-4409-A865-4A34121B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55274" y="14584449"/>
          <a:ext cx="831037" cy="379574"/>
        </a:xfrm>
        <a:prstGeom prst="rect">
          <a:avLst/>
        </a:prstGeom>
      </xdr:spPr>
    </xdr:pic>
    <xdr:clientData/>
  </xdr:twoCellAnchor>
  <xdr:twoCellAnchor editAs="oneCell">
    <xdr:from>
      <xdr:col>7</xdr:col>
      <xdr:colOff>46036</xdr:colOff>
      <xdr:row>25</xdr:row>
      <xdr:rowOff>77024</xdr:rowOff>
    </xdr:from>
    <xdr:to>
      <xdr:col>7</xdr:col>
      <xdr:colOff>953738</xdr:colOff>
      <xdr:row>25</xdr:row>
      <xdr:rowOff>507123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A8CFFF0-8322-40ED-9A17-5C788201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720136" y="15742474"/>
          <a:ext cx="907702" cy="430099"/>
        </a:xfrm>
        <a:prstGeom prst="rect">
          <a:avLst/>
        </a:prstGeom>
      </xdr:spPr>
    </xdr:pic>
    <xdr:clientData/>
  </xdr:twoCellAnchor>
  <xdr:twoCellAnchor editAs="oneCell">
    <xdr:from>
      <xdr:col>7</xdr:col>
      <xdr:colOff>236296</xdr:colOff>
      <xdr:row>20</xdr:row>
      <xdr:rowOff>59219</xdr:rowOff>
    </xdr:from>
    <xdr:to>
      <xdr:col>7</xdr:col>
      <xdr:colOff>747469</xdr:colOff>
      <xdr:row>20</xdr:row>
      <xdr:rowOff>597098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128E54-03EC-458B-BAF3-23E7C5E72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10396" y="12613169"/>
          <a:ext cx="511173" cy="537879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3</xdr:row>
      <xdr:rowOff>31750</xdr:rowOff>
    </xdr:from>
    <xdr:to>
      <xdr:col>7</xdr:col>
      <xdr:colOff>692150</xdr:colOff>
      <xdr:row>4</xdr:row>
      <xdr:rowOff>22226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58400C-AFC2-4222-A25C-B1BAFA6E7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9850" y="2006600"/>
          <a:ext cx="406400" cy="612776"/>
        </a:xfrm>
        <a:prstGeom prst="rect">
          <a:avLst/>
        </a:prstGeom>
      </xdr:spPr>
    </xdr:pic>
    <xdr:clientData/>
  </xdr:twoCellAnchor>
  <xdr:twoCellAnchor editAs="oneCell">
    <xdr:from>
      <xdr:col>7</xdr:col>
      <xdr:colOff>215022</xdr:colOff>
      <xdr:row>43</xdr:row>
      <xdr:rowOff>83934</xdr:rowOff>
    </xdr:from>
    <xdr:to>
      <xdr:col>7</xdr:col>
      <xdr:colOff>606245</xdr:colOff>
      <xdr:row>43</xdr:row>
      <xdr:rowOff>582469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092DF6-3586-4AB2-8ACC-23DD36CD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21336058">
          <a:off x="8889122" y="26874584"/>
          <a:ext cx="391223" cy="498535"/>
        </a:xfrm>
        <a:prstGeom prst="rect">
          <a:avLst/>
        </a:prstGeom>
      </xdr:spPr>
    </xdr:pic>
    <xdr:clientData/>
  </xdr:twoCellAnchor>
  <xdr:twoCellAnchor editAs="oneCell">
    <xdr:from>
      <xdr:col>7</xdr:col>
      <xdr:colOff>202350</xdr:colOff>
      <xdr:row>121</xdr:row>
      <xdr:rowOff>50023</xdr:rowOff>
    </xdr:from>
    <xdr:to>
      <xdr:col>7</xdr:col>
      <xdr:colOff>834948</xdr:colOff>
      <xdr:row>121</xdr:row>
      <xdr:rowOff>611254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CF6DCD-93E4-4B52-A402-3914361BC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76450" y="75062573"/>
          <a:ext cx="632598" cy="561231"/>
        </a:xfrm>
        <a:prstGeom prst="rect">
          <a:avLst/>
        </a:prstGeom>
      </xdr:spPr>
    </xdr:pic>
    <xdr:clientData/>
  </xdr:twoCellAnchor>
  <xdr:twoCellAnchor editAs="oneCell">
    <xdr:from>
      <xdr:col>7</xdr:col>
      <xdr:colOff>150714</xdr:colOff>
      <xdr:row>122</xdr:row>
      <xdr:rowOff>68314</xdr:rowOff>
    </xdr:from>
    <xdr:to>
      <xdr:col>7</xdr:col>
      <xdr:colOff>908466</xdr:colOff>
      <xdr:row>122</xdr:row>
      <xdr:rowOff>566686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A4270B3-4888-4C2D-9414-F925D021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24814" y="75703164"/>
          <a:ext cx="757752" cy="498372"/>
        </a:xfrm>
        <a:prstGeom prst="rect">
          <a:avLst/>
        </a:prstGeom>
      </xdr:spPr>
    </xdr:pic>
    <xdr:clientData/>
  </xdr:twoCellAnchor>
  <xdr:twoCellAnchor editAs="oneCell">
    <xdr:from>
      <xdr:col>7</xdr:col>
      <xdr:colOff>239900</xdr:colOff>
      <xdr:row>40</xdr:row>
      <xdr:rowOff>62380</xdr:rowOff>
    </xdr:from>
    <xdr:to>
      <xdr:col>7</xdr:col>
      <xdr:colOff>831327</xdr:colOff>
      <xdr:row>40</xdr:row>
      <xdr:rowOff>535522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8FDCA3-A6BD-48F8-93C3-282EA8115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brightnessContrast bright="1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914000" y="25062330"/>
          <a:ext cx="591427" cy="473142"/>
        </a:xfrm>
        <a:prstGeom prst="rect">
          <a:avLst/>
        </a:prstGeom>
      </xdr:spPr>
    </xdr:pic>
    <xdr:clientData/>
  </xdr:twoCellAnchor>
  <xdr:twoCellAnchor editAs="oneCell">
    <xdr:from>
      <xdr:col>7</xdr:col>
      <xdr:colOff>230078</xdr:colOff>
      <xdr:row>1145</xdr:row>
      <xdr:rowOff>44631</xdr:rowOff>
    </xdr:from>
    <xdr:to>
      <xdr:col>7</xdr:col>
      <xdr:colOff>857504</xdr:colOff>
      <xdr:row>1145</xdr:row>
      <xdr:rowOff>590369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A3D19D6-8D7C-4C8C-99F2-72E8900F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04178" y="712660681"/>
          <a:ext cx="627426" cy="545738"/>
        </a:xfrm>
        <a:prstGeom prst="rect">
          <a:avLst/>
        </a:prstGeom>
      </xdr:spPr>
    </xdr:pic>
    <xdr:clientData/>
  </xdr:twoCellAnchor>
  <xdr:twoCellAnchor editAs="oneCell">
    <xdr:from>
      <xdr:col>7</xdr:col>
      <xdr:colOff>196021</xdr:colOff>
      <xdr:row>1144</xdr:row>
      <xdr:rowOff>81288</xdr:rowOff>
    </xdr:from>
    <xdr:to>
      <xdr:col>7</xdr:col>
      <xdr:colOff>863160</xdr:colOff>
      <xdr:row>1144</xdr:row>
      <xdr:rowOff>584192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1A64848-94B6-48DB-A250-06A57882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70121" y="712075038"/>
          <a:ext cx="667139" cy="502904"/>
        </a:xfrm>
        <a:prstGeom prst="rect">
          <a:avLst/>
        </a:prstGeom>
      </xdr:spPr>
    </xdr:pic>
    <xdr:clientData/>
  </xdr:twoCellAnchor>
  <xdr:twoCellAnchor editAs="oneCell">
    <xdr:from>
      <xdr:col>7</xdr:col>
      <xdr:colOff>183443</xdr:colOff>
      <xdr:row>1146</xdr:row>
      <xdr:rowOff>95163</xdr:rowOff>
    </xdr:from>
    <xdr:to>
      <xdr:col>7</xdr:col>
      <xdr:colOff>913838</xdr:colOff>
      <xdr:row>1146</xdr:row>
      <xdr:rowOff>562697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ABC5E3-639D-47B7-A732-AAB5871C3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857543" y="713333513"/>
          <a:ext cx="730395" cy="467534"/>
        </a:xfrm>
        <a:prstGeom prst="rect">
          <a:avLst/>
        </a:prstGeom>
      </xdr:spPr>
    </xdr:pic>
    <xdr:clientData/>
  </xdr:twoCellAnchor>
  <xdr:twoCellAnchor editAs="oneCell">
    <xdr:from>
      <xdr:col>7</xdr:col>
      <xdr:colOff>54780</xdr:colOff>
      <xdr:row>782</xdr:row>
      <xdr:rowOff>48541</xdr:rowOff>
    </xdr:from>
    <xdr:to>
      <xdr:col>7</xdr:col>
      <xdr:colOff>1016255</xdr:colOff>
      <xdr:row>782</xdr:row>
      <xdr:rowOff>521265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5EC66B8-0B65-410F-8252-F208638B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28880" y="486718891"/>
          <a:ext cx="961475" cy="472724"/>
        </a:xfrm>
        <a:prstGeom prst="rect">
          <a:avLst/>
        </a:prstGeom>
      </xdr:spPr>
    </xdr:pic>
    <xdr:clientData/>
  </xdr:twoCellAnchor>
  <xdr:twoCellAnchor editAs="oneCell">
    <xdr:from>
      <xdr:col>7</xdr:col>
      <xdr:colOff>162611</xdr:colOff>
      <xdr:row>781</xdr:row>
      <xdr:rowOff>39960</xdr:rowOff>
    </xdr:from>
    <xdr:to>
      <xdr:col>7</xdr:col>
      <xdr:colOff>837303</xdr:colOff>
      <xdr:row>781</xdr:row>
      <xdr:rowOff>528654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D878B3-5BB0-418B-8F2C-AA91A24F9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16200000">
          <a:off x="8929710" y="485995011"/>
          <a:ext cx="488694" cy="674692"/>
        </a:xfrm>
        <a:prstGeom prst="rect">
          <a:avLst/>
        </a:prstGeom>
      </xdr:spPr>
    </xdr:pic>
    <xdr:clientData/>
  </xdr:twoCellAnchor>
  <xdr:twoCellAnchor editAs="oneCell">
    <xdr:from>
      <xdr:col>7</xdr:col>
      <xdr:colOff>265016</xdr:colOff>
      <xdr:row>784</xdr:row>
      <xdr:rowOff>56078</xdr:rowOff>
    </xdr:from>
    <xdr:to>
      <xdr:col>7</xdr:col>
      <xdr:colOff>852584</xdr:colOff>
      <xdr:row>784</xdr:row>
      <xdr:rowOff>540823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6B4F33-7AEA-4388-8386-BF90431A4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939116" y="487971028"/>
          <a:ext cx="587568" cy="484745"/>
        </a:xfrm>
        <a:prstGeom prst="rect">
          <a:avLst/>
        </a:prstGeom>
      </xdr:spPr>
    </xdr:pic>
    <xdr:clientData/>
  </xdr:twoCellAnchor>
  <xdr:twoCellAnchor editAs="oneCell">
    <xdr:from>
      <xdr:col>7</xdr:col>
      <xdr:colOff>241116</xdr:colOff>
      <xdr:row>785</xdr:row>
      <xdr:rowOff>87567</xdr:rowOff>
    </xdr:from>
    <xdr:to>
      <xdr:col>7</xdr:col>
      <xdr:colOff>800285</xdr:colOff>
      <xdr:row>785</xdr:row>
      <xdr:rowOff>577914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B1B968E-E21F-4C68-BEE9-D08F4201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15216" y="488624817"/>
          <a:ext cx="559169" cy="490347"/>
        </a:xfrm>
        <a:prstGeom prst="rect">
          <a:avLst/>
        </a:prstGeom>
      </xdr:spPr>
    </xdr:pic>
    <xdr:clientData/>
  </xdr:twoCellAnchor>
  <xdr:twoCellAnchor editAs="oneCell">
    <xdr:from>
      <xdr:col>7</xdr:col>
      <xdr:colOff>150935</xdr:colOff>
      <xdr:row>788</xdr:row>
      <xdr:rowOff>100849</xdr:rowOff>
    </xdr:from>
    <xdr:to>
      <xdr:col>7</xdr:col>
      <xdr:colOff>961585</xdr:colOff>
      <xdr:row>789</xdr:row>
      <xdr:rowOff>1270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C2BEA01-24BD-40A0-939D-E446DCC50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25035" y="490504999"/>
          <a:ext cx="810650" cy="522721"/>
        </a:xfrm>
        <a:prstGeom prst="rect">
          <a:avLst/>
        </a:prstGeom>
      </xdr:spPr>
    </xdr:pic>
    <xdr:clientData/>
  </xdr:twoCellAnchor>
  <xdr:twoCellAnchor editAs="oneCell">
    <xdr:from>
      <xdr:col>7</xdr:col>
      <xdr:colOff>202437</xdr:colOff>
      <xdr:row>783</xdr:row>
      <xdr:rowOff>62080</xdr:rowOff>
    </xdr:from>
    <xdr:to>
      <xdr:col>7</xdr:col>
      <xdr:colOff>803404</xdr:colOff>
      <xdr:row>783</xdr:row>
      <xdr:rowOff>581626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B506825-FC54-4967-8A1F-46C4230B3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76537" y="487354730"/>
          <a:ext cx="600967" cy="519546"/>
        </a:xfrm>
        <a:prstGeom prst="rect">
          <a:avLst/>
        </a:prstGeom>
      </xdr:spPr>
    </xdr:pic>
    <xdr:clientData/>
  </xdr:twoCellAnchor>
  <xdr:twoCellAnchor editAs="oneCell">
    <xdr:from>
      <xdr:col>7</xdr:col>
      <xdr:colOff>126203</xdr:colOff>
      <xdr:row>778</xdr:row>
      <xdr:rowOff>60074</xdr:rowOff>
    </xdr:from>
    <xdr:to>
      <xdr:col>7</xdr:col>
      <xdr:colOff>940598</xdr:colOff>
      <xdr:row>778</xdr:row>
      <xdr:rowOff>579620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D9D49C9-8B2A-4082-944B-B8738B285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800303" y="484241224"/>
          <a:ext cx="814395" cy="519546"/>
        </a:xfrm>
        <a:prstGeom prst="rect">
          <a:avLst/>
        </a:prstGeom>
      </xdr:spPr>
    </xdr:pic>
    <xdr:clientData/>
  </xdr:twoCellAnchor>
  <xdr:oneCellAnchor>
    <xdr:from>
      <xdr:col>7</xdr:col>
      <xdr:colOff>101671</xdr:colOff>
      <xdr:row>779</xdr:row>
      <xdr:rowOff>103539</xdr:rowOff>
    </xdr:from>
    <xdr:ext cx="928228" cy="420303"/>
    <xdr:pic>
      <xdr:nvPicPr>
        <xdr:cNvPr id="35" name="Picture 34">
          <a:extLst>
            <a:ext uri="{FF2B5EF4-FFF2-40B4-BE49-F238E27FC236}">
              <a16:creationId xmlns:a16="http://schemas.microsoft.com/office/drawing/2014/main" id="{3D1E28AE-C7DB-4027-ADEF-6C47923EF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775771" y="484906989"/>
          <a:ext cx="928228" cy="420303"/>
        </a:xfrm>
        <a:prstGeom prst="rect">
          <a:avLst/>
        </a:prstGeom>
      </xdr:spPr>
    </xdr:pic>
    <xdr:clientData/>
  </xdr:oneCellAnchor>
  <xdr:twoCellAnchor editAs="oneCell">
    <xdr:from>
      <xdr:col>7</xdr:col>
      <xdr:colOff>232890</xdr:colOff>
      <xdr:row>786</xdr:row>
      <xdr:rowOff>27571</xdr:rowOff>
    </xdr:from>
    <xdr:to>
      <xdr:col>7</xdr:col>
      <xdr:colOff>808510</xdr:colOff>
      <xdr:row>786</xdr:row>
      <xdr:rowOff>574410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7BEC1B-35DD-4240-84A5-94D85D10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06990" y="489187121"/>
          <a:ext cx="575620" cy="546839"/>
        </a:xfrm>
        <a:prstGeom prst="rect">
          <a:avLst/>
        </a:prstGeom>
      </xdr:spPr>
    </xdr:pic>
    <xdr:clientData/>
  </xdr:twoCellAnchor>
  <xdr:twoCellAnchor editAs="oneCell">
    <xdr:from>
      <xdr:col>7</xdr:col>
      <xdr:colOff>221150</xdr:colOff>
      <xdr:row>229</xdr:row>
      <xdr:rowOff>50051</xdr:rowOff>
    </xdr:from>
    <xdr:to>
      <xdr:col>7</xdr:col>
      <xdr:colOff>838030</xdr:colOff>
      <xdr:row>229</xdr:row>
      <xdr:rowOff>562089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DFE319-9634-4CAA-A564-81712C6E2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95250" y="142194801"/>
          <a:ext cx="616880" cy="512038"/>
        </a:xfrm>
        <a:prstGeom prst="rect">
          <a:avLst/>
        </a:prstGeom>
      </xdr:spPr>
    </xdr:pic>
    <xdr:clientData/>
  </xdr:twoCellAnchor>
  <xdr:twoCellAnchor editAs="oneCell">
    <xdr:from>
      <xdr:col>7</xdr:col>
      <xdr:colOff>295253</xdr:colOff>
      <xdr:row>227</xdr:row>
      <xdr:rowOff>89178</xdr:rowOff>
    </xdr:from>
    <xdr:to>
      <xdr:col>7</xdr:col>
      <xdr:colOff>720748</xdr:colOff>
      <xdr:row>227</xdr:row>
      <xdr:rowOff>525503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515A0CA-66AB-4CCB-AF15-026A1CEA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969353" y="140989328"/>
          <a:ext cx="425495" cy="436325"/>
        </a:xfrm>
        <a:prstGeom prst="rect">
          <a:avLst/>
        </a:prstGeom>
      </xdr:spPr>
    </xdr:pic>
    <xdr:clientData/>
  </xdr:twoCellAnchor>
  <xdr:twoCellAnchor editAs="oneCell">
    <xdr:from>
      <xdr:col>7</xdr:col>
      <xdr:colOff>288014</xdr:colOff>
      <xdr:row>228</xdr:row>
      <xdr:rowOff>48045</xdr:rowOff>
    </xdr:from>
    <xdr:to>
      <xdr:col>7</xdr:col>
      <xdr:colOff>763546</xdr:colOff>
      <xdr:row>228</xdr:row>
      <xdr:rowOff>566636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6FCC4E-9B9B-49D0-B10A-B221B493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62114" y="141570495"/>
          <a:ext cx="475532" cy="518591"/>
        </a:xfrm>
        <a:prstGeom prst="rect">
          <a:avLst/>
        </a:prstGeom>
      </xdr:spPr>
    </xdr:pic>
    <xdr:clientData/>
  </xdr:twoCellAnchor>
  <xdr:twoCellAnchor editAs="oneCell">
    <xdr:from>
      <xdr:col>7</xdr:col>
      <xdr:colOff>167652</xdr:colOff>
      <xdr:row>56</xdr:row>
      <xdr:rowOff>51873</xdr:rowOff>
    </xdr:from>
    <xdr:to>
      <xdr:col>7</xdr:col>
      <xdr:colOff>838189</xdr:colOff>
      <xdr:row>56</xdr:row>
      <xdr:rowOff>593287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24D9BC1-A620-40DD-922B-439A42375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841752" y="34627623"/>
          <a:ext cx="670537" cy="541414"/>
        </a:xfrm>
        <a:prstGeom prst="rect">
          <a:avLst/>
        </a:prstGeom>
      </xdr:spPr>
    </xdr:pic>
    <xdr:clientData/>
  </xdr:twoCellAnchor>
  <xdr:twoCellAnchor editAs="oneCell">
    <xdr:from>
      <xdr:col>7</xdr:col>
      <xdr:colOff>97890</xdr:colOff>
      <xdr:row>780</xdr:row>
      <xdr:rowOff>157019</xdr:rowOff>
    </xdr:from>
    <xdr:to>
      <xdr:col>7</xdr:col>
      <xdr:colOff>1008702</xdr:colOff>
      <xdr:row>780</xdr:row>
      <xdr:rowOff>538942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40822EA-7CE0-43BC-82F9-5B1017B23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71990" y="485582769"/>
          <a:ext cx="910812" cy="381923"/>
        </a:xfrm>
        <a:prstGeom prst="rect">
          <a:avLst/>
        </a:prstGeom>
      </xdr:spPr>
    </xdr:pic>
    <xdr:clientData/>
  </xdr:twoCellAnchor>
  <xdr:twoCellAnchor editAs="oneCell">
    <xdr:from>
      <xdr:col>7</xdr:col>
      <xdr:colOff>178547</xdr:colOff>
      <xdr:row>975</xdr:row>
      <xdr:rowOff>38100</xdr:rowOff>
    </xdr:from>
    <xdr:to>
      <xdr:col>7</xdr:col>
      <xdr:colOff>1001507</xdr:colOff>
      <xdr:row>975</xdr:row>
      <xdr:rowOff>548640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D6632E-15B0-4B6B-B5D4-24EA8BACE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2647" y="606863150"/>
          <a:ext cx="822960" cy="510540"/>
        </a:xfrm>
        <a:prstGeom prst="rect">
          <a:avLst/>
        </a:prstGeom>
      </xdr:spPr>
    </xdr:pic>
    <xdr:clientData/>
  </xdr:twoCellAnchor>
  <xdr:twoCellAnchor editAs="oneCell">
    <xdr:from>
      <xdr:col>7</xdr:col>
      <xdr:colOff>186017</xdr:colOff>
      <xdr:row>976</xdr:row>
      <xdr:rowOff>33992</xdr:rowOff>
    </xdr:from>
    <xdr:to>
      <xdr:col>7</xdr:col>
      <xdr:colOff>1008977</xdr:colOff>
      <xdr:row>976</xdr:row>
      <xdr:rowOff>544532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CCB0693-D7DB-4FFB-A9FB-C1FBB5690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60117" y="607481342"/>
          <a:ext cx="822960" cy="510540"/>
        </a:xfrm>
        <a:prstGeom prst="rect">
          <a:avLst/>
        </a:prstGeom>
      </xdr:spPr>
    </xdr:pic>
    <xdr:clientData/>
  </xdr:twoCellAnchor>
  <xdr:twoCellAnchor editAs="oneCell">
    <xdr:from>
      <xdr:col>7</xdr:col>
      <xdr:colOff>357844</xdr:colOff>
      <xdr:row>976</xdr:row>
      <xdr:rowOff>607357</xdr:rowOff>
    </xdr:from>
    <xdr:to>
      <xdr:col>7</xdr:col>
      <xdr:colOff>738844</xdr:colOff>
      <xdr:row>977</xdr:row>
      <xdr:rowOff>495598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D462B46-3144-4007-B7A3-7B7FE65A1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031944" y="608054707"/>
          <a:ext cx="381000" cy="510541"/>
        </a:xfrm>
        <a:prstGeom prst="rect">
          <a:avLst/>
        </a:prstGeom>
      </xdr:spPr>
    </xdr:pic>
    <xdr:clientData/>
  </xdr:twoCellAnchor>
  <xdr:twoCellAnchor editAs="oneCell">
    <xdr:from>
      <xdr:col>7</xdr:col>
      <xdr:colOff>357844</xdr:colOff>
      <xdr:row>978</xdr:row>
      <xdr:rowOff>93007</xdr:rowOff>
    </xdr:from>
    <xdr:to>
      <xdr:col>7</xdr:col>
      <xdr:colOff>746464</xdr:colOff>
      <xdr:row>978</xdr:row>
      <xdr:rowOff>611167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1BC0CCF-6706-41AD-B4E7-A9A5D6DCC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031944" y="608784957"/>
          <a:ext cx="388620" cy="518160"/>
        </a:xfrm>
        <a:prstGeom prst="rect">
          <a:avLst/>
        </a:prstGeom>
      </xdr:spPr>
    </xdr:pic>
    <xdr:clientData/>
  </xdr:twoCellAnchor>
  <xdr:twoCellAnchor editAs="oneCell">
    <xdr:from>
      <xdr:col>7</xdr:col>
      <xdr:colOff>141194</xdr:colOff>
      <xdr:row>979</xdr:row>
      <xdr:rowOff>95437</xdr:rowOff>
    </xdr:from>
    <xdr:to>
      <xdr:col>7</xdr:col>
      <xdr:colOff>971774</xdr:colOff>
      <xdr:row>979</xdr:row>
      <xdr:rowOff>514537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D736B2E-4C7E-4C6F-82A9-9195D4AAF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815294" y="609409687"/>
          <a:ext cx="830580" cy="419100"/>
        </a:xfrm>
        <a:prstGeom prst="rect">
          <a:avLst/>
        </a:prstGeom>
      </xdr:spPr>
    </xdr:pic>
    <xdr:clientData/>
  </xdr:twoCellAnchor>
  <xdr:twoCellAnchor editAs="oneCell">
    <xdr:from>
      <xdr:col>7</xdr:col>
      <xdr:colOff>256241</xdr:colOff>
      <xdr:row>980</xdr:row>
      <xdr:rowOff>116353</xdr:rowOff>
    </xdr:from>
    <xdr:to>
      <xdr:col>7</xdr:col>
      <xdr:colOff>911561</xdr:colOff>
      <xdr:row>981</xdr:row>
      <xdr:rowOff>35074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3673C80-18BB-4DA3-BF9D-D9DFBACD0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930341" y="610052903"/>
          <a:ext cx="655320" cy="541021"/>
        </a:xfrm>
        <a:prstGeom prst="rect">
          <a:avLst/>
        </a:prstGeom>
      </xdr:spPr>
    </xdr:pic>
    <xdr:clientData/>
  </xdr:twoCellAnchor>
  <xdr:twoCellAnchor editAs="oneCell">
    <xdr:from>
      <xdr:col>7</xdr:col>
      <xdr:colOff>378759</xdr:colOff>
      <xdr:row>983</xdr:row>
      <xdr:rowOff>620247</xdr:rowOff>
    </xdr:from>
    <xdr:to>
      <xdr:col>7</xdr:col>
      <xdr:colOff>927399</xdr:colOff>
      <xdr:row>984</xdr:row>
      <xdr:rowOff>485628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0D04196-1F02-4CB5-BBBE-2C01A93CE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052859" y="612423697"/>
          <a:ext cx="548640" cy="487681"/>
        </a:xfrm>
        <a:prstGeom prst="rect">
          <a:avLst/>
        </a:prstGeom>
      </xdr:spPr>
    </xdr:pic>
    <xdr:clientData/>
  </xdr:twoCellAnchor>
  <xdr:twoCellAnchor editAs="oneCell">
    <xdr:from>
      <xdr:col>7</xdr:col>
      <xdr:colOff>259229</xdr:colOff>
      <xdr:row>981</xdr:row>
      <xdr:rowOff>65929</xdr:rowOff>
    </xdr:from>
    <xdr:to>
      <xdr:col>7</xdr:col>
      <xdr:colOff>868829</xdr:colOff>
      <xdr:row>981</xdr:row>
      <xdr:rowOff>523129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39CC253-7DC5-4291-80F6-B08F5D1EA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933329" y="610624779"/>
          <a:ext cx="6096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352611</xdr:colOff>
      <xdr:row>990</xdr:row>
      <xdr:rowOff>76012</xdr:rowOff>
    </xdr:from>
    <xdr:to>
      <xdr:col>7</xdr:col>
      <xdr:colOff>931731</xdr:colOff>
      <xdr:row>991</xdr:row>
      <xdr:rowOff>17591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4E74DCA-043E-4263-ADC9-DC1C6571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026711" y="616235562"/>
          <a:ext cx="579120" cy="563879"/>
        </a:xfrm>
        <a:prstGeom prst="rect">
          <a:avLst/>
        </a:prstGeom>
      </xdr:spPr>
    </xdr:pic>
    <xdr:clientData/>
  </xdr:twoCellAnchor>
  <xdr:twoCellAnchor editAs="oneCell">
    <xdr:from>
      <xdr:col>7</xdr:col>
      <xdr:colOff>301811</xdr:colOff>
      <xdr:row>991</xdr:row>
      <xdr:rowOff>105522</xdr:rowOff>
    </xdr:from>
    <xdr:to>
      <xdr:col>7</xdr:col>
      <xdr:colOff>880931</xdr:colOff>
      <xdr:row>992</xdr:row>
      <xdr:rowOff>47103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E484110-D4F8-46DA-9EAF-0546C1532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975911" y="616887372"/>
          <a:ext cx="579120" cy="563881"/>
        </a:xfrm>
        <a:prstGeom prst="rect">
          <a:avLst/>
        </a:prstGeom>
      </xdr:spPr>
    </xdr:pic>
    <xdr:clientData/>
  </xdr:twoCellAnchor>
  <xdr:twoCellAnchor editAs="oneCell">
    <xdr:from>
      <xdr:col>7</xdr:col>
      <xdr:colOff>215900</xdr:colOff>
      <xdr:row>985</xdr:row>
      <xdr:rowOff>106643</xdr:rowOff>
    </xdr:from>
    <xdr:to>
      <xdr:col>7</xdr:col>
      <xdr:colOff>855980</xdr:colOff>
      <xdr:row>985</xdr:row>
      <xdr:rowOff>579083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1C24B86-AAE5-4C6D-A39F-5EB3EC3F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890000" y="613154693"/>
          <a:ext cx="640080" cy="472440"/>
        </a:xfrm>
        <a:prstGeom prst="rect">
          <a:avLst/>
        </a:prstGeom>
      </xdr:spPr>
    </xdr:pic>
    <xdr:clientData/>
  </xdr:twoCellAnchor>
  <xdr:twoCellAnchor editAs="oneCell">
    <xdr:from>
      <xdr:col>7</xdr:col>
      <xdr:colOff>327451</xdr:colOff>
      <xdr:row>1000</xdr:row>
      <xdr:rowOff>85858</xdr:rowOff>
    </xdr:from>
    <xdr:to>
      <xdr:col>7</xdr:col>
      <xdr:colOff>892197</xdr:colOff>
      <xdr:row>1000</xdr:row>
      <xdr:rowOff>524713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4A0B9ED-8DD5-463F-B586-B68D092F9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01551" y="622468408"/>
          <a:ext cx="564746" cy="438855"/>
        </a:xfrm>
        <a:prstGeom prst="rect">
          <a:avLst/>
        </a:prstGeom>
      </xdr:spPr>
    </xdr:pic>
    <xdr:clientData/>
  </xdr:twoCellAnchor>
  <xdr:twoCellAnchor editAs="oneCell">
    <xdr:from>
      <xdr:col>7</xdr:col>
      <xdr:colOff>142492</xdr:colOff>
      <xdr:row>999</xdr:row>
      <xdr:rowOff>88570</xdr:rowOff>
    </xdr:from>
    <xdr:to>
      <xdr:col>7</xdr:col>
      <xdr:colOff>915940</xdr:colOff>
      <xdr:row>999</xdr:row>
      <xdr:rowOff>559205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E5F3715-3BA9-46B8-829E-CA5951F94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16592" y="621848820"/>
          <a:ext cx="773448" cy="470635"/>
        </a:xfrm>
        <a:prstGeom prst="rect">
          <a:avLst/>
        </a:prstGeom>
      </xdr:spPr>
    </xdr:pic>
    <xdr:clientData/>
  </xdr:twoCellAnchor>
  <xdr:twoCellAnchor editAs="oneCell">
    <xdr:from>
      <xdr:col>7</xdr:col>
      <xdr:colOff>212874</xdr:colOff>
      <xdr:row>983</xdr:row>
      <xdr:rowOff>18188</xdr:rowOff>
    </xdr:from>
    <xdr:to>
      <xdr:col>7</xdr:col>
      <xdr:colOff>962549</xdr:colOff>
      <xdr:row>983</xdr:row>
      <xdr:rowOff>510207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696A6A2-5B74-4CCC-8E99-79BA1D4A4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886974" y="611821638"/>
          <a:ext cx="749675" cy="492019"/>
        </a:xfrm>
        <a:prstGeom prst="rect">
          <a:avLst/>
        </a:prstGeom>
      </xdr:spPr>
    </xdr:pic>
    <xdr:clientData/>
  </xdr:twoCellAnchor>
  <xdr:twoCellAnchor editAs="oneCell">
    <xdr:from>
      <xdr:col>7</xdr:col>
      <xdr:colOff>576900</xdr:colOff>
      <xdr:row>989</xdr:row>
      <xdr:rowOff>11765</xdr:rowOff>
    </xdr:from>
    <xdr:to>
      <xdr:col>7</xdr:col>
      <xdr:colOff>1007783</xdr:colOff>
      <xdr:row>989</xdr:row>
      <xdr:rowOff>519766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A97D365-F2D5-4593-B3D1-B813AF6F90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3312" b="10514"/>
        <a:stretch/>
      </xdr:blipFill>
      <xdr:spPr>
        <a:xfrm rot="16200000">
          <a:off x="9212441" y="615587574"/>
          <a:ext cx="508001" cy="430883"/>
        </a:xfrm>
        <a:prstGeom prst="rect">
          <a:avLst/>
        </a:prstGeom>
      </xdr:spPr>
    </xdr:pic>
    <xdr:clientData/>
  </xdr:twoCellAnchor>
  <xdr:twoCellAnchor editAs="oneCell">
    <xdr:from>
      <xdr:col>7</xdr:col>
      <xdr:colOff>292821</xdr:colOff>
      <xdr:row>997</xdr:row>
      <xdr:rowOff>94924</xdr:rowOff>
    </xdr:from>
    <xdr:to>
      <xdr:col>7</xdr:col>
      <xdr:colOff>964930</xdr:colOff>
      <xdr:row>997</xdr:row>
      <xdr:rowOff>613515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178C501-46B7-4E93-B3B9-ACA06C6C2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966921" y="620610574"/>
          <a:ext cx="672109" cy="518591"/>
        </a:xfrm>
        <a:prstGeom prst="rect">
          <a:avLst/>
        </a:prstGeom>
      </xdr:spPr>
    </xdr:pic>
    <xdr:clientData/>
  </xdr:twoCellAnchor>
  <xdr:twoCellAnchor editAs="oneCell">
    <xdr:from>
      <xdr:col>7</xdr:col>
      <xdr:colOff>129561</xdr:colOff>
      <xdr:row>989</xdr:row>
      <xdr:rowOff>48685</xdr:rowOff>
    </xdr:from>
    <xdr:to>
      <xdr:col>7</xdr:col>
      <xdr:colOff>548021</xdr:colOff>
      <xdr:row>989</xdr:row>
      <xdr:rowOff>486135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7C82B-F1F6-4868-A782-9090289FD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803661" y="615585935"/>
          <a:ext cx="418460" cy="437450"/>
        </a:xfrm>
        <a:prstGeom prst="rect">
          <a:avLst/>
        </a:prstGeom>
      </xdr:spPr>
    </xdr:pic>
    <xdr:clientData/>
  </xdr:twoCellAnchor>
  <xdr:twoCellAnchor editAs="oneCell">
    <xdr:from>
      <xdr:col>7</xdr:col>
      <xdr:colOff>153699</xdr:colOff>
      <xdr:row>996</xdr:row>
      <xdr:rowOff>99011</xdr:rowOff>
    </xdr:from>
    <xdr:to>
      <xdr:col>7</xdr:col>
      <xdr:colOff>1028700</xdr:colOff>
      <xdr:row>996</xdr:row>
      <xdr:rowOff>553396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CE20068-F7D2-4698-8AA0-87B4C1817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827799" y="619992361"/>
          <a:ext cx="875001" cy="454385"/>
        </a:xfrm>
        <a:prstGeom prst="rect">
          <a:avLst/>
        </a:prstGeom>
      </xdr:spPr>
    </xdr:pic>
    <xdr:clientData/>
  </xdr:twoCellAnchor>
  <xdr:twoCellAnchor editAs="oneCell">
    <xdr:from>
      <xdr:col>7</xdr:col>
      <xdr:colOff>292946</xdr:colOff>
      <xdr:row>986</xdr:row>
      <xdr:rowOff>93269</xdr:rowOff>
    </xdr:from>
    <xdr:to>
      <xdr:col>7</xdr:col>
      <xdr:colOff>800264</xdr:colOff>
      <xdr:row>986</xdr:row>
      <xdr:rowOff>577370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7FA43F0-DF44-4C36-BBFA-9AEFC6FD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967046" y="613763619"/>
          <a:ext cx="507318" cy="484101"/>
        </a:xfrm>
        <a:prstGeom prst="rect">
          <a:avLst/>
        </a:prstGeom>
      </xdr:spPr>
    </xdr:pic>
    <xdr:clientData/>
  </xdr:twoCellAnchor>
  <xdr:twoCellAnchor editAs="oneCell">
    <xdr:from>
      <xdr:col>7</xdr:col>
      <xdr:colOff>256791</xdr:colOff>
      <xdr:row>987</xdr:row>
      <xdr:rowOff>52118</xdr:rowOff>
    </xdr:from>
    <xdr:to>
      <xdr:col>7</xdr:col>
      <xdr:colOff>864396</xdr:colOff>
      <xdr:row>987</xdr:row>
      <xdr:rowOff>499737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147F35A-5EAF-45D8-9319-2A8B2A20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930891" y="614344768"/>
          <a:ext cx="607605" cy="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140491</xdr:colOff>
      <xdr:row>988</xdr:row>
      <xdr:rowOff>72894</xdr:rowOff>
    </xdr:from>
    <xdr:to>
      <xdr:col>7</xdr:col>
      <xdr:colOff>966800</xdr:colOff>
      <xdr:row>988</xdr:row>
      <xdr:rowOff>487325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7DB1AA3-EDD3-44D8-B31F-7BE224F9E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814591" y="614987844"/>
          <a:ext cx="826309" cy="414431"/>
        </a:xfrm>
        <a:prstGeom prst="rect">
          <a:avLst/>
        </a:prstGeom>
      </xdr:spPr>
    </xdr:pic>
    <xdr:clientData/>
  </xdr:twoCellAnchor>
  <xdr:twoCellAnchor editAs="oneCell">
    <xdr:from>
      <xdr:col>7</xdr:col>
      <xdr:colOff>447858</xdr:colOff>
      <xdr:row>994</xdr:row>
      <xdr:rowOff>42471</xdr:rowOff>
    </xdr:from>
    <xdr:to>
      <xdr:col>7</xdr:col>
      <xdr:colOff>886763</xdr:colOff>
      <xdr:row>994</xdr:row>
      <xdr:rowOff>604857</xdr:rowOff>
    </xdr:to>
    <xdr:pic>
      <xdr:nvPicPr>
        <xdr:cNvPr id="63" name="Picture 62" descr="Anker PowerCore III Fusion 5K White Iteration 2 | Private Payment Network">
          <a:extLst>
            <a:ext uri="{FF2B5EF4-FFF2-40B4-BE49-F238E27FC236}">
              <a16:creationId xmlns:a16="http://schemas.microsoft.com/office/drawing/2014/main" id="{9E3BF3FB-6802-4542-9008-B68BCD545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1958" y="618691221"/>
          <a:ext cx="438905" cy="562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231109</xdr:colOff>
      <xdr:row>51</xdr:row>
      <xdr:rowOff>26000</xdr:rowOff>
    </xdr:from>
    <xdr:ext cx="525517" cy="541066"/>
    <xdr:pic>
      <xdr:nvPicPr>
        <xdr:cNvPr id="64" name="Picture 63">
          <a:extLst>
            <a:ext uri="{FF2B5EF4-FFF2-40B4-BE49-F238E27FC236}">
              <a16:creationId xmlns:a16="http://schemas.microsoft.com/office/drawing/2014/main" id="{588601DB-5BE5-4305-BFB8-FF54A2012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5209" y="31490250"/>
          <a:ext cx="525517" cy="541066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oneCellAnchor>
  <xdr:twoCellAnchor editAs="oneCell">
    <xdr:from>
      <xdr:col>7</xdr:col>
      <xdr:colOff>151739</xdr:colOff>
      <xdr:row>42</xdr:row>
      <xdr:rowOff>39024</xdr:rowOff>
    </xdr:from>
    <xdr:to>
      <xdr:col>7</xdr:col>
      <xdr:colOff>900508</xdr:colOff>
      <xdr:row>42</xdr:row>
      <xdr:rowOff>565501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60ACF96-7A5B-4380-AACD-CD5CBCB49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11091784">
          <a:off x="8825839" y="26207374"/>
          <a:ext cx="748769" cy="5264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217241</xdr:rowOff>
    </xdr:from>
    <xdr:to>
      <xdr:col>7</xdr:col>
      <xdr:colOff>1001330</xdr:colOff>
      <xdr:row>10</xdr:row>
      <xdr:rowOff>474448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1CDD2F0-FC70-4113-88F0-4D31A66B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699500" y="6548191"/>
          <a:ext cx="975930" cy="257207"/>
        </a:xfrm>
        <a:prstGeom prst="rect">
          <a:avLst/>
        </a:prstGeom>
      </xdr:spPr>
    </xdr:pic>
    <xdr:clientData/>
  </xdr:twoCellAnchor>
  <xdr:twoCellAnchor editAs="oneCell">
    <xdr:from>
      <xdr:col>7</xdr:col>
      <xdr:colOff>37335</xdr:colOff>
      <xdr:row>11</xdr:row>
      <xdr:rowOff>260975</xdr:rowOff>
    </xdr:from>
    <xdr:to>
      <xdr:col>7</xdr:col>
      <xdr:colOff>1005968</xdr:colOff>
      <xdr:row>11</xdr:row>
      <xdr:rowOff>503589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EFA8848-5448-4349-8CC1-1B23DD72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711435" y="7214225"/>
          <a:ext cx="968633" cy="242614"/>
        </a:xfrm>
        <a:prstGeom prst="rect">
          <a:avLst/>
        </a:prstGeom>
      </xdr:spPr>
    </xdr:pic>
    <xdr:clientData/>
  </xdr:twoCellAnchor>
  <xdr:twoCellAnchor editAs="oneCell">
    <xdr:from>
      <xdr:col>7</xdr:col>
      <xdr:colOff>39669</xdr:colOff>
      <xdr:row>8</xdr:row>
      <xdr:rowOff>190500</xdr:rowOff>
    </xdr:from>
    <xdr:to>
      <xdr:col>7</xdr:col>
      <xdr:colOff>962397</xdr:colOff>
      <xdr:row>8</xdr:row>
      <xdr:rowOff>434939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7ED9DBB-8F6D-4303-8CAA-88AE4DB1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713769" y="5276850"/>
          <a:ext cx="922728" cy="244439"/>
        </a:xfrm>
        <a:prstGeom prst="rect">
          <a:avLst/>
        </a:prstGeom>
      </xdr:spPr>
    </xdr:pic>
    <xdr:clientData/>
  </xdr:twoCellAnchor>
  <xdr:twoCellAnchor editAs="oneCell">
    <xdr:from>
      <xdr:col>7</xdr:col>
      <xdr:colOff>15574</xdr:colOff>
      <xdr:row>9</xdr:row>
      <xdr:rowOff>208069</xdr:rowOff>
    </xdr:from>
    <xdr:to>
      <xdr:col>7</xdr:col>
      <xdr:colOff>1012517</xdr:colOff>
      <xdr:row>9</xdr:row>
      <xdr:rowOff>476952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CB23A73-5A3D-4755-AE02-D36E6BF75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689674" y="5916719"/>
          <a:ext cx="996943" cy="268883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41</xdr:row>
      <xdr:rowOff>38100</xdr:rowOff>
    </xdr:from>
    <xdr:to>
      <xdr:col>7</xdr:col>
      <xdr:colOff>834822</xdr:colOff>
      <xdr:row>42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7E4CBF7-8CE5-4B80-B691-F5B664168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8864600" y="25584150"/>
          <a:ext cx="644322" cy="584200"/>
        </a:xfrm>
        <a:prstGeom prst="rect">
          <a:avLst/>
        </a:prstGeom>
      </xdr:spPr>
    </xdr:pic>
    <xdr:clientData/>
  </xdr:twoCellAnchor>
  <xdr:twoCellAnchor>
    <xdr:from>
      <xdr:col>7</xdr:col>
      <xdr:colOff>499216</xdr:colOff>
      <xdr:row>28</xdr:row>
      <xdr:rowOff>176646</xdr:rowOff>
    </xdr:from>
    <xdr:to>
      <xdr:col>7</xdr:col>
      <xdr:colOff>835891</xdr:colOff>
      <xdr:row>28</xdr:row>
      <xdr:rowOff>530788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C3E9418-B3B1-4314-A9BF-568412F83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173316" y="17708996"/>
          <a:ext cx="336675" cy="354142"/>
        </a:xfrm>
        <a:prstGeom prst="rect">
          <a:avLst/>
        </a:prstGeom>
      </xdr:spPr>
    </xdr:pic>
    <xdr:clientData/>
  </xdr:twoCellAnchor>
  <xdr:twoCellAnchor>
    <xdr:from>
      <xdr:col>7</xdr:col>
      <xdr:colOff>147783</xdr:colOff>
      <xdr:row>28</xdr:row>
      <xdr:rowOff>145425</xdr:rowOff>
    </xdr:from>
    <xdr:to>
      <xdr:col>7</xdr:col>
      <xdr:colOff>469270</xdr:colOff>
      <xdr:row>28</xdr:row>
      <xdr:rowOff>508001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EB6A7C3-70BE-4CE8-A6EC-A596E388A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821883" y="17677775"/>
          <a:ext cx="321487" cy="362576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26</xdr:row>
      <xdr:rowOff>63500</xdr:rowOff>
    </xdr:from>
    <xdr:to>
      <xdr:col>7</xdr:col>
      <xdr:colOff>977900</xdr:colOff>
      <xdr:row>26</xdr:row>
      <xdr:rowOff>533400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CE3E4B91-B1E5-482E-B7EA-B1B12ACD6485}"/>
            </a:ext>
          </a:extLst>
        </xdr:cNvPr>
        <xdr:cNvGrpSpPr/>
      </xdr:nvGrpSpPr>
      <xdr:grpSpPr>
        <a:xfrm>
          <a:off x="12039600" y="16357600"/>
          <a:ext cx="863600" cy="469900"/>
          <a:chOff x="2738438" y="1420813"/>
          <a:chExt cx="3594014" cy="1801812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C6B30E3A-E449-4A77-B943-5110DE45A5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2738438" y="1420813"/>
            <a:ext cx="1828571" cy="1780952"/>
          </a:xfrm>
          <a:prstGeom prst="rect">
            <a:avLst/>
          </a:prstGeom>
        </xdr:spPr>
      </xdr:pic>
      <xdr:pic>
        <xdr:nvPicPr>
          <xdr:cNvPr id="75" name="Picture 74">
            <a:extLst>
              <a:ext uri="{FF2B5EF4-FFF2-40B4-BE49-F238E27FC236}">
                <a16:creationId xmlns:a16="http://schemas.microsoft.com/office/drawing/2014/main" id="{CF465C27-C294-4C92-97E1-54FCF58249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5"/>
          <a:stretch>
            <a:fillRect/>
          </a:stretch>
        </xdr:blipFill>
        <xdr:spPr>
          <a:xfrm>
            <a:off x="4564063" y="1444625"/>
            <a:ext cx="1768389" cy="1778000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207705</xdr:colOff>
      <xdr:row>44</xdr:row>
      <xdr:rowOff>68955</xdr:rowOff>
    </xdr:from>
    <xdr:to>
      <xdr:col>7</xdr:col>
      <xdr:colOff>754955</xdr:colOff>
      <xdr:row>44</xdr:row>
      <xdr:rowOff>604145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5CDB252-231F-4E01-9F5E-B51CD85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881805" y="27481905"/>
          <a:ext cx="547250" cy="535190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317500</xdr:colOff>
      <xdr:row>63</xdr:row>
      <xdr:rowOff>12700</xdr:rowOff>
    </xdr:from>
    <xdr:to>
      <xdr:col>7</xdr:col>
      <xdr:colOff>843280</xdr:colOff>
      <xdr:row>63</xdr:row>
      <xdr:rowOff>584200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8A2B14A-41FA-402E-B70F-4D80DF636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991600" y="38944550"/>
          <a:ext cx="525780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317500</xdr:colOff>
      <xdr:row>70</xdr:row>
      <xdr:rowOff>85271</xdr:rowOff>
    </xdr:from>
    <xdr:to>
      <xdr:col>7</xdr:col>
      <xdr:colOff>652780</xdr:colOff>
      <xdr:row>70</xdr:row>
      <xdr:rowOff>572951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3636EFF-759F-4EB6-881B-F28FA30C5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991600" y="43373221"/>
          <a:ext cx="3352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346527</xdr:colOff>
      <xdr:row>69</xdr:row>
      <xdr:rowOff>96158</xdr:rowOff>
    </xdr:from>
    <xdr:to>
      <xdr:col>7</xdr:col>
      <xdr:colOff>597987</xdr:colOff>
      <xdr:row>69</xdr:row>
      <xdr:rowOff>576218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ED8FBF5-EBA8-47C8-8E87-20F4679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020627" y="42761808"/>
          <a:ext cx="251460" cy="480060"/>
        </a:xfrm>
        <a:prstGeom prst="rect">
          <a:avLst/>
        </a:prstGeom>
      </xdr:spPr>
    </xdr:pic>
    <xdr:clientData/>
  </xdr:twoCellAnchor>
  <xdr:twoCellAnchor editAs="oneCell">
    <xdr:from>
      <xdr:col>7</xdr:col>
      <xdr:colOff>315685</xdr:colOff>
      <xdr:row>68</xdr:row>
      <xdr:rowOff>38100</xdr:rowOff>
    </xdr:from>
    <xdr:to>
      <xdr:col>7</xdr:col>
      <xdr:colOff>612865</xdr:colOff>
      <xdr:row>68</xdr:row>
      <xdr:rowOff>594360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EE727CC-9E36-47AD-95A6-633D81E50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989785" y="42081450"/>
          <a:ext cx="297180" cy="55626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71</xdr:row>
      <xdr:rowOff>38100</xdr:rowOff>
    </xdr:from>
    <xdr:to>
      <xdr:col>7</xdr:col>
      <xdr:colOff>677575</xdr:colOff>
      <xdr:row>71</xdr:row>
      <xdr:rowOff>582572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90D9CA1-CA14-43F9-8A4F-31F3C692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017000" y="43948350"/>
          <a:ext cx="334675" cy="544472"/>
        </a:xfrm>
        <a:prstGeom prst="rect">
          <a:avLst/>
        </a:prstGeom>
      </xdr:spPr>
    </xdr:pic>
    <xdr:clientData/>
  </xdr:twoCellAnchor>
  <xdr:twoCellAnchor editAs="oneCell">
    <xdr:from>
      <xdr:col>7</xdr:col>
      <xdr:colOff>359063</xdr:colOff>
      <xdr:row>64</xdr:row>
      <xdr:rowOff>24246</xdr:rowOff>
    </xdr:from>
    <xdr:to>
      <xdr:col>7</xdr:col>
      <xdr:colOff>858051</xdr:colOff>
      <xdr:row>64</xdr:row>
      <xdr:rowOff>592860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2937BE3-1047-4942-AB71-B6ABC85E6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033163" y="39578396"/>
          <a:ext cx="498988" cy="568614"/>
        </a:xfrm>
        <a:prstGeom prst="rect">
          <a:avLst/>
        </a:prstGeom>
      </xdr:spPr>
    </xdr:pic>
    <xdr:clientData/>
  </xdr:twoCellAnchor>
  <xdr:oneCellAnchor>
    <xdr:from>
      <xdr:col>7</xdr:col>
      <xdr:colOff>208018</xdr:colOff>
      <xdr:row>52</xdr:row>
      <xdr:rowOff>14452</xdr:rowOff>
    </xdr:from>
    <xdr:ext cx="525517" cy="541066"/>
    <xdr:pic>
      <xdr:nvPicPr>
        <xdr:cNvPr id="83" name="Picture 82">
          <a:extLst>
            <a:ext uri="{FF2B5EF4-FFF2-40B4-BE49-F238E27FC236}">
              <a16:creationId xmlns:a16="http://schemas.microsoft.com/office/drawing/2014/main" id="{2E886FDC-66B2-4B2C-BC40-E53D5E929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2118" y="32101002"/>
          <a:ext cx="525517" cy="541066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oneCellAnchor>
  <xdr:twoCellAnchor editAs="oneCell">
    <xdr:from>
      <xdr:col>7</xdr:col>
      <xdr:colOff>241300</xdr:colOff>
      <xdr:row>67</xdr:row>
      <xdr:rowOff>63500</xdr:rowOff>
    </xdr:from>
    <xdr:to>
      <xdr:col>7</xdr:col>
      <xdr:colOff>727390</xdr:colOff>
      <xdr:row>67</xdr:row>
      <xdr:rowOff>583046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F1EE59B-04AD-4A0E-9219-11A6810A9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915400" y="41484550"/>
          <a:ext cx="486090" cy="519546"/>
        </a:xfrm>
        <a:prstGeom prst="rect">
          <a:avLst/>
        </a:prstGeom>
      </xdr:spPr>
    </xdr:pic>
    <xdr:clientData/>
  </xdr:twoCellAnchor>
  <xdr:twoCellAnchor editAs="oneCell">
    <xdr:from>
      <xdr:col>7</xdr:col>
      <xdr:colOff>241300</xdr:colOff>
      <xdr:row>60</xdr:row>
      <xdr:rowOff>127000</xdr:rowOff>
    </xdr:from>
    <xdr:to>
      <xdr:col>7</xdr:col>
      <xdr:colOff>736600</xdr:colOff>
      <xdr:row>60</xdr:row>
      <xdr:rowOff>599440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A2DED3E-8CF9-444F-A5E3-8300763FE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915400" y="37191950"/>
          <a:ext cx="495300" cy="472440"/>
        </a:xfrm>
        <a:prstGeom prst="rect">
          <a:avLst/>
        </a:prstGeom>
      </xdr:spPr>
    </xdr:pic>
    <xdr:clientData/>
  </xdr:twoCellAnchor>
  <xdr:twoCellAnchor editAs="oneCell">
    <xdr:from>
      <xdr:col>7</xdr:col>
      <xdr:colOff>258331</xdr:colOff>
      <xdr:row>59</xdr:row>
      <xdr:rowOff>135047</xdr:rowOff>
    </xdr:from>
    <xdr:to>
      <xdr:col>7</xdr:col>
      <xdr:colOff>666230</xdr:colOff>
      <xdr:row>59</xdr:row>
      <xdr:rowOff>593933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D956D79-8A13-45A9-8F0C-3C32DFA5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932431" y="36577697"/>
          <a:ext cx="407899" cy="458886"/>
        </a:xfrm>
        <a:prstGeom prst="rect">
          <a:avLst/>
        </a:prstGeom>
      </xdr:spPr>
    </xdr:pic>
    <xdr:clientData/>
  </xdr:twoCellAnchor>
  <xdr:twoCellAnchor editAs="oneCell">
    <xdr:from>
      <xdr:col>7</xdr:col>
      <xdr:colOff>242642</xdr:colOff>
      <xdr:row>865</xdr:row>
      <xdr:rowOff>12700</xdr:rowOff>
    </xdr:from>
    <xdr:to>
      <xdr:col>7</xdr:col>
      <xdr:colOff>819078</xdr:colOff>
      <xdr:row>865</xdr:row>
      <xdr:rowOff>507050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E0FEDFA-3E17-480E-90D9-EC183A80C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916742" y="538333950"/>
          <a:ext cx="576436" cy="494350"/>
        </a:xfrm>
        <a:prstGeom prst="rect">
          <a:avLst/>
        </a:prstGeom>
      </xdr:spPr>
    </xdr:pic>
    <xdr:clientData/>
  </xdr:twoCellAnchor>
  <xdr:twoCellAnchor editAs="oneCell">
    <xdr:from>
      <xdr:col>7</xdr:col>
      <xdr:colOff>201593</xdr:colOff>
      <xdr:row>1215</xdr:row>
      <xdr:rowOff>50193</xdr:rowOff>
    </xdr:from>
    <xdr:to>
      <xdr:col>7</xdr:col>
      <xdr:colOff>928708</xdr:colOff>
      <xdr:row>1215</xdr:row>
      <xdr:rowOff>554328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761FFC3-E104-4CB6-865A-60AD1098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875693" y="756227243"/>
          <a:ext cx="727115" cy="504135"/>
        </a:xfrm>
        <a:prstGeom prst="rect">
          <a:avLst/>
        </a:prstGeom>
      </xdr:spPr>
    </xdr:pic>
    <xdr:clientData/>
  </xdr:twoCellAnchor>
  <xdr:twoCellAnchor editAs="oneCell">
    <xdr:from>
      <xdr:col>7</xdr:col>
      <xdr:colOff>194961</xdr:colOff>
      <xdr:row>1338</xdr:row>
      <xdr:rowOff>98908</xdr:rowOff>
    </xdr:from>
    <xdr:to>
      <xdr:col>7</xdr:col>
      <xdr:colOff>828660</xdr:colOff>
      <xdr:row>1338</xdr:row>
      <xdr:rowOff>642773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C23D3E2D-6D74-4F62-919D-B6FF3784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869061" y="833441158"/>
          <a:ext cx="633699" cy="543865"/>
        </a:xfrm>
        <a:prstGeom prst="rect">
          <a:avLst/>
        </a:prstGeom>
      </xdr:spPr>
    </xdr:pic>
    <xdr:clientData/>
  </xdr:twoCellAnchor>
  <xdr:twoCellAnchor editAs="oneCell">
    <xdr:from>
      <xdr:col>7</xdr:col>
      <xdr:colOff>176635</xdr:colOff>
      <xdr:row>1339</xdr:row>
      <xdr:rowOff>114531</xdr:rowOff>
    </xdr:from>
    <xdr:to>
      <xdr:col>7</xdr:col>
      <xdr:colOff>874926</xdr:colOff>
      <xdr:row>1339</xdr:row>
      <xdr:rowOff>632229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269529CA-29E9-41A5-BFF1-2018ED5BC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850735" y="834167981"/>
          <a:ext cx="698291" cy="517698"/>
        </a:xfrm>
        <a:prstGeom prst="rect">
          <a:avLst/>
        </a:prstGeom>
      </xdr:spPr>
    </xdr:pic>
    <xdr:clientData/>
  </xdr:twoCellAnchor>
  <xdr:twoCellAnchor editAs="oneCell">
    <xdr:from>
      <xdr:col>7</xdr:col>
      <xdr:colOff>180271</xdr:colOff>
      <xdr:row>1340</xdr:row>
      <xdr:rowOff>28665</xdr:rowOff>
    </xdr:from>
    <xdr:to>
      <xdr:col>7</xdr:col>
      <xdr:colOff>909390</xdr:colOff>
      <xdr:row>1340</xdr:row>
      <xdr:rowOff>621575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7930B26-DA6D-49F7-A6BB-F60A3D7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854371" y="834793315"/>
          <a:ext cx="729119" cy="592910"/>
        </a:xfrm>
        <a:prstGeom prst="rect">
          <a:avLst/>
        </a:prstGeom>
      </xdr:spPr>
    </xdr:pic>
    <xdr:clientData/>
  </xdr:twoCellAnchor>
  <xdr:twoCellAnchor editAs="oneCell">
    <xdr:from>
      <xdr:col>7</xdr:col>
      <xdr:colOff>122354</xdr:colOff>
      <xdr:row>1341</xdr:row>
      <xdr:rowOff>75735</xdr:rowOff>
    </xdr:from>
    <xdr:to>
      <xdr:col>7</xdr:col>
      <xdr:colOff>936827</xdr:colOff>
      <xdr:row>1341</xdr:row>
      <xdr:rowOff>676105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3BDCBFC5-5BFF-4962-A1CA-BF6034CDB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796454" y="835551585"/>
          <a:ext cx="814473" cy="60037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982</xdr:row>
      <xdr:rowOff>63500</xdr:rowOff>
    </xdr:from>
    <xdr:to>
      <xdr:col>7</xdr:col>
      <xdr:colOff>876300</xdr:colOff>
      <xdr:row>982</xdr:row>
      <xdr:rowOff>520700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C8B12F1-2596-4325-9A11-17A2C058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940800" y="611244650"/>
          <a:ext cx="6096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995</xdr:row>
      <xdr:rowOff>63500</xdr:rowOff>
    </xdr:from>
    <xdr:to>
      <xdr:col>7</xdr:col>
      <xdr:colOff>1009858</xdr:colOff>
      <xdr:row>995</xdr:row>
      <xdr:rowOff>532774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C350E59-BC6F-46EC-BB73-833FE8AF4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750300" y="619334550"/>
          <a:ext cx="933658" cy="469274"/>
        </a:xfrm>
        <a:prstGeom prst="rect">
          <a:avLst/>
        </a:prstGeom>
      </xdr:spPr>
    </xdr:pic>
    <xdr:clientData/>
  </xdr:twoCellAnchor>
  <xdr:twoCellAnchor editAs="oneCell">
    <xdr:from>
      <xdr:col>7</xdr:col>
      <xdr:colOff>161429</xdr:colOff>
      <xdr:row>957</xdr:row>
      <xdr:rowOff>64867</xdr:rowOff>
    </xdr:from>
    <xdr:to>
      <xdr:col>7</xdr:col>
      <xdr:colOff>816471</xdr:colOff>
      <xdr:row>957</xdr:row>
      <xdr:rowOff>584413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90B2C6F3-E1ED-4317-B2CA-BE14101D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835529" y="595688517"/>
          <a:ext cx="655042" cy="519546"/>
        </a:xfrm>
        <a:prstGeom prst="rect">
          <a:avLst/>
        </a:prstGeom>
      </xdr:spPr>
    </xdr:pic>
    <xdr:clientData/>
  </xdr:twoCellAnchor>
  <xdr:oneCellAnchor>
    <xdr:from>
      <xdr:col>7</xdr:col>
      <xdr:colOff>208018</xdr:colOff>
      <xdr:row>50</xdr:row>
      <xdr:rowOff>14452</xdr:rowOff>
    </xdr:from>
    <xdr:ext cx="525517" cy="541066"/>
    <xdr:pic>
      <xdr:nvPicPr>
        <xdr:cNvPr id="96" name="Picture 95">
          <a:extLst>
            <a:ext uri="{FF2B5EF4-FFF2-40B4-BE49-F238E27FC236}">
              <a16:creationId xmlns:a16="http://schemas.microsoft.com/office/drawing/2014/main" id="{02C485A8-054D-4E42-9096-C3A5F85C6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2118" y="30856402"/>
          <a:ext cx="525517" cy="541066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oneCellAnchor>
  <xdr:oneCellAnchor>
    <xdr:from>
      <xdr:col>7</xdr:col>
      <xdr:colOff>117656</xdr:colOff>
      <xdr:row>58</xdr:row>
      <xdr:rowOff>149296</xdr:rowOff>
    </xdr:from>
    <xdr:ext cx="829121" cy="445917"/>
    <xdr:pic>
      <xdr:nvPicPr>
        <xdr:cNvPr id="97" name="Picture 96">
          <a:extLst>
            <a:ext uri="{FF2B5EF4-FFF2-40B4-BE49-F238E27FC236}">
              <a16:creationId xmlns:a16="http://schemas.microsoft.com/office/drawing/2014/main" id="{CB7416BC-4033-4503-8663-99668C8B2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791756" y="35969646"/>
          <a:ext cx="829121" cy="445917"/>
        </a:xfrm>
        <a:prstGeom prst="rect">
          <a:avLst/>
        </a:prstGeom>
      </xdr:spPr>
    </xdr:pic>
    <xdr:clientData/>
  </xdr:oneCellAnchor>
  <xdr:twoCellAnchor editAs="oneCell">
    <xdr:from>
      <xdr:col>7</xdr:col>
      <xdr:colOff>139700</xdr:colOff>
      <xdr:row>1316</xdr:row>
      <xdr:rowOff>114300</xdr:rowOff>
    </xdr:from>
    <xdr:to>
      <xdr:col>7</xdr:col>
      <xdr:colOff>718609</xdr:colOff>
      <xdr:row>1316</xdr:row>
      <xdr:rowOff>492701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C52EB42F-F399-46C9-8D69-3835FA517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16200000">
          <a:off x="8914054" y="819043396"/>
          <a:ext cx="378401" cy="578909"/>
        </a:xfrm>
        <a:prstGeom prst="rect">
          <a:avLst/>
        </a:prstGeom>
      </xdr:spPr>
    </xdr:pic>
    <xdr:clientData/>
  </xdr:twoCellAnchor>
  <xdr:oneCellAnchor>
    <xdr:from>
      <xdr:col>7</xdr:col>
      <xdr:colOff>43794</xdr:colOff>
      <xdr:row>13</xdr:row>
      <xdr:rowOff>91090</xdr:rowOff>
    </xdr:from>
    <xdr:ext cx="882285" cy="317500"/>
    <xdr:pic>
      <xdr:nvPicPr>
        <xdr:cNvPr id="99" name="Picture 98">
          <a:extLst>
            <a:ext uri="{FF2B5EF4-FFF2-40B4-BE49-F238E27FC236}">
              <a16:creationId xmlns:a16="http://schemas.microsoft.com/office/drawing/2014/main" id="{9FF749F0-664C-412F-A400-38CE7AD29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15000"/>
                  </a14:imgEffect>
                </a14:imgLayer>
              </a14:imgProps>
            </a:ext>
          </a:extLst>
        </a:blip>
        <a:srcRect t="14223" b="19286"/>
        <a:stretch/>
      </xdr:blipFill>
      <xdr:spPr>
        <a:xfrm>
          <a:off x="8717894" y="8288940"/>
          <a:ext cx="882285" cy="317500"/>
        </a:xfrm>
        <a:prstGeom prst="rect">
          <a:avLst/>
        </a:prstGeom>
      </xdr:spPr>
    </xdr:pic>
    <xdr:clientData/>
  </xdr:oneCellAnchor>
  <xdr:oneCellAnchor>
    <xdr:from>
      <xdr:col>7</xdr:col>
      <xdr:colOff>330202</xdr:colOff>
      <xdr:row>18</xdr:row>
      <xdr:rowOff>38991</xdr:rowOff>
    </xdr:from>
    <xdr:ext cx="306552" cy="566171"/>
    <xdr:pic>
      <xdr:nvPicPr>
        <xdr:cNvPr id="100" name="Picture 99">
          <a:extLst>
            <a:ext uri="{FF2B5EF4-FFF2-40B4-BE49-F238E27FC236}">
              <a16:creationId xmlns:a16="http://schemas.microsoft.com/office/drawing/2014/main" id="{B33D8868-3B79-4EF6-B59A-D8380DF6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4302" y="11348341"/>
          <a:ext cx="306552" cy="566171"/>
        </a:xfrm>
        <a:prstGeom prst="rect">
          <a:avLst/>
        </a:prstGeom>
      </xdr:spPr>
    </xdr:pic>
    <xdr:clientData/>
  </xdr:oneCellAnchor>
  <xdr:oneCellAnchor>
    <xdr:from>
      <xdr:col>7</xdr:col>
      <xdr:colOff>254566</xdr:colOff>
      <xdr:row>18</xdr:row>
      <xdr:rowOff>614856</xdr:rowOff>
    </xdr:from>
    <xdr:ext cx="478970" cy="592657"/>
    <xdr:pic>
      <xdr:nvPicPr>
        <xdr:cNvPr id="101" name="Picture 100">
          <a:extLst>
            <a:ext uri="{FF2B5EF4-FFF2-40B4-BE49-F238E27FC236}">
              <a16:creationId xmlns:a16="http://schemas.microsoft.com/office/drawing/2014/main" id="{948E8FD0-9263-4181-B61D-7F554DCF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928666" y="11924206"/>
          <a:ext cx="478970" cy="592657"/>
        </a:xfrm>
        <a:prstGeom prst="rect">
          <a:avLst/>
        </a:prstGeom>
      </xdr:spPr>
    </xdr:pic>
    <xdr:clientData/>
  </xdr:oneCellAnchor>
  <xdr:oneCellAnchor>
    <xdr:from>
      <xdr:col>7</xdr:col>
      <xdr:colOff>208018</xdr:colOff>
      <xdr:row>54</xdr:row>
      <xdr:rowOff>47295</xdr:rowOff>
    </xdr:from>
    <xdr:ext cx="654050" cy="493623"/>
    <xdr:pic>
      <xdr:nvPicPr>
        <xdr:cNvPr id="102" name="Picture 101">
          <a:extLst>
            <a:ext uri="{FF2B5EF4-FFF2-40B4-BE49-F238E27FC236}">
              <a16:creationId xmlns:a16="http://schemas.microsoft.com/office/drawing/2014/main" id="{27AEA8C7-84A0-44C2-A1B1-F2F0670E8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82118" y="33378445"/>
          <a:ext cx="654050" cy="493623"/>
        </a:xfrm>
        <a:prstGeom prst="rect">
          <a:avLst/>
        </a:prstGeom>
      </xdr:spPr>
    </xdr:pic>
    <xdr:clientData/>
  </xdr:oneCellAnchor>
  <xdr:twoCellAnchor editAs="oneCell">
    <xdr:from>
      <xdr:col>7</xdr:col>
      <xdr:colOff>213985</xdr:colOff>
      <xdr:row>66</xdr:row>
      <xdr:rowOff>49086</xdr:rowOff>
    </xdr:from>
    <xdr:to>
      <xdr:col>7</xdr:col>
      <xdr:colOff>753030</xdr:colOff>
      <xdr:row>66</xdr:row>
      <xdr:rowOff>588992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E1C8C2A-41E3-48A8-8CDB-ECB19E42C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888085" y="40847836"/>
          <a:ext cx="539045" cy="539906"/>
        </a:xfrm>
        <a:prstGeom prst="rect">
          <a:avLst/>
        </a:prstGeom>
      </xdr:spPr>
    </xdr:pic>
    <xdr:clientData/>
  </xdr:twoCellAnchor>
  <xdr:twoCellAnchor editAs="oneCell">
    <xdr:from>
      <xdr:col>7</xdr:col>
      <xdr:colOff>161218</xdr:colOff>
      <xdr:row>65</xdr:row>
      <xdr:rowOff>143854</xdr:rowOff>
    </xdr:from>
    <xdr:to>
      <xdr:col>7</xdr:col>
      <xdr:colOff>974163</xdr:colOff>
      <xdr:row>65</xdr:row>
      <xdr:rowOff>582586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E7E660E-DD37-4608-96B4-5BA222D4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835318" y="40320304"/>
          <a:ext cx="812945" cy="438732"/>
        </a:xfrm>
        <a:prstGeom prst="rect">
          <a:avLst/>
        </a:prstGeom>
      </xdr:spPr>
    </xdr:pic>
    <xdr:clientData/>
  </xdr:twoCellAnchor>
  <xdr:oneCellAnchor>
    <xdr:from>
      <xdr:col>7</xdr:col>
      <xdr:colOff>91232</xdr:colOff>
      <xdr:row>73</xdr:row>
      <xdr:rowOff>23596</xdr:rowOff>
    </xdr:from>
    <xdr:ext cx="371235" cy="794474"/>
    <xdr:pic>
      <xdr:nvPicPr>
        <xdr:cNvPr id="105" name="Picture 104">
          <a:extLst>
            <a:ext uri="{FF2B5EF4-FFF2-40B4-BE49-F238E27FC236}">
              <a16:creationId xmlns:a16="http://schemas.microsoft.com/office/drawing/2014/main" id="{96553AE3-2C2D-4A73-8568-07B558CC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765332" y="45178446"/>
          <a:ext cx="371235" cy="794474"/>
        </a:xfrm>
        <a:prstGeom prst="rect">
          <a:avLst/>
        </a:prstGeom>
      </xdr:spPr>
    </xdr:pic>
    <xdr:clientData/>
  </xdr:oneCellAnchor>
  <xdr:twoCellAnchor editAs="oneCell">
    <xdr:from>
      <xdr:col>7</xdr:col>
      <xdr:colOff>76866</xdr:colOff>
      <xdr:row>277</xdr:row>
      <xdr:rowOff>288966</xdr:rowOff>
    </xdr:from>
    <xdr:to>
      <xdr:col>7</xdr:col>
      <xdr:colOff>1019660</xdr:colOff>
      <xdr:row>278</xdr:row>
      <xdr:rowOff>365990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EE4156A-4162-4701-B44A-71AE53E52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750966" y="172278716"/>
          <a:ext cx="942794" cy="699324"/>
        </a:xfrm>
        <a:prstGeom prst="rect">
          <a:avLst/>
        </a:prstGeom>
      </xdr:spPr>
    </xdr:pic>
    <xdr:clientData/>
  </xdr:twoCellAnchor>
  <xdr:twoCellAnchor editAs="oneCell">
    <xdr:from>
      <xdr:col>7</xdr:col>
      <xdr:colOff>313478</xdr:colOff>
      <xdr:row>279</xdr:row>
      <xdr:rowOff>141866</xdr:rowOff>
    </xdr:from>
    <xdr:to>
      <xdr:col>7</xdr:col>
      <xdr:colOff>770130</xdr:colOff>
      <xdr:row>279</xdr:row>
      <xdr:rowOff>533400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29E5F1B-595A-428B-8D90-9F35A049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987578" y="173376216"/>
          <a:ext cx="456652" cy="391534"/>
        </a:xfrm>
        <a:prstGeom prst="rect">
          <a:avLst/>
        </a:prstGeom>
      </xdr:spPr>
    </xdr:pic>
    <xdr:clientData/>
  </xdr:twoCellAnchor>
  <xdr:twoCellAnchor editAs="oneCell">
    <xdr:from>
      <xdr:col>7</xdr:col>
      <xdr:colOff>556577</xdr:colOff>
      <xdr:row>73</xdr:row>
      <xdr:rowOff>292823</xdr:rowOff>
    </xdr:from>
    <xdr:to>
      <xdr:col>7</xdr:col>
      <xdr:colOff>920519</xdr:colOff>
      <xdr:row>74</xdr:row>
      <xdr:rowOff>433981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9CC963F-2D6D-497C-9081-AF4C2036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30677" y="45447673"/>
          <a:ext cx="363942" cy="763458"/>
        </a:xfrm>
        <a:prstGeom prst="rect">
          <a:avLst/>
        </a:prstGeom>
      </xdr:spPr>
    </xdr:pic>
    <xdr:clientData/>
  </xdr:twoCellAnchor>
  <xdr:twoCellAnchor editAs="oneCell">
    <xdr:from>
      <xdr:col>7</xdr:col>
      <xdr:colOff>390217</xdr:colOff>
      <xdr:row>46</xdr:row>
      <xdr:rowOff>8419</xdr:rowOff>
    </xdr:from>
    <xdr:to>
      <xdr:col>7</xdr:col>
      <xdr:colOff>861333</xdr:colOff>
      <xdr:row>47</xdr:row>
      <xdr:rowOff>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247B9184-17F4-467C-94D2-96EE497A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064317" y="28564369"/>
          <a:ext cx="471116" cy="512282"/>
        </a:xfrm>
        <a:prstGeom prst="rect">
          <a:avLst/>
        </a:prstGeom>
      </xdr:spPr>
    </xdr:pic>
    <xdr:clientData/>
  </xdr:twoCellAnchor>
  <xdr:twoCellAnchor editAs="oneCell">
    <xdr:from>
      <xdr:col>7</xdr:col>
      <xdr:colOff>510425</xdr:colOff>
      <xdr:row>47</xdr:row>
      <xdr:rowOff>15453</xdr:rowOff>
    </xdr:from>
    <xdr:to>
      <xdr:col>7</xdr:col>
      <xdr:colOff>1033895</xdr:colOff>
      <xdr:row>48</xdr:row>
      <xdr:rowOff>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A59D172E-C6AE-41FD-9DDC-DF2A2A60F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184525" y="29092103"/>
          <a:ext cx="523470" cy="505247"/>
        </a:xfrm>
        <a:prstGeom prst="rect">
          <a:avLst/>
        </a:prstGeom>
      </xdr:spPr>
    </xdr:pic>
    <xdr:clientData/>
  </xdr:twoCellAnchor>
  <xdr:twoCellAnchor editAs="oneCell">
    <xdr:from>
      <xdr:col>7</xdr:col>
      <xdr:colOff>26643</xdr:colOff>
      <xdr:row>45</xdr:row>
      <xdr:rowOff>26784</xdr:rowOff>
    </xdr:from>
    <xdr:to>
      <xdr:col>7</xdr:col>
      <xdr:colOff>534697</xdr:colOff>
      <xdr:row>46</xdr:row>
      <xdr:rowOff>133236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7E885D5-3CAD-43F6-9F16-BF8B1354B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8700743" y="28062034"/>
          <a:ext cx="508054" cy="6271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SVR08\BioMR%20Sensor\002_Purchase\6.0_Inventory\Material%20Master%20List\Material%20Master%20List%20Over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 Master List (OVERALL)"/>
      <sheetName val="Material Master List"/>
      <sheetName val="Material Master List (NEW MAT)"/>
      <sheetName val="Material Master List LBI100"/>
      <sheetName val="Nivio-S"/>
      <sheetName val="OTHER"/>
      <sheetName val="Chip Resisitor 0402 1%"/>
      <sheetName val="Semi-Assy Nivio-S"/>
      <sheetName val="Semi-Assy Nivio"/>
      <sheetName val="Semi-Assy Migne"/>
      <sheetName val="Chemical Expiration"/>
      <sheetName val="Compact case"/>
      <sheetName val="GARMENT"/>
      <sheetName val="Sheet2"/>
      <sheetName val="UNIFORM"/>
      <sheetName val="Sheet1"/>
      <sheetName val="R &amp; D Wafer Summary"/>
      <sheetName val="Headway MP wafers"/>
      <sheetName val="Wafer Nivio"/>
      <sheetName val="Wafer Nivio2"/>
    </sheetNames>
    <sheetDataSet>
      <sheetData sheetId="0"/>
      <sheetData sheetId="1"/>
      <sheetData sheetId="2"/>
      <sheetData sheetId="3">
        <row r="29">
          <cell r="K29">
            <v>5</v>
          </cell>
        </row>
        <row r="30">
          <cell r="K30">
            <v>5</v>
          </cell>
        </row>
        <row r="31">
          <cell r="K31">
            <v>5</v>
          </cell>
        </row>
        <row r="35">
          <cell r="K35">
            <v>23</v>
          </cell>
        </row>
      </sheetData>
      <sheetData sheetId="4">
        <row r="67">
          <cell r="K67">
            <v>-1306</v>
          </cell>
        </row>
        <row r="68">
          <cell r="K68">
            <v>-1516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6E5AE-3BF9-4FF5-8735-5BD752B8FBCC}">
  <sheetPr>
    <pageSetUpPr fitToPage="1"/>
  </sheetPr>
  <dimension ref="A1:IN1401"/>
  <sheetViews>
    <sheetView showGridLines="0" tabSelected="1" zoomScale="50" zoomScaleNormal="50" zoomScaleSheetLayoutView="50" workbookViewId="0">
      <pane xSplit="24" ySplit="2" topLeftCell="Y191" activePane="bottomRight" state="frozen"/>
      <selection pane="topRight" activeCell="Z1" sqref="Z1"/>
      <selection pane="bottomLeft" activeCell="A3" sqref="A3"/>
      <selection pane="bottomRight" activeCell="E194" sqref="E194"/>
    </sheetView>
  </sheetViews>
  <sheetFormatPr defaultColWidth="5.81640625" defaultRowHeight="49" customHeight="1" outlineLevelCol="1" x14ac:dyDescent="0.35"/>
  <cols>
    <col min="1" max="1" width="8.6328125" style="1" customWidth="1"/>
    <col min="2" max="2" width="28" style="2" customWidth="1"/>
    <col min="3" max="3" width="16.26953125" style="2" customWidth="1"/>
    <col min="4" max="4" width="24.6328125" style="2" customWidth="1"/>
    <col min="5" max="5" width="21.54296875" style="4" customWidth="1"/>
    <col min="6" max="6" width="43.08984375" style="4" customWidth="1"/>
    <col min="7" max="7" width="28.08984375" style="4" customWidth="1"/>
    <col min="8" max="8" width="15" style="5" customWidth="1"/>
    <col min="9" max="9" width="14.1796875" style="1" customWidth="1"/>
    <col min="10" max="10" width="16.1796875" style="1" customWidth="1"/>
    <col min="11" max="11" width="13.1796875" style="1" customWidth="1"/>
    <col min="12" max="12" width="13.6328125" style="1" hidden="1" customWidth="1" outlineLevel="1"/>
    <col min="13" max="14" width="14" style="1" hidden="1" customWidth="1" outlineLevel="1"/>
    <col min="15" max="15" width="8.54296875" style="1" hidden="1" customWidth="1" outlineLevel="1"/>
    <col min="16" max="19" width="14" style="1" hidden="1" customWidth="1" outlineLevel="1"/>
    <col min="20" max="20" width="17.36328125" style="1" hidden="1" customWidth="1" outlineLevel="1"/>
    <col min="21" max="21" width="14.90625" style="71" customWidth="1" collapsed="1"/>
    <col min="22" max="22" width="14.90625" style="1" customWidth="1"/>
    <col min="23" max="23" width="14.36328125" style="1" customWidth="1"/>
    <col min="24" max="24" width="14.453125" style="1" customWidth="1"/>
    <col min="25" max="25" width="21.54296875" style="2" customWidth="1"/>
    <col min="26" max="26" width="14.90625" style="1" hidden="1" customWidth="1" outlineLevel="1"/>
    <col min="27" max="27" width="21.08984375" style="10" hidden="1" customWidth="1" outlineLevel="1"/>
    <col min="28" max="28" width="26.90625" style="5" hidden="1" customWidth="1" outlineLevel="1"/>
    <col min="29" max="29" width="8.81640625" style="1" hidden="1" customWidth="1" outlineLevel="1"/>
    <col min="30" max="30" width="17.36328125" style="1" hidden="1" customWidth="1" outlineLevel="1"/>
    <col min="31" max="31" width="5.36328125" style="1" hidden="1" customWidth="1" outlineLevel="1"/>
    <col min="32" max="32" width="8.36328125" style="1" hidden="1" customWidth="1" outlineLevel="1"/>
    <col min="33" max="33" width="19" style="11" hidden="1" customWidth="1" outlineLevel="1"/>
    <col min="34" max="34" width="11" style="1" customWidth="1" collapsed="1"/>
    <col min="35" max="37" width="11" style="1" hidden="1" customWidth="1" outlineLevel="1"/>
    <col min="38" max="45" width="11" style="11" hidden="1" customWidth="1" outlineLevel="1"/>
    <col min="46" max="46" width="12.36328125" style="11" hidden="1" customWidth="1" outlineLevel="1"/>
    <col min="47" max="47" width="11" style="11" customWidth="1" collapsed="1"/>
    <col min="48" max="63" width="11" style="11" hidden="1" customWidth="1" outlineLevel="1"/>
    <col min="64" max="64" width="8.1796875" style="11" hidden="1" customWidth="1" outlineLevel="1"/>
    <col min="65" max="68" width="11" style="11" hidden="1" customWidth="1" outlineLevel="1"/>
    <col min="69" max="69" width="11" style="11" customWidth="1" collapsed="1"/>
    <col min="70" max="93" width="11" style="11" hidden="1" customWidth="1" outlineLevel="1"/>
    <col min="94" max="94" width="11.36328125" style="11" hidden="1" customWidth="1" outlineLevel="1"/>
    <col min="95" max="95" width="10.08984375" style="11" hidden="1" customWidth="1" outlineLevel="1"/>
    <col min="96" max="96" width="11" style="11" customWidth="1" collapsed="1"/>
    <col min="97" max="116" width="11" style="11" hidden="1" customWidth="1" outlineLevel="1"/>
    <col min="117" max="120" width="17.54296875" style="11" hidden="1" customWidth="1" outlineLevel="1"/>
    <col min="121" max="121" width="12.08984375" style="11" customWidth="1" collapsed="1"/>
    <col min="122" max="141" width="11" style="11" hidden="1" customWidth="1" outlineLevel="1"/>
    <col min="142" max="144" width="16.453125" style="11" hidden="1" customWidth="1" outlineLevel="1"/>
    <col min="145" max="145" width="16.453125" style="11" hidden="1" customWidth="1" outlineLevel="1" collapsed="1"/>
    <col min="146" max="146" width="11" style="11" customWidth="1" collapsed="1"/>
    <col min="147" max="170" width="11" style="11" hidden="1" customWidth="1" outlineLevel="1"/>
    <col min="171" max="171" width="11" style="11" customWidth="1" collapsed="1"/>
    <col min="172" max="193" width="11" style="11" hidden="1" customWidth="1" outlineLevel="1"/>
    <col min="194" max="194" width="11" style="11" customWidth="1" collapsed="1"/>
    <col min="195" max="213" width="11" style="11" hidden="1" customWidth="1" outlineLevel="1"/>
    <col min="214" max="214" width="11" style="11" customWidth="1" collapsed="1"/>
    <col min="215" max="229" width="11" style="11" hidden="1" customWidth="1" outlineLevel="1"/>
    <col min="230" max="230" width="11" style="11" customWidth="1" collapsed="1"/>
    <col min="231" max="242" width="11" style="11" customWidth="1"/>
    <col min="243" max="243" width="7.81640625" style="1" customWidth="1"/>
    <col min="244" max="244" width="7.81640625" style="5" customWidth="1"/>
    <col min="245" max="245" width="8.1796875" style="5" customWidth="1"/>
    <col min="246" max="246" width="8.54296875" style="5" customWidth="1"/>
    <col min="247" max="16384" width="5.81640625" style="5"/>
  </cols>
  <sheetData>
    <row r="1" spans="1:248" ht="31" customHeight="1" thickBot="1" x14ac:dyDescent="0.4">
      <c r="D1" s="3" t="s">
        <v>0</v>
      </c>
      <c r="J1" s="6" t="s">
        <v>1</v>
      </c>
      <c r="M1" s="7" t="s">
        <v>2</v>
      </c>
      <c r="N1" s="8"/>
      <c r="O1" s="8"/>
      <c r="P1" s="9"/>
      <c r="Q1" s="7" t="s">
        <v>3</v>
      </c>
      <c r="R1" s="8"/>
      <c r="S1" s="8"/>
      <c r="T1" s="9"/>
      <c r="U1" s="1"/>
    </row>
    <row r="2" spans="1:248" s="19" customFormat="1" ht="75.5" customHeight="1" x14ac:dyDescent="0.35">
      <c r="A2" s="12" t="s">
        <v>4</v>
      </c>
      <c r="B2" s="12" t="s">
        <v>5</v>
      </c>
      <c r="C2" s="12" t="s">
        <v>6</v>
      </c>
      <c r="D2" s="12" t="s">
        <v>7</v>
      </c>
      <c r="E2" s="12" t="s">
        <v>8</v>
      </c>
      <c r="F2" s="12" t="s">
        <v>9</v>
      </c>
      <c r="G2" s="13" t="s">
        <v>10</v>
      </c>
      <c r="H2" s="12" t="s">
        <v>11</v>
      </c>
      <c r="I2" s="12" t="s">
        <v>12</v>
      </c>
      <c r="J2" s="12" t="s">
        <v>13</v>
      </c>
      <c r="K2" s="12" t="s">
        <v>14</v>
      </c>
      <c r="L2" s="12" t="s">
        <v>15</v>
      </c>
      <c r="M2" s="12" t="s">
        <v>16</v>
      </c>
      <c r="N2" s="12" t="s">
        <v>17</v>
      </c>
      <c r="O2" s="12" t="s">
        <v>18</v>
      </c>
      <c r="P2" s="12" t="s">
        <v>19</v>
      </c>
      <c r="Q2" s="12" t="s">
        <v>20</v>
      </c>
      <c r="R2" s="12" t="s">
        <v>21</v>
      </c>
      <c r="S2" s="12" t="s">
        <v>22</v>
      </c>
      <c r="T2" s="12" t="s">
        <v>23</v>
      </c>
      <c r="U2" s="12" t="s">
        <v>24</v>
      </c>
      <c r="V2" s="12" t="s">
        <v>25</v>
      </c>
      <c r="W2" s="12" t="s">
        <v>26</v>
      </c>
      <c r="X2" s="12" t="s">
        <v>27</v>
      </c>
      <c r="Y2" s="12" t="s">
        <v>28</v>
      </c>
      <c r="Z2" s="12" t="s">
        <v>29</v>
      </c>
      <c r="AA2" s="12" t="s">
        <v>30</v>
      </c>
      <c r="AB2" s="12" t="s">
        <v>31</v>
      </c>
      <c r="AC2" s="12" t="s">
        <v>32</v>
      </c>
      <c r="AD2" s="12" t="s">
        <v>33</v>
      </c>
      <c r="AE2" s="12" t="s">
        <v>34</v>
      </c>
      <c r="AF2" s="12" t="s">
        <v>14</v>
      </c>
      <c r="AG2" s="14" t="s">
        <v>35</v>
      </c>
      <c r="AH2" s="15" t="s">
        <v>36</v>
      </c>
      <c r="AI2" s="16">
        <v>45779</v>
      </c>
      <c r="AJ2" s="16">
        <v>45791</v>
      </c>
      <c r="AK2" s="16">
        <v>45793</v>
      </c>
      <c r="AL2" s="17">
        <v>45798</v>
      </c>
      <c r="AM2" s="17">
        <v>45799</v>
      </c>
      <c r="AN2" s="17">
        <v>45800</v>
      </c>
      <c r="AO2" s="17">
        <v>45801</v>
      </c>
      <c r="AP2" s="17">
        <v>45803</v>
      </c>
      <c r="AQ2" s="17">
        <v>45804</v>
      </c>
      <c r="AR2" s="17">
        <v>45805</v>
      </c>
      <c r="AS2" s="17">
        <v>45806</v>
      </c>
      <c r="AT2" s="17">
        <v>45807</v>
      </c>
      <c r="AU2" s="17">
        <v>45808</v>
      </c>
      <c r="AV2" s="17">
        <v>45810</v>
      </c>
      <c r="AW2" s="17">
        <v>45811</v>
      </c>
      <c r="AX2" s="17">
        <v>45812</v>
      </c>
      <c r="AY2" s="17">
        <v>45813</v>
      </c>
      <c r="AZ2" s="17">
        <v>45815</v>
      </c>
      <c r="BA2" s="17">
        <v>45815</v>
      </c>
      <c r="BB2" s="17">
        <v>45817</v>
      </c>
      <c r="BC2" s="17">
        <v>45818</v>
      </c>
      <c r="BD2" s="17">
        <v>45819</v>
      </c>
      <c r="BE2" s="17">
        <v>45821</v>
      </c>
      <c r="BF2" s="17">
        <v>45822</v>
      </c>
      <c r="BG2" s="17">
        <v>45825</v>
      </c>
      <c r="BH2" s="17">
        <v>45826</v>
      </c>
      <c r="BI2" s="17">
        <v>45828</v>
      </c>
      <c r="BJ2" s="17">
        <v>45829</v>
      </c>
      <c r="BK2" s="17">
        <v>45831</v>
      </c>
      <c r="BL2" s="17">
        <v>45831</v>
      </c>
      <c r="BM2" s="17">
        <v>45832</v>
      </c>
      <c r="BN2" s="17">
        <v>45833</v>
      </c>
      <c r="BO2" s="17">
        <v>45834</v>
      </c>
      <c r="BP2" s="17">
        <v>45835</v>
      </c>
      <c r="BQ2" s="17">
        <v>45838</v>
      </c>
      <c r="BR2" s="17">
        <v>45839</v>
      </c>
      <c r="BS2" s="17">
        <v>45840</v>
      </c>
      <c r="BT2" s="17">
        <v>45841</v>
      </c>
      <c r="BU2" s="17">
        <v>45842</v>
      </c>
      <c r="BV2" s="17">
        <v>45843</v>
      </c>
      <c r="BW2" s="17">
        <v>45845</v>
      </c>
      <c r="BX2" s="17">
        <v>45846</v>
      </c>
      <c r="BY2" s="17">
        <v>45847</v>
      </c>
      <c r="BZ2" s="17">
        <v>45848</v>
      </c>
      <c r="CA2" s="17">
        <v>45849</v>
      </c>
      <c r="CB2" s="17">
        <v>45850</v>
      </c>
      <c r="CC2" s="17">
        <v>45852</v>
      </c>
      <c r="CD2" s="17">
        <v>45853</v>
      </c>
      <c r="CE2" s="17">
        <v>45854</v>
      </c>
      <c r="CF2" s="17">
        <v>45855</v>
      </c>
      <c r="CG2" s="17">
        <v>45856</v>
      </c>
      <c r="CH2" s="17">
        <v>45857</v>
      </c>
      <c r="CI2" s="17">
        <v>45859</v>
      </c>
      <c r="CJ2" s="17">
        <v>45860</v>
      </c>
      <c r="CK2" s="17">
        <v>45861</v>
      </c>
      <c r="CL2" s="17">
        <v>45862</v>
      </c>
      <c r="CM2" s="17">
        <v>45863</v>
      </c>
      <c r="CN2" s="17">
        <v>45864</v>
      </c>
      <c r="CO2" s="17">
        <v>45866</v>
      </c>
      <c r="CP2" s="17">
        <v>45867</v>
      </c>
      <c r="CQ2" s="17">
        <v>45868</v>
      </c>
      <c r="CR2" s="17">
        <v>45869</v>
      </c>
      <c r="CS2" s="17">
        <v>45870</v>
      </c>
      <c r="CT2" s="17">
        <v>45871</v>
      </c>
      <c r="CU2" s="17">
        <v>45873</v>
      </c>
      <c r="CV2" s="17">
        <v>45874</v>
      </c>
      <c r="CW2" s="17">
        <v>45875</v>
      </c>
      <c r="CX2" s="17">
        <v>45876</v>
      </c>
      <c r="CY2" s="17">
        <v>45877</v>
      </c>
      <c r="CZ2" s="17">
        <v>45878</v>
      </c>
      <c r="DA2" s="17">
        <v>45880</v>
      </c>
      <c r="DB2" s="17">
        <v>45881</v>
      </c>
      <c r="DC2" s="17">
        <v>45882</v>
      </c>
      <c r="DD2" s="17">
        <v>45883</v>
      </c>
      <c r="DE2" s="17">
        <v>45884</v>
      </c>
      <c r="DF2" s="17">
        <v>45885</v>
      </c>
      <c r="DG2" s="17">
        <v>45887</v>
      </c>
      <c r="DH2" s="17">
        <v>45888</v>
      </c>
      <c r="DI2" s="17">
        <v>45889</v>
      </c>
      <c r="DJ2" s="17">
        <v>45891</v>
      </c>
      <c r="DK2" s="17">
        <v>45892</v>
      </c>
      <c r="DL2" s="17">
        <v>45895</v>
      </c>
      <c r="DM2" s="17">
        <v>45895</v>
      </c>
      <c r="DN2" s="17">
        <v>45896</v>
      </c>
      <c r="DO2" s="17">
        <v>45897</v>
      </c>
      <c r="DP2" s="17">
        <v>45898</v>
      </c>
      <c r="DQ2" s="17">
        <v>45899</v>
      </c>
      <c r="DR2" s="17">
        <v>45901</v>
      </c>
      <c r="DS2" s="17">
        <v>45902</v>
      </c>
      <c r="DT2" s="17">
        <v>45903</v>
      </c>
      <c r="DU2" s="17">
        <v>45904</v>
      </c>
      <c r="DV2" s="17">
        <v>45905</v>
      </c>
      <c r="DW2" s="17">
        <v>45906</v>
      </c>
      <c r="DX2" s="17">
        <v>45908</v>
      </c>
      <c r="DY2" s="17">
        <v>45909</v>
      </c>
      <c r="DZ2" s="17">
        <v>45910</v>
      </c>
      <c r="EA2" s="17">
        <v>45911</v>
      </c>
      <c r="EB2" s="17">
        <v>45912</v>
      </c>
      <c r="EC2" s="17">
        <v>45913</v>
      </c>
      <c r="ED2" s="17">
        <v>45915</v>
      </c>
      <c r="EE2" s="17">
        <v>45916</v>
      </c>
      <c r="EF2" s="17">
        <v>45917</v>
      </c>
      <c r="EG2" s="17">
        <v>45918</v>
      </c>
      <c r="EH2" s="17">
        <v>45919</v>
      </c>
      <c r="EI2" s="17">
        <v>45922</v>
      </c>
      <c r="EJ2" s="17">
        <v>45923</v>
      </c>
      <c r="EK2" s="17">
        <v>45924</v>
      </c>
      <c r="EL2" s="17">
        <v>45925</v>
      </c>
      <c r="EM2" s="17">
        <v>45926</v>
      </c>
      <c r="EN2" s="17">
        <v>45927</v>
      </c>
      <c r="EO2" s="17">
        <v>45929</v>
      </c>
      <c r="EP2" s="17">
        <v>45930</v>
      </c>
      <c r="EQ2" s="17">
        <v>45931</v>
      </c>
      <c r="ER2" s="17">
        <v>45932</v>
      </c>
      <c r="ES2" s="17">
        <v>45933</v>
      </c>
      <c r="ET2" s="17">
        <v>45934</v>
      </c>
      <c r="EU2" s="17">
        <v>45936</v>
      </c>
      <c r="EV2" s="17">
        <v>45937</v>
      </c>
      <c r="EW2" s="17">
        <v>45938</v>
      </c>
      <c r="EX2" s="17">
        <v>45939</v>
      </c>
      <c r="EY2" s="17">
        <v>45940</v>
      </c>
      <c r="EZ2" s="17">
        <v>45943</v>
      </c>
      <c r="FA2" s="17">
        <v>45944</v>
      </c>
      <c r="FB2" s="17">
        <v>45945</v>
      </c>
      <c r="FC2" s="17">
        <v>45946</v>
      </c>
      <c r="FD2" s="17">
        <v>45947</v>
      </c>
      <c r="FE2" s="17">
        <v>45948</v>
      </c>
      <c r="FF2" s="17">
        <v>45950</v>
      </c>
      <c r="FG2" s="17">
        <v>45951</v>
      </c>
      <c r="FH2" s="17">
        <v>45952</v>
      </c>
      <c r="FI2" s="17">
        <v>45953</v>
      </c>
      <c r="FJ2" s="17">
        <v>45954</v>
      </c>
      <c r="FK2" s="17">
        <v>45955</v>
      </c>
      <c r="FL2" s="17">
        <v>45957</v>
      </c>
      <c r="FM2" s="17">
        <v>45958</v>
      </c>
      <c r="FN2" s="17">
        <v>45959</v>
      </c>
      <c r="FO2" s="17">
        <v>45960</v>
      </c>
      <c r="FP2" s="17">
        <v>45964</v>
      </c>
      <c r="FQ2" s="17">
        <v>45965</v>
      </c>
      <c r="FR2" s="17">
        <v>45966</v>
      </c>
      <c r="FS2" s="17">
        <v>45967</v>
      </c>
      <c r="FT2" s="17">
        <v>45968</v>
      </c>
      <c r="FU2" s="17">
        <v>45969</v>
      </c>
      <c r="FV2" s="17">
        <v>45971</v>
      </c>
      <c r="FW2" s="17">
        <v>45972</v>
      </c>
      <c r="FX2" s="17">
        <v>45973</v>
      </c>
      <c r="FY2" s="17">
        <v>45974</v>
      </c>
      <c r="FZ2" s="17">
        <v>45975</v>
      </c>
      <c r="GA2" s="17">
        <v>45976</v>
      </c>
      <c r="GB2" s="17">
        <v>45978</v>
      </c>
      <c r="GC2" s="17">
        <v>45979</v>
      </c>
      <c r="GD2" s="17">
        <v>45980</v>
      </c>
      <c r="GE2" s="17">
        <v>45981</v>
      </c>
      <c r="GF2" s="17">
        <v>45982</v>
      </c>
      <c r="GG2" s="17">
        <v>45983</v>
      </c>
      <c r="GH2" s="17">
        <v>45985</v>
      </c>
      <c r="GI2" s="17">
        <v>45986</v>
      </c>
      <c r="GJ2" s="17">
        <v>45987</v>
      </c>
      <c r="GK2" s="17">
        <v>45988</v>
      </c>
      <c r="GL2" s="17">
        <v>45989</v>
      </c>
      <c r="GM2" s="17">
        <v>45992</v>
      </c>
      <c r="GN2" s="17">
        <v>45993</v>
      </c>
      <c r="GO2" s="17">
        <v>45994</v>
      </c>
      <c r="GP2" s="17">
        <v>45995</v>
      </c>
      <c r="GQ2" s="17">
        <v>45996</v>
      </c>
      <c r="GR2" s="17">
        <v>45997</v>
      </c>
      <c r="GS2" s="17">
        <v>46000</v>
      </c>
      <c r="GT2" s="17">
        <v>46001</v>
      </c>
      <c r="GU2" s="17">
        <v>46002</v>
      </c>
      <c r="GV2" s="17">
        <v>46003</v>
      </c>
      <c r="GW2" s="17">
        <v>46004</v>
      </c>
      <c r="GX2" s="17">
        <v>46006</v>
      </c>
      <c r="GY2" s="17">
        <v>46007</v>
      </c>
      <c r="GZ2" s="17">
        <v>46008</v>
      </c>
      <c r="HA2" s="17">
        <v>46009</v>
      </c>
      <c r="HB2" s="17">
        <v>46010</v>
      </c>
      <c r="HC2" s="17">
        <v>46011</v>
      </c>
      <c r="HD2" s="17">
        <v>46013</v>
      </c>
      <c r="HE2" s="17">
        <v>46017</v>
      </c>
      <c r="HF2" s="17">
        <v>46018</v>
      </c>
      <c r="HG2" s="17">
        <v>46025</v>
      </c>
      <c r="HH2" s="17">
        <v>46027</v>
      </c>
      <c r="HI2" s="17">
        <v>46028</v>
      </c>
      <c r="HJ2" s="17">
        <v>46029</v>
      </c>
      <c r="HK2" s="17">
        <v>46030</v>
      </c>
      <c r="HL2" s="17">
        <v>46031</v>
      </c>
      <c r="HM2" s="17">
        <v>46032</v>
      </c>
      <c r="HN2" s="17">
        <v>46034</v>
      </c>
      <c r="HO2" s="17">
        <v>46035</v>
      </c>
      <c r="HP2" s="17">
        <v>46036</v>
      </c>
      <c r="HQ2" s="17">
        <v>46037</v>
      </c>
      <c r="HR2" s="17">
        <v>46038</v>
      </c>
      <c r="HS2" s="17">
        <v>46039</v>
      </c>
      <c r="HT2" s="17">
        <v>46041</v>
      </c>
      <c r="HU2" s="17">
        <v>46042</v>
      </c>
      <c r="HV2" s="17">
        <v>46043</v>
      </c>
      <c r="HW2" s="17">
        <v>46044</v>
      </c>
      <c r="HX2" s="17">
        <v>46045</v>
      </c>
      <c r="HY2" s="17">
        <v>46046</v>
      </c>
      <c r="HZ2" s="17">
        <v>46048</v>
      </c>
      <c r="IA2" s="17">
        <v>46049</v>
      </c>
      <c r="IB2" s="17">
        <v>46050</v>
      </c>
      <c r="IC2" s="17">
        <v>46051</v>
      </c>
      <c r="ID2" s="17">
        <v>46052</v>
      </c>
      <c r="IE2" s="17"/>
      <c r="IF2" s="17"/>
      <c r="IG2" s="17"/>
      <c r="IH2" s="17"/>
      <c r="II2" s="18" t="s">
        <v>37</v>
      </c>
      <c r="IN2" s="5"/>
    </row>
    <row r="3" spans="1:248" ht="49" customHeight="1" x14ac:dyDescent="0.35">
      <c r="A3" s="21" cm="1">
        <f t="array" ref="A3:A1400">_xlfn.SEQUENCE(COUNTA(B3:B1978))</f>
        <v>1</v>
      </c>
      <c r="B3" s="2" t="s">
        <v>38</v>
      </c>
      <c r="C3" s="2" t="s">
        <v>39</v>
      </c>
      <c r="D3" s="22" t="s">
        <v>40</v>
      </c>
      <c r="E3" s="4" t="s">
        <v>41</v>
      </c>
      <c r="F3" s="23" t="s">
        <v>42</v>
      </c>
      <c r="G3" s="4">
        <f>130*17</f>
        <v>2210</v>
      </c>
      <c r="I3" s="20">
        <v>1</v>
      </c>
      <c r="J3" s="24">
        <f t="shared" ref="J3:J34" si="0">SUM(AH3)+SUM(AI3:PY3)</f>
        <v>2</v>
      </c>
      <c r="K3" s="20" t="s">
        <v>43</v>
      </c>
      <c r="L3" s="25">
        <f>10000/0.1287</f>
        <v>77700.077700077702</v>
      </c>
      <c r="M3" s="25"/>
      <c r="N3" s="25"/>
      <c r="O3" s="25"/>
      <c r="P3" s="25"/>
      <c r="Q3" s="25"/>
      <c r="R3" s="25"/>
      <c r="S3" s="25"/>
      <c r="T3" s="25"/>
      <c r="U3" s="24">
        <f>L3*J3</f>
        <v>155400.1554001554</v>
      </c>
      <c r="V3" s="26">
        <f t="shared" ref="V3:V43" si="1">J3-I3</f>
        <v>1</v>
      </c>
      <c r="W3" s="20">
        <v>1</v>
      </c>
      <c r="X3" s="27" t="str">
        <f>IF(J3&lt;I3,"N var",IF(J3&lt;(I3+W3),"P var low",IF(J3&gt;(I3+W3-1),"P var","N var")))</f>
        <v>P var</v>
      </c>
      <c r="Y3" s="28"/>
      <c r="Z3" s="24"/>
      <c r="AA3" s="29"/>
      <c r="AB3" s="30" t="s">
        <v>44</v>
      </c>
      <c r="AC3" s="20">
        <v>60</v>
      </c>
      <c r="AD3" s="31">
        <f t="shared" ref="AD3:AD14" si="2">J3/AC3</f>
        <v>3.3333333333333333E-2</v>
      </c>
      <c r="AE3" s="20">
        <v>1</v>
      </c>
      <c r="AF3" s="20" t="s">
        <v>45</v>
      </c>
      <c r="AG3" s="32">
        <v>13.23</v>
      </c>
      <c r="AH3" s="33">
        <v>2</v>
      </c>
      <c r="AI3" s="34"/>
      <c r="AJ3" s="34"/>
      <c r="AK3" s="34"/>
      <c r="AL3" s="35"/>
      <c r="AM3" s="35"/>
      <c r="AN3" s="35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18" t="s">
        <v>37</v>
      </c>
      <c r="IJ3" s="1"/>
      <c r="IK3" s="1"/>
    </row>
    <row r="4" spans="1:248" ht="49" customHeight="1" x14ac:dyDescent="0.35">
      <c r="A4" s="20">
        <v>2</v>
      </c>
      <c r="B4" s="2" t="s">
        <v>46</v>
      </c>
      <c r="C4" s="2" t="s">
        <v>39</v>
      </c>
      <c r="D4" s="22" t="s">
        <v>47</v>
      </c>
      <c r="E4" s="36" t="s">
        <v>48</v>
      </c>
      <c r="F4" s="23" t="s">
        <v>49</v>
      </c>
      <c r="I4" s="20">
        <v>1</v>
      </c>
      <c r="J4" s="24">
        <f t="shared" si="0"/>
        <v>2</v>
      </c>
      <c r="K4" s="20" t="s">
        <v>43</v>
      </c>
      <c r="L4" s="20">
        <f>1000/0.09438</f>
        <v>10595.465140919685</v>
      </c>
      <c r="M4" s="20"/>
      <c r="N4" s="20"/>
      <c r="O4" s="20"/>
      <c r="P4" s="20"/>
      <c r="Q4" s="20"/>
      <c r="R4" s="37"/>
      <c r="S4" s="20"/>
      <c r="T4" s="20"/>
      <c r="U4" s="24">
        <f>J4*L4</f>
        <v>21190.93028183937</v>
      </c>
      <c r="V4" s="26">
        <f>J4-I4</f>
        <v>1</v>
      </c>
      <c r="W4" s="20">
        <v>1</v>
      </c>
      <c r="X4" s="27" t="str">
        <f>IF(J4&lt;I4,"N var",IF(J4&lt;(I4+W4),"P var low",IF(J4&gt;(I4+W4-1),"P var","N var")))</f>
        <v>P var</v>
      </c>
      <c r="Y4" s="28"/>
      <c r="Z4" s="24"/>
      <c r="AA4" s="38"/>
      <c r="AB4" s="30" t="s">
        <v>50</v>
      </c>
      <c r="AC4" s="20">
        <v>60</v>
      </c>
      <c r="AD4" s="31">
        <f>R4/AC4</f>
        <v>0</v>
      </c>
      <c r="AE4" s="20">
        <v>1</v>
      </c>
      <c r="AF4" s="20" t="s">
        <v>51</v>
      </c>
      <c r="AG4" s="39">
        <f>35000/140</f>
        <v>250</v>
      </c>
      <c r="AH4" s="40">
        <v>2</v>
      </c>
      <c r="AI4" s="41"/>
      <c r="AJ4" s="41"/>
      <c r="AK4" s="41"/>
      <c r="AL4" s="42"/>
      <c r="AM4" s="42"/>
      <c r="AN4" s="42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2"/>
      <c r="DZ4" s="42"/>
      <c r="EA4" s="42"/>
      <c r="EB4" s="42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2"/>
      <c r="FB4" s="42"/>
      <c r="FC4" s="42"/>
      <c r="FD4" s="42"/>
      <c r="FE4" s="42"/>
      <c r="FF4" s="42"/>
      <c r="FG4" s="42"/>
      <c r="FH4" s="42"/>
      <c r="FI4" s="42"/>
      <c r="FJ4" s="42"/>
      <c r="FK4" s="42"/>
      <c r="FL4" s="42"/>
      <c r="FM4" s="42"/>
      <c r="FN4" s="42"/>
      <c r="FO4" s="42"/>
      <c r="FP4" s="42"/>
      <c r="FQ4" s="42"/>
      <c r="FR4" s="42"/>
      <c r="FS4" s="42"/>
      <c r="FT4" s="42"/>
      <c r="FU4" s="42"/>
      <c r="FV4" s="42"/>
      <c r="FW4" s="42"/>
      <c r="FX4" s="42"/>
      <c r="FY4" s="42"/>
      <c r="FZ4" s="42"/>
      <c r="GA4" s="42"/>
      <c r="GB4" s="42"/>
      <c r="GC4" s="42"/>
      <c r="GD4" s="42"/>
      <c r="GE4" s="42"/>
      <c r="GF4" s="42"/>
      <c r="GG4" s="42"/>
      <c r="GH4" s="42"/>
      <c r="GI4" s="42"/>
      <c r="GJ4" s="42"/>
      <c r="GK4" s="42"/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2"/>
      <c r="GW4" s="42"/>
      <c r="GX4" s="42"/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2"/>
      <c r="HV4" s="42"/>
      <c r="HW4" s="42"/>
      <c r="HX4" s="42"/>
      <c r="HY4" s="42"/>
      <c r="HZ4" s="42"/>
      <c r="IA4" s="42"/>
      <c r="IB4" s="42"/>
      <c r="IC4" s="42"/>
      <c r="ID4" s="42"/>
      <c r="IE4" s="42"/>
      <c r="IF4" s="42"/>
      <c r="IG4" s="42"/>
      <c r="IH4" s="42"/>
      <c r="II4" s="18" t="s">
        <v>37</v>
      </c>
      <c r="IJ4" s="1"/>
      <c r="IK4" s="1"/>
    </row>
    <row r="5" spans="1:248" ht="49" customHeight="1" x14ac:dyDescent="0.35">
      <c r="A5" s="20">
        <v>3</v>
      </c>
      <c r="B5" s="2" t="s">
        <v>38</v>
      </c>
      <c r="C5" s="2" t="s">
        <v>52</v>
      </c>
      <c r="D5" s="22" t="s">
        <v>53</v>
      </c>
      <c r="E5" s="22" t="s">
        <v>53</v>
      </c>
      <c r="F5" s="23" t="s">
        <v>54</v>
      </c>
      <c r="I5" s="37">
        <v>0</v>
      </c>
      <c r="J5" s="24">
        <f t="shared" si="0"/>
        <v>0</v>
      </c>
      <c r="K5" s="44" t="s">
        <v>55</v>
      </c>
      <c r="L5" s="44">
        <v>1</v>
      </c>
      <c r="M5" s="44"/>
      <c r="N5" s="44"/>
      <c r="O5" s="44"/>
      <c r="P5" s="44"/>
      <c r="Q5" s="44"/>
      <c r="R5" s="44"/>
      <c r="S5" s="44"/>
      <c r="T5" s="44"/>
      <c r="U5" s="24">
        <f t="shared" ref="U5:U14" si="3">J5</f>
        <v>0</v>
      </c>
      <c r="V5" s="26">
        <f t="shared" si="1"/>
        <v>0</v>
      </c>
      <c r="W5" s="20">
        <v>0</v>
      </c>
      <c r="X5" s="27" t="str">
        <f t="shared" ref="X5:X43" si="4">IF(J5&lt;I5,"N var",IF(J5&lt;(I5+W5),"P var low",IF(J5&gt;(I5+W5-1),"P var","N var")))</f>
        <v>P var</v>
      </c>
      <c r="Y5" s="28"/>
      <c r="Z5" s="45"/>
      <c r="AA5" s="46"/>
      <c r="AB5" s="30" t="s">
        <v>56</v>
      </c>
      <c r="AC5" s="20">
        <v>45</v>
      </c>
      <c r="AD5" s="31">
        <f t="shared" si="2"/>
        <v>0</v>
      </c>
      <c r="AE5" s="20">
        <v>1</v>
      </c>
      <c r="AF5" s="20" t="s">
        <v>57</v>
      </c>
      <c r="AG5" s="39">
        <f>4900/145</f>
        <v>33.793103448275865</v>
      </c>
      <c r="AH5" s="40">
        <v>1122</v>
      </c>
      <c r="AI5" s="41"/>
      <c r="AJ5" s="41"/>
      <c r="AK5" s="41"/>
      <c r="AL5" s="42"/>
      <c r="AM5" s="42"/>
      <c r="AN5" s="42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>
        <v>-102</v>
      </c>
      <c r="BR5" s="43"/>
      <c r="BS5" s="43"/>
      <c r="BT5" s="43"/>
      <c r="BU5" s="43"/>
      <c r="BV5" s="43">
        <v>-170</v>
      </c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>
        <v>-170</v>
      </c>
      <c r="CH5" s="43"/>
      <c r="CI5" s="43"/>
      <c r="CJ5" s="43"/>
      <c r="CK5" s="43"/>
      <c r="CL5" s="43"/>
      <c r="CM5" s="43">
        <v>-170</v>
      </c>
      <c r="CN5" s="43"/>
      <c r="CO5" s="43"/>
      <c r="CP5" s="43"/>
      <c r="CQ5" s="43"/>
      <c r="CR5" s="43"/>
      <c r="CS5" s="43"/>
      <c r="CT5" s="43"/>
      <c r="CU5" s="43">
        <v>-170</v>
      </c>
      <c r="CV5" s="43"/>
      <c r="CW5" s="43"/>
      <c r="CX5" s="43"/>
      <c r="CY5" s="43"/>
      <c r="CZ5" s="43"/>
      <c r="DA5" s="43"/>
      <c r="DB5" s="43">
        <v>-170</v>
      </c>
      <c r="DC5" s="43"/>
      <c r="DD5" s="43"/>
      <c r="DE5" s="43"/>
      <c r="DF5" s="43"/>
      <c r="DG5" s="43"/>
      <c r="DH5" s="43"/>
      <c r="DI5" s="43">
        <v>-170</v>
      </c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2"/>
      <c r="GI5" s="42"/>
      <c r="GJ5" s="42"/>
      <c r="GK5" s="42"/>
      <c r="GL5" s="42"/>
      <c r="GM5" s="42"/>
      <c r="GN5" s="42"/>
      <c r="GO5" s="42"/>
      <c r="GP5" s="42"/>
      <c r="GQ5" s="42"/>
      <c r="GR5" s="42"/>
      <c r="GS5" s="42"/>
      <c r="GT5" s="42"/>
      <c r="GU5" s="42"/>
      <c r="GV5" s="42"/>
      <c r="GW5" s="42"/>
      <c r="GX5" s="42"/>
      <c r="GY5" s="42"/>
      <c r="GZ5" s="42"/>
      <c r="HA5" s="42"/>
      <c r="HB5" s="42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2"/>
      <c r="HR5" s="42"/>
      <c r="HS5" s="42"/>
      <c r="HT5" s="42"/>
      <c r="HU5" s="42"/>
      <c r="HV5" s="42"/>
      <c r="HW5" s="42"/>
      <c r="HX5" s="42"/>
      <c r="HY5" s="42"/>
      <c r="HZ5" s="42"/>
      <c r="IA5" s="42"/>
      <c r="IB5" s="42"/>
      <c r="IC5" s="42"/>
      <c r="ID5" s="42"/>
      <c r="IE5" s="42"/>
      <c r="IF5" s="42"/>
      <c r="IG5" s="42"/>
      <c r="IH5" s="42"/>
      <c r="II5" s="18" t="s">
        <v>37</v>
      </c>
      <c r="IJ5" s="1"/>
      <c r="IK5" s="1"/>
    </row>
    <row r="6" spans="1:248" ht="49" customHeight="1" x14ac:dyDescent="0.35">
      <c r="A6" s="20">
        <v>4</v>
      </c>
      <c r="B6" s="2" t="s">
        <v>38</v>
      </c>
      <c r="C6" s="2" t="s">
        <v>52</v>
      </c>
      <c r="D6" s="3" t="s">
        <v>58</v>
      </c>
      <c r="E6" s="4" t="s">
        <v>59</v>
      </c>
      <c r="F6" s="23" t="s">
        <v>60</v>
      </c>
      <c r="H6" s="5">
        <f>J6/17</f>
        <v>79</v>
      </c>
      <c r="I6" s="37">
        <v>1020</v>
      </c>
      <c r="J6" s="47">
        <f t="shared" si="0"/>
        <v>1343</v>
      </c>
      <c r="K6" s="44" t="s">
        <v>55</v>
      </c>
      <c r="L6" s="44">
        <v>1</v>
      </c>
      <c r="M6" s="44"/>
      <c r="N6" s="44"/>
      <c r="O6" s="44"/>
      <c r="P6" s="44"/>
      <c r="Q6" s="44"/>
      <c r="R6" s="44"/>
      <c r="S6" s="44"/>
      <c r="T6" s="44"/>
      <c r="U6" s="24">
        <f t="shared" si="3"/>
        <v>1343</v>
      </c>
      <c r="V6" s="26">
        <f t="shared" si="1"/>
        <v>323</v>
      </c>
      <c r="W6" s="20">
        <v>500</v>
      </c>
      <c r="X6" s="27" t="str">
        <f t="shared" si="4"/>
        <v>P var low</v>
      </c>
      <c r="Y6" s="28"/>
      <c r="Z6" s="45"/>
      <c r="AA6" s="46"/>
      <c r="AB6" s="30" t="s">
        <v>56</v>
      </c>
      <c r="AC6" s="20">
        <v>45</v>
      </c>
      <c r="AD6" s="31">
        <f t="shared" si="2"/>
        <v>29.844444444444445</v>
      </c>
      <c r="AE6" s="20">
        <v>1</v>
      </c>
      <c r="AF6" s="20" t="s">
        <v>57</v>
      </c>
      <c r="AG6" s="39">
        <f>4900/145</f>
        <v>33.793103448275865</v>
      </c>
      <c r="AH6" s="40">
        <v>0</v>
      </c>
      <c r="AI6" s="41"/>
      <c r="AJ6" s="41"/>
      <c r="AK6" s="41"/>
      <c r="AL6" s="42"/>
      <c r="AM6" s="42"/>
      <c r="AN6" s="42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>
        <v>1700</v>
      </c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2"/>
      <c r="DZ6" s="42"/>
      <c r="EA6" s="42"/>
      <c r="EB6" s="42"/>
      <c r="EC6" s="42"/>
      <c r="ED6" s="42"/>
      <c r="EE6" s="42"/>
      <c r="EF6" s="42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>
        <v>-17</v>
      </c>
      <c r="ER6" s="42">
        <v>-17</v>
      </c>
      <c r="ES6" s="42">
        <v>-136</v>
      </c>
      <c r="ET6" s="42"/>
      <c r="EU6" s="42">
        <v>-85</v>
      </c>
      <c r="EV6" s="42">
        <v>-85</v>
      </c>
      <c r="EW6" s="42"/>
      <c r="EX6" s="42"/>
      <c r="EY6" s="42"/>
      <c r="EZ6" s="42"/>
      <c r="FA6" s="42"/>
      <c r="FB6" s="42"/>
      <c r="FC6" s="42"/>
      <c r="FD6" s="42"/>
      <c r="FE6" s="42"/>
      <c r="FF6" s="42"/>
      <c r="FG6" s="42"/>
      <c r="FH6" s="42"/>
      <c r="FI6" s="42"/>
      <c r="FJ6" s="42"/>
      <c r="FK6" s="42"/>
      <c r="FL6" s="42"/>
      <c r="FM6" s="42"/>
      <c r="FN6" s="42"/>
      <c r="FO6" s="42"/>
      <c r="FP6" s="42"/>
      <c r="FQ6" s="42"/>
      <c r="FR6" s="42"/>
      <c r="FS6" s="42"/>
      <c r="FT6" s="42"/>
      <c r="FU6" s="42"/>
      <c r="FV6" s="42"/>
      <c r="FW6" s="42"/>
      <c r="FX6" s="42"/>
      <c r="FY6" s="42"/>
      <c r="FZ6" s="42"/>
      <c r="GA6" s="42"/>
      <c r="GB6" s="42"/>
      <c r="GC6" s="42"/>
      <c r="GD6" s="42"/>
      <c r="GE6" s="42">
        <v>-17</v>
      </c>
      <c r="GF6" s="42"/>
      <c r="GG6" s="42"/>
      <c r="GH6" s="42"/>
      <c r="GI6" s="42"/>
      <c r="GJ6" s="42"/>
      <c r="GK6" s="42"/>
      <c r="GL6" s="42"/>
      <c r="GM6" s="42"/>
      <c r="GN6" s="42"/>
      <c r="GO6" s="42"/>
      <c r="GP6" s="42"/>
      <c r="GQ6" s="42"/>
      <c r="GR6" s="42"/>
      <c r="GS6" s="42"/>
      <c r="GT6" s="42"/>
      <c r="GU6" s="42"/>
      <c r="GV6" s="42"/>
      <c r="GW6" s="42"/>
      <c r="GX6" s="42"/>
      <c r="GY6" s="42"/>
      <c r="GZ6" s="42"/>
      <c r="HA6" s="42"/>
      <c r="HB6" s="42"/>
      <c r="HC6" s="42"/>
      <c r="HD6" s="42"/>
      <c r="HE6" s="42"/>
      <c r="HF6" s="42"/>
      <c r="HG6" s="42"/>
      <c r="HH6" s="42"/>
      <c r="HI6" s="42"/>
      <c r="HJ6" s="42"/>
      <c r="HK6" s="42"/>
      <c r="HL6" s="42"/>
      <c r="HM6" s="42"/>
      <c r="HN6" s="42"/>
      <c r="HO6" s="42"/>
      <c r="HP6" s="42"/>
      <c r="HQ6" s="42"/>
      <c r="HR6" s="42"/>
      <c r="HS6" s="42"/>
      <c r="HT6" s="42"/>
      <c r="HU6" s="42"/>
      <c r="HV6" s="42"/>
      <c r="HW6" s="42"/>
      <c r="HX6" s="42"/>
      <c r="HY6" s="42"/>
      <c r="HZ6" s="42"/>
      <c r="IA6" s="42"/>
      <c r="IB6" s="42"/>
      <c r="IC6" s="42"/>
      <c r="ID6" s="42"/>
      <c r="IE6" s="42"/>
      <c r="IF6" s="42"/>
      <c r="IG6" s="42"/>
      <c r="IH6" s="42"/>
      <c r="II6" s="18" t="s">
        <v>37</v>
      </c>
      <c r="IJ6" s="1"/>
      <c r="IK6" s="1"/>
    </row>
    <row r="7" spans="1:248" ht="49" customHeight="1" x14ac:dyDescent="0.35">
      <c r="A7" s="20">
        <v>5</v>
      </c>
      <c r="B7" s="2" t="s">
        <v>38</v>
      </c>
      <c r="C7" s="2" t="s">
        <v>52</v>
      </c>
      <c r="D7" s="3" t="s">
        <v>58</v>
      </c>
      <c r="E7" s="4" t="s">
        <v>61</v>
      </c>
      <c r="F7" s="23" t="s">
        <v>62</v>
      </c>
      <c r="H7" s="5">
        <f>J7/17</f>
        <v>120</v>
      </c>
      <c r="I7" s="37">
        <v>1020</v>
      </c>
      <c r="J7" s="47">
        <f t="shared" si="0"/>
        <v>2040</v>
      </c>
      <c r="K7" s="44" t="s">
        <v>55</v>
      </c>
      <c r="L7" s="44">
        <v>1</v>
      </c>
      <c r="M7" s="44"/>
      <c r="N7" s="44"/>
      <c r="O7" s="44"/>
      <c r="P7" s="44"/>
      <c r="Q7" s="44"/>
      <c r="R7" s="44"/>
      <c r="S7" s="44"/>
      <c r="T7" s="44"/>
      <c r="U7" s="24">
        <f t="shared" si="3"/>
        <v>2040</v>
      </c>
      <c r="V7" s="26">
        <f t="shared" si="1"/>
        <v>1020</v>
      </c>
      <c r="W7" s="20">
        <v>500</v>
      </c>
      <c r="X7" s="27" t="str">
        <f t="shared" si="4"/>
        <v>P var</v>
      </c>
      <c r="Y7" s="28"/>
      <c r="Z7" s="48"/>
      <c r="AA7" s="46"/>
      <c r="AB7" s="49" t="s">
        <v>63</v>
      </c>
      <c r="AC7" s="20">
        <v>45</v>
      </c>
      <c r="AD7" s="31">
        <f t="shared" si="2"/>
        <v>45.333333333333336</v>
      </c>
      <c r="AE7" s="20">
        <v>1</v>
      </c>
      <c r="AF7" s="20" t="s">
        <v>64</v>
      </c>
      <c r="AG7" s="32">
        <f>1000/140</f>
        <v>7.1428571428571432</v>
      </c>
      <c r="AH7" s="33">
        <v>782</v>
      </c>
      <c r="AI7" s="34"/>
      <c r="AJ7" s="34"/>
      <c r="AK7" s="34"/>
      <c r="AL7" s="35"/>
      <c r="AM7" s="35"/>
      <c r="AN7" s="35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>
        <v>1700</v>
      </c>
      <c r="BQ7" s="43"/>
      <c r="BR7" s="20"/>
      <c r="BS7" s="20"/>
      <c r="BT7" s="20"/>
      <c r="BU7" s="20"/>
      <c r="BV7" s="43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43"/>
      <c r="CH7" s="20"/>
      <c r="CI7" s="20"/>
      <c r="CJ7" s="20"/>
      <c r="CK7" s="20"/>
      <c r="CL7" s="20"/>
      <c r="CM7" s="43"/>
      <c r="CN7" s="20"/>
      <c r="CO7" s="20"/>
      <c r="CP7" s="20"/>
      <c r="CQ7" s="20"/>
      <c r="CR7" s="43"/>
      <c r="CS7" s="20"/>
      <c r="CT7" s="20"/>
      <c r="CU7" s="20"/>
      <c r="CV7" s="20"/>
      <c r="CW7" s="20"/>
      <c r="CX7" s="20"/>
      <c r="CY7" s="20"/>
      <c r="CZ7" s="20"/>
      <c r="DA7" s="20"/>
      <c r="DB7" s="20">
        <v>-102</v>
      </c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>
        <v>-170</v>
      </c>
      <c r="DT7" s="20"/>
      <c r="DU7" s="20"/>
      <c r="DV7" s="20"/>
      <c r="DW7" s="20"/>
      <c r="DX7" s="20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>
        <v>-170</v>
      </c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  <c r="II7" s="18" t="s">
        <v>37</v>
      </c>
      <c r="IJ7" s="1"/>
      <c r="IK7" s="1"/>
    </row>
    <row r="8" spans="1:248" ht="49" customHeight="1" x14ac:dyDescent="0.35">
      <c r="A8" s="20">
        <v>6</v>
      </c>
      <c r="B8" s="2" t="s">
        <v>38</v>
      </c>
      <c r="C8" s="2" t="s">
        <v>65</v>
      </c>
      <c r="D8" s="50" t="s">
        <v>66</v>
      </c>
      <c r="E8" s="4" t="s">
        <v>67</v>
      </c>
      <c r="F8" s="51" t="s">
        <v>68</v>
      </c>
      <c r="G8" s="4" t="s">
        <v>69</v>
      </c>
      <c r="I8" s="52">
        <v>0</v>
      </c>
      <c r="J8" s="24">
        <f t="shared" si="0"/>
        <v>475</v>
      </c>
      <c r="K8" s="44" t="s">
        <v>55</v>
      </c>
      <c r="L8" s="44">
        <v>1</v>
      </c>
      <c r="M8" s="44"/>
      <c r="N8" s="44"/>
      <c r="O8" s="44"/>
      <c r="P8" s="44"/>
      <c r="Q8" s="44"/>
      <c r="R8" s="44"/>
      <c r="S8" s="44"/>
      <c r="T8" s="44"/>
      <c r="U8" s="24">
        <f t="shared" si="3"/>
        <v>475</v>
      </c>
      <c r="V8" s="26">
        <f t="shared" si="1"/>
        <v>475</v>
      </c>
      <c r="W8" s="20">
        <v>0</v>
      </c>
      <c r="X8" s="27" t="str">
        <f t="shared" si="4"/>
        <v>P var</v>
      </c>
      <c r="Y8" s="28"/>
      <c r="Z8" s="28"/>
      <c r="AA8" s="46"/>
      <c r="AB8" s="30" t="s">
        <v>56</v>
      </c>
      <c r="AC8" s="20">
        <v>30</v>
      </c>
      <c r="AD8" s="31">
        <f t="shared" si="2"/>
        <v>15.833333333333334</v>
      </c>
      <c r="AE8" s="20">
        <v>1</v>
      </c>
      <c r="AF8" s="20" t="s">
        <v>55</v>
      </c>
      <c r="AG8" s="39">
        <f>286/105</f>
        <v>2.7238095238095239</v>
      </c>
      <c r="AH8" s="40">
        <v>475</v>
      </c>
      <c r="AI8" s="41"/>
      <c r="AJ8" s="41"/>
      <c r="AK8" s="41"/>
      <c r="AL8" s="42"/>
      <c r="AM8" s="42"/>
      <c r="AN8" s="42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2"/>
      <c r="DZ8" s="42"/>
      <c r="EA8" s="42"/>
      <c r="EB8" s="42"/>
      <c r="EC8" s="42"/>
      <c r="ED8" s="42"/>
      <c r="EE8" s="42"/>
      <c r="EF8" s="42"/>
      <c r="EG8" s="42"/>
      <c r="EH8" s="42"/>
      <c r="EI8" s="42"/>
      <c r="EJ8" s="42"/>
      <c r="EK8" s="42"/>
      <c r="EL8" s="42"/>
      <c r="EM8" s="42"/>
      <c r="EN8" s="42"/>
      <c r="EO8" s="42"/>
      <c r="EP8" s="42"/>
      <c r="EQ8" s="42"/>
      <c r="ER8" s="42"/>
      <c r="ES8" s="42"/>
      <c r="ET8" s="42"/>
      <c r="EU8" s="42"/>
      <c r="EV8" s="42"/>
      <c r="EW8" s="42"/>
      <c r="EX8" s="42"/>
      <c r="EY8" s="42"/>
      <c r="EZ8" s="42"/>
      <c r="FA8" s="42"/>
      <c r="FB8" s="42"/>
      <c r="FC8" s="42"/>
      <c r="FD8" s="42"/>
      <c r="FE8" s="42"/>
      <c r="FF8" s="42"/>
      <c r="FG8" s="42"/>
      <c r="FH8" s="42"/>
      <c r="FI8" s="42"/>
      <c r="FJ8" s="42"/>
      <c r="FK8" s="42"/>
      <c r="FL8" s="42"/>
      <c r="FM8" s="42"/>
      <c r="FN8" s="42"/>
      <c r="FO8" s="42"/>
      <c r="FP8" s="42"/>
      <c r="FQ8" s="42"/>
      <c r="FR8" s="42"/>
      <c r="FS8" s="42"/>
      <c r="FT8" s="42"/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2"/>
      <c r="GI8" s="42"/>
      <c r="GJ8" s="42"/>
      <c r="GK8" s="42"/>
      <c r="GL8" s="42"/>
      <c r="GM8" s="42"/>
      <c r="GN8" s="42"/>
      <c r="GO8" s="42"/>
      <c r="GP8" s="42"/>
      <c r="GQ8" s="42"/>
      <c r="GR8" s="42"/>
      <c r="GS8" s="42"/>
      <c r="GT8" s="42"/>
      <c r="GU8" s="42"/>
      <c r="GV8" s="42"/>
      <c r="GW8" s="42"/>
      <c r="GX8" s="42"/>
      <c r="GY8" s="42"/>
      <c r="GZ8" s="42"/>
      <c r="HA8" s="42"/>
      <c r="HB8" s="42"/>
      <c r="HC8" s="42"/>
      <c r="HD8" s="42"/>
      <c r="HE8" s="42"/>
      <c r="HF8" s="42"/>
      <c r="HG8" s="42"/>
      <c r="HH8" s="42"/>
      <c r="HI8" s="42"/>
      <c r="HJ8" s="42"/>
      <c r="HK8" s="42"/>
      <c r="HL8" s="42"/>
      <c r="HM8" s="42"/>
      <c r="HN8" s="42"/>
      <c r="HO8" s="42"/>
      <c r="HP8" s="42"/>
      <c r="HQ8" s="42"/>
      <c r="HR8" s="42"/>
      <c r="HS8" s="42"/>
      <c r="HT8" s="42"/>
      <c r="HU8" s="42"/>
      <c r="HV8" s="42"/>
      <c r="HW8" s="42"/>
      <c r="HX8" s="42"/>
      <c r="HY8" s="42"/>
      <c r="HZ8" s="42"/>
      <c r="IA8" s="42"/>
      <c r="IB8" s="42"/>
      <c r="IC8" s="42"/>
      <c r="ID8" s="42"/>
      <c r="IE8" s="42"/>
      <c r="IF8" s="42"/>
      <c r="IG8" s="42"/>
      <c r="IH8" s="42"/>
      <c r="II8" s="18" t="s">
        <v>37</v>
      </c>
      <c r="IJ8" s="1"/>
      <c r="IK8" s="1"/>
    </row>
    <row r="9" spans="1:248" ht="49" customHeight="1" x14ac:dyDescent="0.35">
      <c r="A9" s="20">
        <v>7</v>
      </c>
      <c r="B9" s="2" t="s">
        <v>38</v>
      </c>
      <c r="C9" s="2" t="s">
        <v>65</v>
      </c>
      <c r="D9" s="3" t="s">
        <v>70</v>
      </c>
      <c r="E9" s="23" t="s">
        <v>71</v>
      </c>
      <c r="F9" s="23" t="s">
        <v>72</v>
      </c>
      <c r="G9" s="23"/>
      <c r="H9" s="30"/>
      <c r="I9" s="37">
        <v>1020</v>
      </c>
      <c r="J9" s="47">
        <f t="shared" si="0"/>
        <v>1041</v>
      </c>
      <c r="K9" s="44" t="s">
        <v>55</v>
      </c>
      <c r="L9" s="44">
        <v>1</v>
      </c>
      <c r="M9" s="44"/>
      <c r="N9" s="44"/>
      <c r="O9" s="44"/>
      <c r="P9" s="44"/>
      <c r="Q9" s="44"/>
      <c r="R9" s="44"/>
      <c r="S9" s="44"/>
      <c r="T9" s="44"/>
      <c r="U9" s="24">
        <f t="shared" si="3"/>
        <v>1041</v>
      </c>
      <c r="V9" s="26">
        <f t="shared" si="1"/>
        <v>21</v>
      </c>
      <c r="W9" s="20">
        <v>500</v>
      </c>
      <c r="X9" s="27" t="str">
        <f t="shared" si="4"/>
        <v>P var low</v>
      </c>
      <c r="Y9" s="28"/>
      <c r="Z9" s="28"/>
      <c r="AA9" s="46"/>
      <c r="AB9" s="30" t="s">
        <v>56</v>
      </c>
      <c r="AC9" s="53">
        <v>60</v>
      </c>
      <c r="AD9" s="31">
        <f t="shared" si="2"/>
        <v>17.350000000000001</v>
      </c>
      <c r="AE9" s="20">
        <v>1</v>
      </c>
      <c r="AF9" s="20" t="s">
        <v>55</v>
      </c>
      <c r="AG9" s="39">
        <f>333/140</f>
        <v>2.3785714285714286</v>
      </c>
      <c r="AH9" s="40">
        <v>940</v>
      </c>
      <c r="AI9" s="41"/>
      <c r="AJ9" s="41"/>
      <c r="AK9" s="41"/>
      <c r="AL9" s="42"/>
      <c r="AM9" s="42"/>
      <c r="AN9" s="42"/>
      <c r="AO9" s="43"/>
      <c r="AP9" s="43"/>
      <c r="AQ9" s="43">
        <v>-4</v>
      </c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>
        <v>-50</v>
      </c>
      <c r="CD9" s="43"/>
      <c r="CE9" s="43"/>
      <c r="CF9" s="43"/>
      <c r="CG9" s="43">
        <v>-50</v>
      </c>
      <c r="CH9" s="43">
        <v>-86</v>
      </c>
      <c r="CI9" s="43"/>
      <c r="CJ9" s="43">
        <v>-100</v>
      </c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>
        <v>-40</v>
      </c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>
        <v>1000</v>
      </c>
      <c r="DS9" s="43"/>
      <c r="DT9" s="43"/>
      <c r="DU9" s="43"/>
      <c r="DV9" s="43"/>
      <c r="DW9" s="43"/>
      <c r="DX9" s="43"/>
      <c r="DY9" s="42"/>
      <c r="DZ9" s="42"/>
      <c r="EA9" s="42"/>
      <c r="EB9" s="42"/>
      <c r="EC9" s="42"/>
      <c r="ED9" s="42"/>
      <c r="EE9" s="42"/>
      <c r="EF9" s="42"/>
      <c r="EG9" s="42"/>
      <c r="EH9" s="42"/>
      <c r="EI9" s="42"/>
      <c r="EJ9" s="42"/>
      <c r="EK9" s="42"/>
      <c r="EL9" s="42"/>
      <c r="EM9" s="42"/>
      <c r="EN9" s="42"/>
      <c r="EO9" s="42"/>
      <c r="EP9" s="42"/>
      <c r="EQ9" s="42"/>
      <c r="ER9" s="42"/>
      <c r="ES9" s="42"/>
      <c r="ET9" s="42"/>
      <c r="EU9" s="42"/>
      <c r="EV9" s="42"/>
      <c r="EW9" s="42"/>
      <c r="EX9" s="42"/>
      <c r="EY9" s="42"/>
      <c r="EZ9" s="42"/>
      <c r="FA9" s="42">
        <v>-50</v>
      </c>
      <c r="FB9" s="42">
        <v>-50</v>
      </c>
      <c r="FC9" s="42">
        <v>-100</v>
      </c>
      <c r="FD9" s="42">
        <v>-100</v>
      </c>
      <c r="FE9" s="42"/>
      <c r="FF9" s="42"/>
      <c r="FG9" s="42"/>
      <c r="FH9" s="42"/>
      <c r="FI9" s="42">
        <v>-50</v>
      </c>
      <c r="FJ9" s="42"/>
      <c r="FK9" s="42"/>
      <c r="FL9" s="42">
        <v>-25</v>
      </c>
      <c r="FM9" s="42"/>
      <c r="FN9" s="42"/>
      <c r="FO9" s="42"/>
      <c r="FP9" s="42"/>
      <c r="FQ9" s="42"/>
      <c r="FR9" s="42"/>
      <c r="FS9" s="42"/>
      <c r="FT9" s="42"/>
      <c r="FU9" s="42"/>
      <c r="FV9" s="42">
        <v>-3</v>
      </c>
      <c r="FW9" s="42"/>
      <c r="FX9" s="42">
        <v>-12</v>
      </c>
      <c r="FY9" s="42"/>
      <c r="FZ9" s="42"/>
      <c r="GA9" s="42"/>
      <c r="GB9" s="42"/>
      <c r="GC9" s="42">
        <v>-24</v>
      </c>
      <c r="GD9" s="42"/>
      <c r="GE9" s="42"/>
      <c r="GF9" s="42"/>
      <c r="GG9" s="42"/>
      <c r="GH9" s="42"/>
      <c r="GI9" s="42"/>
      <c r="GJ9" s="42"/>
      <c r="GK9" s="42">
        <v>23</v>
      </c>
      <c r="GL9" s="42"/>
      <c r="GM9" s="42"/>
      <c r="GN9" s="42"/>
      <c r="GO9" s="42"/>
      <c r="GP9" s="42">
        <v>-50</v>
      </c>
      <c r="GQ9" s="42"/>
      <c r="GR9" s="42"/>
      <c r="GS9" s="42"/>
      <c r="GT9" s="42"/>
      <c r="GU9" s="42">
        <v>-27</v>
      </c>
      <c r="GV9" s="42"/>
      <c r="GW9" s="42"/>
      <c r="GX9" s="42"/>
      <c r="GY9" s="42"/>
      <c r="GZ9" s="42"/>
      <c r="HA9" s="42"/>
      <c r="HB9" s="42"/>
      <c r="HC9" s="42"/>
      <c r="HD9" s="42"/>
      <c r="HE9" s="42"/>
      <c r="HF9" s="42">
        <f>1119-1142</f>
        <v>-23</v>
      </c>
      <c r="HG9" s="42"/>
      <c r="HH9" s="42"/>
      <c r="HI9" s="42"/>
      <c r="HJ9" s="42"/>
      <c r="HK9" s="42"/>
      <c r="HL9" s="42"/>
      <c r="HM9" s="42"/>
      <c r="HN9" s="42">
        <v>-78</v>
      </c>
      <c r="HO9" s="42"/>
      <c r="HP9" s="42"/>
      <c r="HQ9" s="42"/>
      <c r="HR9" s="42"/>
      <c r="HS9" s="42"/>
      <c r="HT9" s="42"/>
      <c r="HU9" s="42"/>
      <c r="HV9" s="42"/>
      <c r="HW9" s="42"/>
      <c r="HX9" s="42"/>
      <c r="HY9" s="42"/>
      <c r="HZ9" s="42"/>
      <c r="IA9" s="42"/>
      <c r="IB9" s="42"/>
      <c r="IC9" s="42"/>
      <c r="ID9" s="42"/>
      <c r="IE9" s="42"/>
      <c r="IF9" s="42"/>
      <c r="IG9" s="42"/>
      <c r="IH9" s="42"/>
      <c r="II9" s="18" t="s">
        <v>37</v>
      </c>
      <c r="IJ9" s="1"/>
      <c r="IK9" s="1"/>
    </row>
    <row r="10" spans="1:248" ht="49" customHeight="1" x14ac:dyDescent="0.35">
      <c r="A10" s="20">
        <v>8</v>
      </c>
      <c r="B10" s="2" t="s">
        <v>38</v>
      </c>
      <c r="C10" s="2" t="s">
        <v>65</v>
      </c>
      <c r="D10" s="3" t="s">
        <v>70</v>
      </c>
      <c r="E10" s="23" t="s">
        <v>73</v>
      </c>
      <c r="F10" s="23" t="s">
        <v>74</v>
      </c>
      <c r="G10" s="23"/>
      <c r="H10" s="30"/>
      <c r="I10" s="37">
        <v>1020</v>
      </c>
      <c r="J10" s="47">
        <f t="shared" si="0"/>
        <v>1150</v>
      </c>
      <c r="K10" s="44" t="s">
        <v>55</v>
      </c>
      <c r="L10" s="44">
        <v>1</v>
      </c>
      <c r="M10" s="44"/>
      <c r="N10" s="44"/>
      <c r="O10" s="44"/>
      <c r="P10" s="44"/>
      <c r="Q10" s="44"/>
      <c r="R10" s="44"/>
      <c r="S10" s="44"/>
      <c r="T10" s="44"/>
      <c r="U10" s="24">
        <f t="shared" si="3"/>
        <v>1150</v>
      </c>
      <c r="V10" s="26">
        <f t="shared" si="1"/>
        <v>130</v>
      </c>
      <c r="W10" s="20">
        <v>500</v>
      </c>
      <c r="X10" s="27" t="str">
        <f t="shared" si="4"/>
        <v>P var low</v>
      </c>
      <c r="Y10" s="28"/>
      <c r="Z10" s="28"/>
      <c r="AA10" s="46"/>
      <c r="AB10" s="30" t="s">
        <v>56</v>
      </c>
      <c r="AC10" s="53">
        <v>60</v>
      </c>
      <c r="AD10" s="31">
        <f t="shared" si="2"/>
        <v>19.166666666666668</v>
      </c>
      <c r="AE10" s="20">
        <v>1</v>
      </c>
      <c r="AF10" s="20" t="s">
        <v>55</v>
      </c>
      <c r="AG10" s="39">
        <f>308/140</f>
        <v>2.2000000000000002</v>
      </c>
      <c r="AH10" s="40">
        <v>925</v>
      </c>
      <c r="AI10" s="41"/>
      <c r="AJ10" s="41"/>
      <c r="AK10" s="41"/>
      <c r="AL10" s="42"/>
      <c r="AM10" s="42"/>
      <c r="AN10" s="42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>
        <v>-5</v>
      </c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>
        <v>-8</v>
      </c>
      <c r="BQ10" s="43"/>
      <c r="BR10" s="43"/>
      <c r="BS10" s="43"/>
      <c r="BT10" s="43"/>
      <c r="BU10" s="43"/>
      <c r="BV10" s="43"/>
      <c r="BW10" s="43">
        <v>-25</v>
      </c>
      <c r="BX10" s="43"/>
      <c r="BY10" s="43"/>
      <c r="BZ10" s="43"/>
      <c r="CA10" s="43"/>
      <c r="CB10" s="43"/>
      <c r="CC10" s="43">
        <v>-37</v>
      </c>
      <c r="CD10" s="43"/>
      <c r="CE10" s="43"/>
      <c r="CF10" s="43"/>
      <c r="CG10" s="43">
        <v>-50</v>
      </c>
      <c r="CH10" s="43">
        <v>-50</v>
      </c>
      <c r="CI10" s="43"/>
      <c r="CJ10" s="43">
        <v>-100</v>
      </c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>
        <v>-40</v>
      </c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>
        <v>1000</v>
      </c>
      <c r="DS10" s="43"/>
      <c r="DT10" s="43"/>
      <c r="DU10" s="43"/>
      <c r="DV10" s="43"/>
      <c r="DW10" s="43"/>
      <c r="DX10" s="43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>
        <v>-50</v>
      </c>
      <c r="FB10" s="42"/>
      <c r="FC10" s="42">
        <v>-100</v>
      </c>
      <c r="FD10" s="42"/>
      <c r="FE10" s="42">
        <v>-23</v>
      </c>
      <c r="FF10" s="42">
        <v>-27</v>
      </c>
      <c r="FG10" s="42">
        <v>-9</v>
      </c>
      <c r="FH10" s="42"/>
      <c r="FI10" s="42">
        <v>-50</v>
      </c>
      <c r="FJ10" s="42"/>
      <c r="FK10" s="42"/>
      <c r="FL10" s="42">
        <v>-25</v>
      </c>
      <c r="FM10" s="42"/>
      <c r="FN10" s="42"/>
      <c r="FO10" s="42"/>
      <c r="FP10" s="42">
        <v>-5</v>
      </c>
      <c r="FQ10" s="42"/>
      <c r="FR10" s="42"/>
      <c r="FS10" s="42"/>
      <c r="FT10" s="42"/>
      <c r="FU10" s="42"/>
      <c r="FV10" s="42">
        <v>-3</v>
      </c>
      <c r="FW10" s="42"/>
      <c r="FX10" s="42">
        <v>-12</v>
      </c>
      <c r="FY10" s="42"/>
      <c r="FZ10" s="42"/>
      <c r="GA10" s="42"/>
      <c r="GB10" s="42"/>
      <c r="GC10" s="42">
        <v>-24</v>
      </c>
      <c r="GD10" s="42"/>
      <c r="GE10" s="42"/>
      <c r="GF10" s="42"/>
      <c r="GG10" s="42"/>
      <c r="GH10" s="42"/>
      <c r="GI10" s="42"/>
      <c r="GJ10" s="42"/>
      <c r="GK10" s="42">
        <v>-2</v>
      </c>
      <c r="GL10" s="42"/>
      <c r="GM10" s="42"/>
      <c r="GN10" s="42"/>
      <c r="GO10" s="42"/>
      <c r="GP10" s="42">
        <v>-50</v>
      </c>
      <c r="GQ10" s="42"/>
      <c r="GR10" s="42"/>
      <c r="GS10" s="42"/>
      <c r="GT10" s="42"/>
      <c r="GU10" s="42">
        <v>-27</v>
      </c>
      <c r="GV10" s="42"/>
      <c r="GW10" s="42"/>
      <c r="GX10" s="42"/>
      <c r="GY10" s="42"/>
      <c r="GZ10" s="42"/>
      <c r="HA10" s="42"/>
      <c r="HB10" s="42"/>
      <c r="HC10" s="42"/>
      <c r="HD10" s="42"/>
      <c r="HE10" s="42"/>
      <c r="HF10" s="42">
        <f>1228-1203</f>
        <v>25</v>
      </c>
      <c r="HG10" s="42"/>
      <c r="HH10" s="42"/>
      <c r="HI10" s="42"/>
      <c r="HJ10" s="42"/>
      <c r="HK10" s="42"/>
      <c r="HL10" s="42"/>
      <c r="HM10" s="42"/>
      <c r="HN10" s="42">
        <v>-78</v>
      </c>
      <c r="HO10" s="42"/>
      <c r="HP10" s="42"/>
      <c r="HQ10" s="42"/>
      <c r="HR10" s="42"/>
      <c r="HS10" s="42"/>
      <c r="HT10" s="42"/>
      <c r="HU10" s="42"/>
      <c r="HV10" s="42"/>
      <c r="HW10" s="42"/>
      <c r="HX10" s="42"/>
      <c r="HY10" s="42"/>
      <c r="HZ10" s="42"/>
      <c r="IA10" s="42"/>
      <c r="IB10" s="42"/>
      <c r="IC10" s="42"/>
      <c r="ID10" s="42"/>
      <c r="IE10" s="42"/>
      <c r="IF10" s="42"/>
      <c r="IG10" s="42"/>
      <c r="IH10" s="42"/>
      <c r="II10" s="18" t="s">
        <v>37</v>
      </c>
      <c r="IJ10" s="1"/>
      <c r="IK10" s="1"/>
    </row>
    <row r="11" spans="1:248" ht="49" customHeight="1" x14ac:dyDescent="0.35">
      <c r="A11" s="20">
        <v>9</v>
      </c>
      <c r="B11" s="2" t="s">
        <v>38</v>
      </c>
      <c r="C11" s="2" t="s">
        <v>65</v>
      </c>
      <c r="D11" s="22" t="s">
        <v>75</v>
      </c>
      <c r="E11" s="23" t="s">
        <v>76</v>
      </c>
      <c r="F11" s="23" t="s">
        <v>77</v>
      </c>
      <c r="G11" s="23"/>
      <c r="H11" s="30"/>
      <c r="I11" s="37">
        <v>1020</v>
      </c>
      <c r="J11" s="24">
        <f t="shared" si="0"/>
        <v>2041</v>
      </c>
      <c r="K11" s="44" t="s">
        <v>55</v>
      </c>
      <c r="L11" s="44">
        <v>1</v>
      </c>
      <c r="M11" s="44"/>
      <c r="N11" s="44"/>
      <c r="O11" s="44"/>
      <c r="P11" s="44"/>
      <c r="Q11" s="44"/>
      <c r="R11" s="44"/>
      <c r="S11" s="44"/>
      <c r="T11" s="44"/>
      <c r="U11" s="24">
        <f t="shared" si="3"/>
        <v>2041</v>
      </c>
      <c r="V11" s="26">
        <f t="shared" si="1"/>
        <v>1021</v>
      </c>
      <c r="W11" s="20">
        <v>500</v>
      </c>
      <c r="X11" s="27" t="str">
        <f t="shared" si="4"/>
        <v>P var</v>
      </c>
      <c r="Y11" s="28"/>
      <c r="Z11" s="28"/>
      <c r="AA11" s="46"/>
      <c r="AB11" s="30" t="s">
        <v>56</v>
      </c>
      <c r="AC11" s="53">
        <v>60</v>
      </c>
      <c r="AD11" s="31">
        <f t="shared" si="2"/>
        <v>34.016666666666666</v>
      </c>
      <c r="AE11" s="20">
        <v>1</v>
      </c>
      <c r="AF11" s="20" t="s">
        <v>55</v>
      </c>
      <c r="AG11" s="39">
        <f>333/140</f>
        <v>2.3785714285714286</v>
      </c>
      <c r="AH11" s="40">
        <v>1196</v>
      </c>
      <c r="AI11" s="41"/>
      <c r="AJ11" s="41"/>
      <c r="AK11" s="41"/>
      <c r="AL11" s="42"/>
      <c r="AM11" s="42"/>
      <c r="AN11" s="42">
        <v>-5</v>
      </c>
      <c r="AO11" s="43"/>
      <c r="AP11" s="43"/>
      <c r="AQ11" s="43"/>
      <c r="AR11" s="43">
        <v>1000</v>
      </c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>
        <v>-50</v>
      </c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>
        <v>-50</v>
      </c>
      <c r="BW11" s="43"/>
      <c r="BX11" s="43"/>
      <c r="BY11" s="43"/>
      <c r="BZ11" s="43"/>
      <c r="CA11" s="43"/>
      <c r="CB11" s="43"/>
      <c r="CC11" s="43"/>
      <c r="CD11" s="43">
        <v>-50</v>
      </c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2"/>
      <c r="DZ11" s="42"/>
      <c r="EA11" s="42"/>
      <c r="EB11" s="42"/>
      <c r="EC11" s="42"/>
      <c r="ED11" s="42"/>
      <c r="EE11" s="42"/>
      <c r="EF11" s="42"/>
      <c r="EG11" s="42"/>
      <c r="EH11" s="42"/>
      <c r="EI11" s="42"/>
      <c r="EJ11" s="42"/>
      <c r="EK11" s="42"/>
      <c r="EL11" s="42"/>
      <c r="EM11" s="42"/>
      <c r="EN11" s="42"/>
      <c r="EO11" s="42"/>
      <c r="EP11" s="42"/>
      <c r="EQ11" s="42"/>
      <c r="ER11" s="42"/>
      <c r="ES11" s="42"/>
      <c r="ET11" s="42"/>
      <c r="EU11" s="42"/>
      <c r="EV11" s="42"/>
      <c r="EW11" s="42"/>
      <c r="EX11" s="42"/>
      <c r="EY11" s="42"/>
      <c r="EZ11" s="42"/>
      <c r="FA11" s="42"/>
      <c r="FB11" s="42"/>
      <c r="FC11" s="42"/>
      <c r="FD11" s="42"/>
      <c r="FE11" s="42"/>
      <c r="FF11" s="42"/>
      <c r="FG11" s="42"/>
      <c r="FH11" s="42"/>
      <c r="FI11" s="42"/>
      <c r="FJ11" s="42"/>
      <c r="FK11" s="42"/>
      <c r="FL11" s="42"/>
      <c r="FM11" s="42"/>
      <c r="FN11" s="42"/>
      <c r="FO11" s="42"/>
      <c r="FP11" s="42"/>
      <c r="FQ11" s="42"/>
      <c r="FR11" s="42"/>
      <c r="FS11" s="42"/>
      <c r="FT11" s="42"/>
      <c r="FU11" s="42"/>
      <c r="FV11" s="42"/>
      <c r="FW11" s="42"/>
      <c r="FX11" s="42"/>
      <c r="FY11" s="42"/>
      <c r="FZ11" s="42"/>
      <c r="GA11" s="42"/>
      <c r="GB11" s="42"/>
      <c r="GC11" s="42"/>
      <c r="GD11" s="42"/>
      <c r="GE11" s="42"/>
      <c r="GF11" s="42"/>
      <c r="GG11" s="42"/>
      <c r="GH11" s="42"/>
      <c r="GI11" s="42"/>
      <c r="GJ11" s="42"/>
      <c r="GK11" s="42"/>
      <c r="GL11" s="42"/>
      <c r="GM11" s="42"/>
      <c r="GN11" s="42"/>
      <c r="GO11" s="42"/>
      <c r="GP11" s="42"/>
      <c r="GQ11" s="42"/>
      <c r="GR11" s="42"/>
      <c r="GS11" s="42"/>
      <c r="GT11" s="42"/>
      <c r="GU11" s="42"/>
      <c r="GV11" s="42"/>
      <c r="GW11" s="42"/>
      <c r="GX11" s="42"/>
      <c r="GY11" s="42"/>
      <c r="GZ11" s="42"/>
      <c r="HA11" s="42"/>
      <c r="HB11" s="42"/>
      <c r="HC11" s="42"/>
      <c r="HD11" s="42"/>
      <c r="HE11" s="42"/>
      <c r="HF11" s="42"/>
      <c r="HG11" s="42"/>
      <c r="HH11" s="42"/>
      <c r="HI11" s="42"/>
      <c r="HJ11" s="42"/>
      <c r="HK11" s="42"/>
      <c r="HL11" s="42"/>
      <c r="HM11" s="42"/>
      <c r="HN11" s="42"/>
      <c r="HO11" s="42"/>
      <c r="HP11" s="42"/>
      <c r="HQ11" s="42"/>
      <c r="HR11" s="42"/>
      <c r="HS11" s="42"/>
      <c r="HT11" s="42"/>
      <c r="HU11" s="42"/>
      <c r="HV11" s="42"/>
      <c r="HW11" s="42"/>
      <c r="HX11" s="42"/>
      <c r="HY11" s="42"/>
      <c r="HZ11" s="42"/>
      <c r="IA11" s="42"/>
      <c r="IB11" s="42"/>
      <c r="IC11" s="42"/>
      <c r="ID11" s="42"/>
      <c r="IE11" s="42"/>
      <c r="IF11" s="42"/>
      <c r="IG11" s="42"/>
      <c r="IH11" s="42"/>
      <c r="II11" s="18" t="s">
        <v>37</v>
      </c>
      <c r="IJ11" s="1"/>
      <c r="IK11" s="1"/>
    </row>
    <row r="12" spans="1:248" ht="49" customHeight="1" x14ac:dyDescent="0.35">
      <c r="A12" s="20">
        <v>10</v>
      </c>
      <c r="B12" s="2" t="s">
        <v>38</v>
      </c>
      <c r="C12" s="2" t="s">
        <v>65</v>
      </c>
      <c r="D12" s="22" t="s">
        <v>75</v>
      </c>
      <c r="E12" s="23" t="s">
        <v>78</v>
      </c>
      <c r="F12" s="23" t="s">
        <v>79</v>
      </c>
      <c r="G12" s="23"/>
      <c r="H12" s="30"/>
      <c r="I12" s="37">
        <v>1020</v>
      </c>
      <c r="J12" s="24">
        <f t="shared" si="0"/>
        <v>2401</v>
      </c>
      <c r="K12" s="44" t="s">
        <v>55</v>
      </c>
      <c r="L12" s="44">
        <v>1</v>
      </c>
      <c r="M12" s="44"/>
      <c r="N12" s="44"/>
      <c r="O12" s="44"/>
      <c r="P12" s="44"/>
      <c r="Q12" s="44"/>
      <c r="R12" s="44"/>
      <c r="S12" s="44"/>
      <c r="T12" s="44"/>
      <c r="U12" s="24">
        <f t="shared" si="3"/>
        <v>2401</v>
      </c>
      <c r="V12" s="26">
        <f t="shared" si="1"/>
        <v>1381</v>
      </c>
      <c r="W12" s="20">
        <v>500</v>
      </c>
      <c r="X12" s="27" t="str">
        <f t="shared" si="4"/>
        <v>P var</v>
      </c>
      <c r="Y12" s="28"/>
      <c r="Z12" s="28"/>
      <c r="AA12" s="46"/>
      <c r="AB12" s="30" t="s">
        <v>56</v>
      </c>
      <c r="AC12" s="53">
        <v>60</v>
      </c>
      <c r="AD12" s="31">
        <f t="shared" si="2"/>
        <v>40.016666666666666</v>
      </c>
      <c r="AE12" s="20">
        <v>1</v>
      </c>
      <c r="AF12" s="20" t="s">
        <v>55</v>
      </c>
      <c r="AG12" s="39">
        <f>308/140</f>
        <v>2.2000000000000002</v>
      </c>
      <c r="AH12" s="40">
        <v>1529</v>
      </c>
      <c r="AI12" s="41"/>
      <c r="AJ12" s="41"/>
      <c r="AK12" s="41"/>
      <c r="AL12" s="42"/>
      <c r="AM12" s="42"/>
      <c r="AN12" s="42">
        <v>-5</v>
      </c>
      <c r="AO12" s="43"/>
      <c r="AP12" s="43"/>
      <c r="AQ12" s="43"/>
      <c r="AR12" s="43">
        <v>1000</v>
      </c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>
        <v>-50</v>
      </c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>
        <v>-23</v>
      </c>
      <c r="BW12" s="43"/>
      <c r="BX12" s="43"/>
      <c r="BY12" s="43"/>
      <c r="BZ12" s="43"/>
      <c r="CA12" s="43"/>
      <c r="CB12" s="43"/>
      <c r="CC12" s="43"/>
      <c r="CD12" s="43">
        <v>-50</v>
      </c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18" t="s">
        <v>37</v>
      </c>
      <c r="IJ12" s="1"/>
      <c r="IK12" s="1"/>
    </row>
    <row r="13" spans="1:248" ht="49" customHeight="1" x14ac:dyDescent="0.35">
      <c r="A13" s="20">
        <v>11</v>
      </c>
      <c r="B13" s="2" t="s">
        <v>38</v>
      </c>
      <c r="C13" s="2" t="s">
        <v>80</v>
      </c>
      <c r="D13" s="22" t="s">
        <v>75</v>
      </c>
      <c r="F13" s="23" t="s">
        <v>81</v>
      </c>
      <c r="G13" s="4" t="s">
        <v>82</v>
      </c>
      <c r="I13" s="37">
        <v>0</v>
      </c>
      <c r="J13" s="24">
        <f t="shared" si="0"/>
        <v>0</v>
      </c>
      <c r="K13" s="44" t="s">
        <v>55</v>
      </c>
      <c r="L13" s="44">
        <v>1</v>
      </c>
      <c r="M13" s="54"/>
      <c r="N13" s="54"/>
      <c r="O13" s="54"/>
      <c r="P13" s="54"/>
      <c r="Q13" s="54"/>
      <c r="R13" s="54"/>
      <c r="S13" s="54"/>
      <c r="T13" s="54"/>
      <c r="U13" s="45">
        <f t="shared" si="3"/>
        <v>0</v>
      </c>
      <c r="V13" s="26">
        <f t="shared" si="1"/>
        <v>0</v>
      </c>
      <c r="W13" s="20">
        <v>0</v>
      </c>
      <c r="X13" s="27" t="str">
        <f t="shared" si="4"/>
        <v>P var</v>
      </c>
      <c r="Y13" s="28"/>
      <c r="Z13" s="20"/>
      <c r="AA13" s="46"/>
      <c r="AB13" s="30" t="s">
        <v>83</v>
      </c>
      <c r="AC13" s="55">
        <v>30</v>
      </c>
      <c r="AD13" s="31">
        <f t="shared" si="2"/>
        <v>0</v>
      </c>
      <c r="AE13" s="44">
        <v>1</v>
      </c>
      <c r="AF13" s="44" t="s">
        <v>55</v>
      </c>
      <c r="AG13" s="32">
        <v>0.15</v>
      </c>
      <c r="AH13" s="33">
        <v>1053</v>
      </c>
      <c r="AI13" s="34"/>
      <c r="AJ13" s="34"/>
      <c r="AK13" s="34"/>
      <c r="AL13" s="35">
        <v>-97</v>
      </c>
      <c r="AM13" s="35"/>
      <c r="AN13" s="35">
        <v>-53</v>
      </c>
      <c r="AO13" s="20"/>
      <c r="AP13" s="20"/>
      <c r="AQ13" s="20"/>
      <c r="AR13" s="43"/>
      <c r="AS13" s="20"/>
      <c r="AT13" s="20">
        <v>-30</v>
      </c>
      <c r="AU13" s="20">
        <v>-66</v>
      </c>
      <c r="AV13" s="20"/>
      <c r="AW13" s="20">
        <v>-8</v>
      </c>
      <c r="AX13" s="20">
        <v>-8</v>
      </c>
      <c r="AY13" s="20">
        <v>-10</v>
      </c>
      <c r="AZ13" s="20">
        <v>-10</v>
      </c>
      <c r="BA13" s="20"/>
      <c r="BB13" s="20"/>
      <c r="BC13" s="20"/>
      <c r="BD13" s="20">
        <v>-30</v>
      </c>
      <c r="BE13" s="20">
        <v>-5</v>
      </c>
      <c r="BF13" s="20">
        <v>-96</v>
      </c>
      <c r="BG13" s="20"/>
      <c r="BH13" s="20">
        <v>-78</v>
      </c>
      <c r="BI13" s="20">
        <v>-87</v>
      </c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>
        <v>-96</v>
      </c>
      <c r="BV13" s="20"/>
      <c r="BW13" s="20"/>
      <c r="BX13" s="20"/>
      <c r="BY13" s="20"/>
      <c r="BZ13" s="20"/>
      <c r="CA13" s="20"/>
      <c r="CB13" s="20">
        <v>1097</v>
      </c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>
        <v>-96</v>
      </c>
      <c r="CO13" s="20">
        <v>-20</v>
      </c>
      <c r="CP13" s="20"/>
      <c r="CQ13" s="20"/>
      <c r="CR13" s="20"/>
      <c r="CS13" s="20"/>
      <c r="CT13" s="20"/>
      <c r="CU13" s="20"/>
      <c r="CV13" s="20"/>
      <c r="CW13" s="20">
        <v>-20</v>
      </c>
      <c r="CX13" s="20"/>
      <c r="CY13" s="43">
        <v>-96</v>
      </c>
      <c r="CZ13" s="43"/>
      <c r="DA13" s="43"/>
      <c r="DB13" s="43">
        <v>-145</v>
      </c>
      <c r="DC13" s="43">
        <v>-2</v>
      </c>
      <c r="DD13" s="43"/>
      <c r="DE13" s="43"/>
      <c r="DF13" s="43"/>
      <c r="DG13" s="43"/>
      <c r="DH13" s="43"/>
      <c r="DI13" s="43"/>
      <c r="DJ13" s="43"/>
      <c r="DK13" s="43"/>
      <c r="DL13" s="43">
        <v>-74</v>
      </c>
      <c r="DM13" s="43">
        <v>-19</v>
      </c>
      <c r="DN13" s="43"/>
      <c r="DO13" s="43"/>
      <c r="DP13" s="43">
        <v>-96</v>
      </c>
      <c r="DQ13" s="43"/>
      <c r="DR13" s="43">
        <v>-72</v>
      </c>
      <c r="DS13" s="43">
        <v>-22</v>
      </c>
      <c r="DT13" s="43"/>
      <c r="DU13" s="43"/>
      <c r="DV13" s="43"/>
      <c r="DW13" s="43">
        <v>-15</v>
      </c>
      <c r="DX13" s="43"/>
      <c r="DY13" s="42"/>
      <c r="DZ13" s="42"/>
      <c r="EA13" s="42"/>
      <c r="EB13" s="42"/>
      <c r="EC13" s="42"/>
      <c r="ED13" s="42">
        <v>-75</v>
      </c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>
        <v>-78</v>
      </c>
      <c r="EQ13" s="42"/>
      <c r="ER13" s="42"/>
      <c r="ES13" s="42">
        <v>-96</v>
      </c>
      <c r="ET13" s="42"/>
      <c r="EU13" s="42"/>
      <c r="EV13" s="42"/>
      <c r="EW13" s="42">
        <v>-96</v>
      </c>
      <c r="EX13" s="42"/>
      <c r="EY13" s="42"/>
      <c r="EZ13" s="42">
        <v>-66</v>
      </c>
      <c r="FA13" s="42"/>
      <c r="FB13" s="42"/>
      <c r="FC13" s="42"/>
      <c r="FD13" s="42"/>
      <c r="FE13" s="42"/>
      <c r="FF13" s="42">
        <v>-1</v>
      </c>
      <c r="FG13" s="42"/>
      <c r="FH13" s="42"/>
      <c r="FI13" s="42"/>
      <c r="FJ13" s="42"/>
      <c r="FK13" s="42"/>
      <c r="FL13" s="42"/>
      <c r="FM13" s="42">
        <v>-4</v>
      </c>
      <c r="FN13" s="42"/>
      <c r="FO13" s="42"/>
      <c r="FP13" s="42"/>
      <c r="FQ13" s="42"/>
      <c r="FR13" s="42"/>
      <c r="FS13" s="42"/>
      <c r="FT13" s="42">
        <v>-55</v>
      </c>
      <c r="FU13" s="42">
        <v>-97</v>
      </c>
      <c r="FV13" s="42">
        <v>-96</v>
      </c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>
        <v>-18</v>
      </c>
      <c r="GH13" s="42"/>
      <c r="GI13" s="42"/>
      <c r="GJ13" s="42"/>
      <c r="GK13" s="42"/>
      <c r="GL13" s="42"/>
      <c r="GM13" s="42"/>
      <c r="GN13" s="42"/>
      <c r="GO13" s="42"/>
      <c r="GP13" s="42">
        <v>-96</v>
      </c>
      <c r="GQ13" s="42"/>
      <c r="GR13" s="42"/>
      <c r="GS13" s="42"/>
      <c r="GT13" s="42"/>
      <c r="GU13" s="42"/>
      <c r="GV13" s="42"/>
      <c r="GW13" s="42"/>
      <c r="GX13" s="42"/>
      <c r="GY13" s="42">
        <v>90</v>
      </c>
      <c r="GZ13" s="42">
        <v>-96</v>
      </c>
      <c r="HA13" s="42"/>
      <c r="HB13" s="42">
        <v>-15</v>
      </c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C13" s="42"/>
      <c r="ID13" s="42"/>
      <c r="IE13" s="42"/>
      <c r="IF13" s="42"/>
      <c r="IG13" s="42"/>
      <c r="IH13" s="42"/>
      <c r="II13" s="18" t="s">
        <v>37</v>
      </c>
      <c r="IJ13" s="1"/>
      <c r="IK13" s="1"/>
    </row>
    <row r="14" spans="1:248" ht="49" customHeight="1" x14ac:dyDescent="0.35">
      <c r="A14" s="20">
        <v>12</v>
      </c>
      <c r="B14" s="2" t="s">
        <v>38</v>
      </c>
      <c r="C14" s="2" t="s">
        <v>80</v>
      </c>
      <c r="D14" s="22" t="s">
        <v>75</v>
      </c>
      <c r="E14" s="4" t="s">
        <v>84</v>
      </c>
      <c r="F14" s="23" t="s">
        <v>81</v>
      </c>
      <c r="G14" s="4" t="s">
        <v>85</v>
      </c>
      <c r="I14" s="37">
        <v>1000</v>
      </c>
      <c r="J14" s="24">
        <f t="shared" si="0"/>
        <v>272</v>
      </c>
      <c r="K14" s="44" t="s">
        <v>55</v>
      </c>
      <c r="L14" s="44">
        <v>1</v>
      </c>
      <c r="M14" s="54"/>
      <c r="N14" s="54"/>
      <c r="O14" s="54"/>
      <c r="P14" s="54"/>
      <c r="Q14" s="54"/>
      <c r="R14" s="54"/>
      <c r="S14" s="54"/>
      <c r="T14" s="54"/>
      <c r="U14" s="45">
        <f t="shared" si="3"/>
        <v>272</v>
      </c>
      <c r="V14" s="26">
        <f t="shared" si="1"/>
        <v>-728</v>
      </c>
      <c r="W14" s="20">
        <v>500</v>
      </c>
      <c r="X14" s="27" t="str">
        <f t="shared" si="4"/>
        <v>N var</v>
      </c>
      <c r="Y14" s="28" t="s">
        <v>86</v>
      </c>
      <c r="Z14" s="20"/>
      <c r="AA14" s="46"/>
      <c r="AB14" s="30" t="s">
        <v>83</v>
      </c>
      <c r="AC14" s="55">
        <v>30</v>
      </c>
      <c r="AD14" s="31">
        <f t="shared" si="2"/>
        <v>9.0666666666666664</v>
      </c>
      <c r="AE14" s="44">
        <v>1</v>
      </c>
      <c r="AF14" s="44" t="s">
        <v>55</v>
      </c>
      <c r="AG14" s="32">
        <v>0.15</v>
      </c>
      <c r="AH14" s="33">
        <v>99</v>
      </c>
      <c r="AI14" s="34"/>
      <c r="AJ14" s="34"/>
      <c r="AK14" s="34"/>
      <c r="AL14" s="35"/>
      <c r="AM14" s="35"/>
      <c r="AN14" s="35"/>
      <c r="AO14" s="20"/>
      <c r="AP14" s="20"/>
      <c r="AQ14" s="20"/>
      <c r="AR14" s="43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>
        <v>1000</v>
      </c>
      <c r="FH14" s="42"/>
      <c r="FI14" s="42"/>
      <c r="FJ14" s="42">
        <v>-2</v>
      </c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2"/>
      <c r="GI14" s="42"/>
      <c r="GJ14" s="42"/>
      <c r="GK14" s="42"/>
      <c r="GL14" s="42"/>
      <c r="GM14" s="42"/>
      <c r="GN14" s="42"/>
      <c r="GO14" s="42"/>
      <c r="GP14" s="42"/>
      <c r="GQ14" s="42"/>
      <c r="GR14" s="42"/>
      <c r="GS14" s="42"/>
      <c r="GT14" s="42"/>
      <c r="GU14" s="42"/>
      <c r="GV14" s="42"/>
      <c r="GW14" s="42"/>
      <c r="GX14" s="42"/>
      <c r="GY14" s="42"/>
      <c r="GZ14" s="42"/>
      <c r="HA14" s="42"/>
      <c r="HB14" s="42"/>
      <c r="HC14" s="42"/>
      <c r="HD14" s="42"/>
      <c r="HE14" s="42"/>
      <c r="HF14" s="42">
        <v>-63</v>
      </c>
      <c r="HG14" s="42"/>
      <c r="HH14" s="42"/>
      <c r="HI14" s="42"/>
      <c r="HJ14" s="42">
        <v>-117</v>
      </c>
      <c r="HK14" s="42"/>
      <c r="HL14" s="42"/>
      <c r="HM14" s="42"/>
      <c r="HN14" s="42"/>
      <c r="HO14" s="42"/>
      <c r="HP14" s="42"/>
      <c r="HQ14" s="42"/>
      <c r="HR14" s="42">
        <v>-81</v>
      </c>
      <c r="HS14" s="42">
        <v>-96</v>
      </c>
      <c r="HT14" s="42">
        <f>-78+-6</f>
        <v>-84</v>
      </c>
      <c r="HU14" s="42"/>
      <c r="HV14" s="42"/>
      <c r="HW14" s="42">
        <v>-192</v>
      </c>
      <c r="HX14" s="42"/>
      <c r="HY14" s="42">
        <v>-96</v>
      </c>
      <c r="HZ14" s="42"/>
      <c r="IA14" s="42"/>
      <c r="IB14" s="42">
        <v>-96</v>
      </c>
      <c r="IC14" s="42"/>
      <c r="ID14" s="42"/>
      <c r="IE14" s="42"/>
      <c r="IF14" s="42"/>
      <c r="IG14" s="42"/>
      <c r="IH14" s="42"/>
      <c r="II14" s="18" t="s">
        <v>37</v>
      </c>
      <c r="IJ14" s="1"/>
      <c r="IK14" s="1"/>
    </row>
    <row r="15" spans="1:248" ht="49" customHeight="1" x14ac:dyDescent="0.35">
      <c r="A15" s="20">
        <v>13</v>
      </c>
      <c r="B15" s="2" t="s">
        <v>38</v>
      </c>
      <c r="C15" s="2" t="s">
        <v>87</v>
      </c>
      <c r="D15" s="56" t="s">
        <v>88</v>
      </c>
      <c r="E15" s="4" t="s">
        <v>89</v>
      </c>
      <c r="F15" s="23" t="s">
        <v>90</v>
      </c>
      <c r="I15" s="37">
        <v>33</v>
      </c>
      <c r="J15" s="24">
        <f t="shared" si="0"/>
        <v>43</v>
      </c>
      <c r="K15" s="20" t="s">
        <v>91</v>
      </c>
      <c r="L15" s="37">
        <f>100/2.9</f>
        <v>34.482758620689658</v>
      </c>
      <c r="M15" s="37"/>
      <c r="N15" s="37"/>
      <c r="O15" s="37"/>
      <c r="P15" s="37"/>
      <c r="Q15" s="37"/>
      <c r="R15" s="37"/>
      <c r="S15" s="37"/>
      <c r="T15" s="37"/>
      <c r="U15" s="24">
        <f>J15*L15</f>
        <v>1482.7586206896553</v>
      </c>
      <c r="V15" s="26">
        <f t="shared" si="1"/>
        <v>10</v>
      </c>
      <c r="W15" s="37">
        <v>15</v>
      </c>
      <c r="X15" s="27" t="str">
        <f t="shared" si="4"/>
        <v>P var low</v>
      </c>
      <c r="Y15" s="48"/>
      <c r="Z15" s="48"/>
      <c r="AA15" s="46"/>
      <c r="AB15" s="49" t="s">
        <v>92</v>
      </c>
      <c r="AC15" s="28">
        <v>90</v>
      </c>
      <c r="AD15" s="31">
        <f>U15/AC15</f>
        <v>16.475095785440615</v>
      </c>
      <c r="AE15" s="28">
        <v>1</v>
      </c>
      <c r="AF15" s="57" t="s">
        <v>93</v>
      </c>
      <c r="AG15" s="39">
        <f>13100/105</f>
        <v>124.76190476190476</v>
      </c>
      <c r="AH15" s="40">
        <v>43</v>
      </c>
      <c r="AI15" s="41"/>
      <c r="AJ15" s="41"/>
      <c r="AK15" s="41"/>
      <c r="AL15" s="42"/>
      <c r="AM15" s="42"/>
      <c r="AN15" s="42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18" t="s">
        <v>37</v>
      </c>
      <c r="IJ15" s="1"/>
      <c r="IK15" s="1"/>
    </row>
    <row r="16" spans="1:248" ht="49" customHeight="1" x14ac:dyDescent="0.35">
      <c r="A16" s="20">
        <v>14</v>
      </c>
      <c r="B16" s="2" t="s">
        <v>38</v>
      </c>
      <c r="C16" s="2" t="s">
        <v>94</v>
      </c>
      <c r="D16" s="56" t="s">
        <v>95</v>
      </c>
      <c r="E16" s="4" t="s">
        <v>96</v>
      </c>
      <c r="F16" s="23" t="s">
        <v>97</v>
      </c>
      <c r="G16" s="4" t="s">
        <v>98</v>
      </c>
      <c r="I16" s="20">
        <v>1</v>
      </c>
      <c r="J16" s="58">
        <f t="shared" si="0"/>
        <v>2.75</v>
      </c>
      <c r="K16" s="20" t="s">
        <v>45</v>
      </c>
      <c r="L16" s="37">
        <f>1000/3</f>
        <v>333.33333333333331</v>
      </c>
      <c r="M16" s="37"/>
      <c r="N16" s="37"/>
      <c r="O16" s="37"/>
      <c r="P16" s="37"/>
      <c r="Q16" s="37"/>
      <c r="R16" s="37"/>
      <c r="S16" s="37"/>
      <c r="T16" s="37"/>
      <c r="U16" s="24">
        <f>L16*J16</f>
        <v>916.66666666666663</v>
      </c>
      <c r="V16" s="26">
        <f t="shared" si="1"/>
        <v>1.75</v>
      </c>
      <c r="W16" s="20">
        <v>1</v>
      </c>
      <c r="X16" s="27" t="str">
        <f t="shared" si="4"/>
        <v>P var</v>
      </c>
      <c r="Y16" s="28"/>
      <c r="Z16" s="24"/>
      <c r="AA16" s="28"/>
      <c r="AB16" s="30" t="s">
        <v>99</v>
      </c>
      <c r="AC16" s="20">
        <v>60</v>
      </c>
      <c r="AD16" s="59">
        <f t="shared" ref="AD16:AD43" si="5">J16/AC16</f>
        <v>4.583333333333333E-2</v>
      </c>
      <c r="AE16" s="20">
        <v>1</v>
      </c>
      <c r="AF16" s="20" t="s">
        <v>45</v>
      </c>
      <c r="AG16" s="32">
        <v>116.64</v>
      </c>
      <c r="AH16" s="33">
        <v>2</v>
      </c>
      <c r="AI16" s="34"/>
      <c r="AJ16" s="34"/>
      <c r="AK16" s="34"/>
      <c r="AL16" s="35"/>
      <c r="AM16" s="35"/>
      <c r="AN16" s="35"/>
      <c r="AO16" s="20"/>
      <c r="AP16" s="20"/>
      <c r="AQ16" s="20"/>
      <c r="AR16" s="20"/>
      <c r="AS16" s="20"/>
      <c r="AT16" s="20"/>
      <c r="AU16" s="20">
        <v>-0.5</v>
      </c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>
        <v>-0.5</v>
      </c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>
        <v>-0.5</v>
      </c>
      <c r="CS16" s="20"/>
      <c r="CT16" s="20"/>
      <c r="CU16" s="20"/>
      <c r="CV16" s="20"/>
      <c r="CW16" s="20"/>
      <c r="CX16" s="20"/>
      <c r="CY16" s="20"/>
      <c r="CZ16" s="20">
        <v>1</v>
      </c>
      <c r="DA16" s="60">
        <v>-5.8700000000000002E-2</v>
      </c>
      <c r="DB16" s="20"/>
      <c r="DC16" s="20"/>
      <c r="DD16" s="20">
        <v>-0.5</v>
      </c>
      <c r="DE16" s="20"/>
      <c r="DF16" s="20">
        <v>-5.8999999999999997E-2</v>
      </c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>
        <v>-0.153</v>
      </c>
      <c r="DR16" s="20"/>
      <c r="DS16" s="20">
        <v>-5.8000000000000003E-2</v>
      </c>
      <c r="DT16" s="20"/>
      <c r="DU16" s="20"/>
      <c r="DV16" s="20"/>
      <c r="DW16" s="20">
        <v>-2.3E-2</v>
      </c>
      <c r="DX16" s="20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>
        <v>-2.2380000000000001E-2</v>
      </c>
      <c r="EJ16" s="35"/>
      <c r="EK16" s="35"/>
      <c r="EL16" s="35"/>
      <c r="EM16" s="35"/>
      <c r="EN16" s="35"/>
      <c r="EO16" s="35"/>
      <c r="EP16" s="35"/>
      <c r="EQ16" s="35">
        <v>-0.1</v>
      </c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>
        <v>-1.06E-2</v>
      </c>
      <c r="FH16" s="35">
        <v>-0.1</v>
      </c>
      <c r="FI16" s="35"/>
      <c r="FJ16" s="35"/>
      <c r="FK16" s="35"/>
      <c r="FL16" s="35"/>
      <c r="FM16" s="35">
        <v>-0.41532000000000002</v>
      </c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>
        <v>1</v>
      </c>
      <c r="GA16" s="35">
        <v>-0.25</v>
      </c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>
        <v>2</v>
      </c>
      <c r="IB16" s="35"/>
      <c r="IC16" s="35"/>
      <c r="ID16" s="35"/>
      <c r="IE16" s="35"/>
      <c r="IF16" s="35"/>
      <c r="IG16" s="35"/>
      <c r="IH16" s="35"/>
      <c r="II16" s="18" t="s">
        <v>37</v>
      </c>
      <c r="IJ16" s="1"/>
      <c r="IK16" s="1"/>
    </row>
    <row r="17" spans="1:245" ht="49" customHeight="1" x14ac:dyDescent="0.35">
      <c r="A17" s="20">
        <v>15</v>
      </c>
      <c r="B17" s="2" t="s">
        <v>38</v>
      </c>
      <c r="C17" s="2" t="s">
        <v>94</v>
      </c>
      <c r="D17" s="56" t="s">
        <v>95</v>
      </c>
      <c r="E17" s="4" t="s">
        <v>100</v>
      </c>
      <c r="F17" s="23" t="s">
        <v>101</v>
      </c>
      <c r="G17" s="4" t="s">
        <v>102</v>
      </c>
      <c r="I17" s="20">
        <v>1</v>
      </c>
      <c r="J17" s="58">
        <f t="shared" si="0"/>
        <v>2.75</v>
      </c>
      <c r="K17" s="20" t="s">
        <v>45</v>
      </c>
      <c r="L17" s="37">
        <f>1000/3</f>
        <v>333.33333333333331</v>
      </c>
      <c r="M17" s="37"/>
      <c r="N17" s="37"/>
      <c r="O17" s="37"/>
      <c r="P17" s="37"/>
      <c r="Q17" s="37"/>
      <c r="R17" s="37"/>
      <c r="S17" s="37"/>
      <c r="T17" s="37"/>
      <c r="U17" s="24">
        <f>L17*J17</f>
        <v>916.66666666666663</v>
      </c>
      <c r="V17" s="26">
        <f t="shared" si="1"/>
        <v>1.75</v>
      </c>
      <c r="W17" s="20">
        <v>1</v>
      </c>
      <c r="X17" s="27" t="str">
        <f t="shared" si="4"/>
        <v>P var</v>
      </c>
      <c r="Y17" s="28"/>
      <c r="Z17" s="24"/>
      <c r="AA17" s="28"/>
      <c r="AB17" s="30" t="s">
        <v>99</v>
      </c>
      <c r="AC17" s="20">
        <v>60</v>
      </c>
      <c r="AD17" s="59">
        <f t="shared" si="5"/>
        <v>4.583333333333333E-2</v>
      </c>
      <c r="AE17" s="20">
        <v>1</v>
      </c>
      <c r="AF17" s="20" t="s">
        <v>45</v>
      </c>
      <c r="AG17" s="32">
        <v>116.64</v>
      </c>
      <c r="AH17" s="33">
        <v>2</v>
      </c>
      <c r="AI17" s="34"/>
      <c r="AJ17" s="34"/>
      <c r="AK17" s="34"/>
      <c r="AL17" s="35"/>
      <c r="AM17" s="35"/>
      <c r="AN17" s="35"/>
      <c r="AO17" s="20"/>
      <c r="AP17" s="20"/>
      <c r="AQ17" s="20"/>
      <c r="AR17" s="20"/>
      <c r="AS17" s="20"/>
      <c r="AT17" s="20"/>
      <c r="AU17" s="20">
        <v>-0.5</v>
      </c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>
        <v>-0.5</v>
      </c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>
        <v>-0.5</v>
      </c>
      <c r="CS17" s="20"/>
      <c r="CT17" s="20"/>
      <c r="CU17" s="20"/>
      <c r="CV17" s="20"/>
      <c r="CW17" s="20"/>
      <c r="CX17" s="20"/>
      <c r="CY17" s="20"/>
      <c r="CZ17" s="20">
        <v>1</v>
      </c>
      <c r="DA17" s="60">
        <v>-5.8700000000000002E-2</v>
      </c>
      <c r="DB17" s="20"/>
      <c r="DC17" s="20"/>
      <c r="DD17" s="20">
        <v>-0.5</v>
      </c>
      <c r="DE17" s="20"/>
      <c r="DF17" s="20">
        <v>-5.8999999999999997E-2</v>
      </c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>
        <v>-0.153</v>
      </c>
      <c r="DR17" s="20"/>
      <c r="DS17" s="20">
        <v>-5.8000000000000003E-2</v>
      </c>
      <c r="DT17" s="20"/>
      <c r="DU17" s="20"/>
      <c r="DV17" s="20"/>
      <c r="DW17" s="20">
        <v>-2.3E-2</v>
      </c>
      <c r="DX17" s="20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>
        <v>-2.2380000000000001E-2</v>
      </c>
      <c r="EJ17" s="35"/>
      <c r="EK17" s="35"/>
      <c r="EL17" s="35"/>
      <c r="EM17" s="35"/>
      <c r="EN17" s="35"/>
      <c r="EO17" s="35"/>
      <c r="EP17" s="35"/>
      <c r="EQ17" s="35">
        <v>-0.1</v>
      </c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>
        <v>-1.06E-2</v>
      </c>
      <c r="FH17" s="35">
        <v>-0.1</v>
      </c>
      <c r="FI17" s="35"/>
      <c r="FJ17" s="35"/>
      <c r="FK17" s="35"/>
      <c r="FL17" s="35"/>
      <c r="FM17" s="35">
        <v>-0.41532000000000002</v>
      </c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>
        <v>1</v>
      </c>
      <c r="GA17" s="35">
        <v>-0.25</v>
      </c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>
        <v>2</v>
      </c>
      <c r="IB17" s="35"/>
      <c r="IC17" s="35"/>
      <c r="ID17" s="35"/>
      <c r="IE17" s="35"/>
      <c r="IF17" s="35"/>
      <c r="IG17" s="35"/>
      <c r="IH17" s="35"/>
      <c r="II17" s="18" t="s">
        <v>37</v>
      </c>
      <c r="IJ17" s="1"/>
      <c r="IK17" s="1"/>
    </row>
    <row r="18" spans="1:245" ht="49" customHeight="1" x14ac:dyDescent="0.35">
      <c r="A18" s="20">
        <v>16</v>
      </c>
      <c r="B18" s="2" t="s">
        <v>103</v>
      </c>
      <c r="C18" s="2" t="s">
        <v>94</v>
      </c>
      <c r="D18" s="56" t="s">
        <v>95</v>
      </c>
      <c r="F18" s="23" t="s">
        <v>104</v>
      </c>
      <c r="G18" s="4" t="s">
        <v>105</v>
      </c>
      <c r="I18" s="20">
        <v>0</v>
      </c>
      <c r="J18" s="58">
        <f t="shared" si="0"/>
        <v>0</v>
      </c>
      <c r="K18" s="20" t="s">
        <v>106</v>
      </c>
      <c r="L18" s="37">
        <f>250/0.063</f>
        <v>3968.2539682539682</v>
      </c>
      <c r="M18" s="37"/>
      <c r="N18" s="37"/>
      <c r="O18" s="37"/>
      <c r="P18" s="37"/>
      <c r="Q18" s="37"/>
      <c r="R18" s="37"/>
      <c r="S18" s="37"/>
      <c r="T18" s="37"/>
      <c r="U18" s="24">
        <f>L18*J18</f>
        <v>0</v>
      </c>
      <c r="V18" s="26">
        <f>J18-I18</f>
        <v>0</v>
      </c>
      <c r="W18" s="20">
        <v>0</v>
      </c>
      <c r="X18" s="27" t="str">
        <f>IF(J18&lt;I18,"N var",IF(J18&lt;(I18+W18),"P var low",IF(J18&gt;(I18+W18-1),"P var","N var")))</f>
        <v>P var</v>
      </c>
      <c r="Y18" s="28"/>
      <c r="Z18" s="24"/>
      <c r="AA18" s="38"/>
      <c r="AB18" s="30" t="s">
        <v>107</v>
      </c>
      <c r="AC18" s="20">
        <v>30</v>
      </c>
      <c r="AD18" s="59">
        <f>J18/AC18</f>
        <v>0</v>
      </c>
      <c r="AE18" s="20">
        <v>1</v>
      </c>
      <c r="AF18" s="20" t="s">
        <v>108</v>
      </c>
      <c r="AG18" s="61">
        <f>30000/130</f>
        <v>230.76923076923077</v>
      </c>
      <c r="AH18" s="62">
        <v>1</v>
      </c>
      <c r="AI18" s="63"/>
      <c r="AJ18" s="63"/>
      <c r="AK18" s="63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>
        <v>-0.5</v>
      </c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>
        <v>-0.3</v>
      </c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>
        <v>-0.2</v>
      </c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18" t="s">
        <v>37</v>
      </c>
      <c r="IJ18" s="1"/>
      <c r="IK18" s="1"/>
    </row>
    <row r="19" spans="1:245" ht="49" customHeight="1" x14ac:dyDescent="0.35">
      <c r="A19" s="20">
        <v>17</v>
      </c>
      <c r="B19" s="2" t="s">
        <v>103</v>
      </c>
      <c r="C19" s="2" t="s">
        <v>94</v>
      </c>
      <c r="D19" s="56" t="s">
        <v>95</v>
      </c>
      <c r="E19" s="4" t="s">
        <v>109</v>
      </c>
      <c r="F19" s="23" t="s">
        <v>104</v>
      </c>
      <c r="G19" s="4" t="s">
        <v>110</v>
      </c>
      <c r="I19" s="20">
        <v>0.5</v>
      </c>
      <c r="J19" s="58">
        <f t="shared" si="0"/>
        <v>0.92835000000000001</v>
      </c>
      <c r="K19" s="20" t="s">
        <v>106</v>
      </c>
      <c r="L19" s="37">
        <f>250/0.063</f>
        <v>3968.2539682539682</v>
      </c>
      <c r="M19" s="37"/>
      <c r="N19" s="37"/>
      <c r="O19" s="37"/>
      <c r="P19" s="37"/>
      <c r="Q19" s="37"/>
      <c r="R19" s="37"/>
      <c r="S19" s="37"/>
      <c r="T19" s="37"/>
      <c r="U19" s="24">
        <f>L19*J19</f>
        <v>3683.9285714285716</v>
      </c>
      <c r="V19" s="26">
        <f>J19-I19</f>
        <v>0.42835000000000001</v>
      </c>
      <c r="W19" s="20">
        <v>1</v>
      </c>
      <c r="X19" s="27" t="str">
        <f>IF(J19&lt;I19,"N var",IF(J19&lt;(I19+W19),"P var low",IF(J19&gt;(I19+W19-1),"P var","N var")))</f>
        <v>P var low</v>
      </c>
      <c r="Y19" s="28"/>
      <c r="Z19" s="24"/>
      <c r="AA19" s="38"/>
      <c r="AB19" s="30" t="s">
        <v>107</v>
      </c>
      <c r="AC19" s="20">
        <v>30</v>
      </c>
      <c r="AD19" s="59">
        <f t="shared" ref="AD19" si="6">J19/AC19</f>
        <v>3.0945E-2</v>
      </c>
      <c r="AE19" s="20">
        <v>1</v>
      </c>
      <c r="AF19" s="20" t="s">
        <v>108</v>
      </c>
      <c r="AG19" s="61">
        <f>30000/130</f>
        <v>230.76923076923077</v>
      </c>
      <c r="AH19" s="65">
        <v>1</v>
      </c>
      <c r="AI19" s="63"/>
      <c r="AJ19" s="63"/>
      <c r="AK19" s="63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>
        <v>-2.1649999999999999E-2</v>
      </c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>
        <v>-0.05</v>
      </c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18" t="s">
        <v>37</v>
      </c>
      <c r="IJ19" s="1"/>
      <c r="IK19" s="1"/>
    </row>
    <row r="20" spans="1:245" ht="49" customHeight="1" x14ac:dyDescent="0.35">
      <c r="A20" s="20">
        <v>18</v>
      </c>
      <c r="B20" s="2" t="s">
        <v>103</v>
      </c>
      <c r="C20" s="2" t="s">
        <v>94</v>
      </c>
      <c r="D20" s="56" t="s">
        <v>95</v>
      </c>
      <c r="E20" s="4" t="s">
        <v>111</v>
      </c>
      <c r="F20" s="23" t="s">
        <v>112</v>
      </c>
      <c r="G20" s="4" t="s">
        <v>113</v>
      </c>
      <c r="I20" s="20">
        <v>0.5</v>
      </c>
      <c r="J20" s="24">
        <f t="shared" si="0"/>
        <v>1</v>
      </c>
      <c r="K20" s="20" t="s">
        <v>114</v>
      </c>
      <c r="L20" s="37">
        <f>226/0.015</f>
        <v>15066.666666666668</v>
      </c>
      <c r="M20" s="37"/>
      <c r="N20" s="37"/>
      <c r="O20" s="37"/>
      <c r="P20" s="37"/>
      <c r="Q20" s="37"/>
      <c r="R20" s="37"/>
      <c r="S20" s="37"/>
      <c r="T20" s="37"/>
      <c r="U20" s="24">
        <f>L20*J20</f>
        <v>15066.666666666668</v>
      </c>
      <c r="V20" s="26">
        <f>J20-I20</f>
        <v>0.5</v>
      </c>
      <c r="W20" s="20">
        <v>0.5</v>
      </c>
      <c r="X20" s="27" t="str">
        <f>IF(J20&lt;I20,"N var",IF(J20&lt;(I20+W20),"P var low",IF(J20&gt;(I20+W20-1),"P var","N var")))</f>
        <v>P var</v>
      </c>
      <c r="Y20" s="28"/>
      <c r="Z20" s="24"/>
      <c r="AA20" s="38"/>
      <c r="AB20" s="30" t="s">
        <v>115</v>
      </c>
      <c r="AC20" s="20">
        <v>90</v>
      </c>
      <c r="AD20" s="59">
        <f>J20/AC20</f>
        <v>1.1111111111111112E-2</v>
      </c>
      <c r="AE20" s="20">
        <v>1</v>
      </c>
      <c r="AF20" s="20" t="s">
        <v>114</v>
      </c>
      <c r="AG20" s="32">
        <v>176</v>
      </c>
      <c r="AH20" s="33">
        <v>1</v>
      </c>
      <c r="AI20" s="34"/>
      <c r="AJ20" s="34"/>
      <c r="AK20" s="34"/>
      <c r="AL20" s="35"/>
      <c r="AM20" s="35"/>
      <c r="AN20" s="35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18" t="s">
        <v>37</v>
      </c>
      <c r="IJ20" s="1"/>
      <c r="IK20" s="1"/>
    </row>
    <row r="21" spans="1:245" ht="49" customHeight="1" x14ac:dyDescent="0.35">
      <c r="A21" s="20">
        <v>19</v>
      </c>
      <c r="B21" s="2" t="s">
        <v>46</v>
      </c>
      <c r="C21" s="2" t="s">
        <v>94</v>
      </c>
      <c r="D21" s="56" t="s">
        <v>116</v>
      </c>
      <c r="E21" s="4" t="s">
        <v>117</v>
      </c>
      <c r="F21" s="23" t="s">
        <v>118</v>
      </c>
      <c r="G21" s="4" t="s">
        <v>119</v>
      </c>
      <c r="I21" s="20">
        <v>2</v>
      </c>
      <c r="J21" s="24">
        <f t="shared" si="0"/>
        <v>4</v>
      </c>
      <c r="K21" s="20" t="s">
        <v>45</v>
      </c>
      <c r="L21" s="37">
        <f>1000/0.45</f>
        <v>2222.2222222222222</v>
      </c>
      <c r="M21" s="37"/>
      <c r="N21" s="37"/>
      <c r="O21" s="37"/>
      <c r="P21" s="37"/>
      <c r="Q21" s="37"/>
      <c r="R21" s="37"/>
      <c r="S21" s="37"/>
      <c r="T21" s="37"/>
      <c r="U21" s="24">
        <f>J21*L21</f>
        <v>8888.8888888888887</v>
      </c>
      <c r="V21" s="26">
        <f>J21-I21</f>
        <v>2</v>
      </c>
      <c r="W21" s="20">
        <v>1</v>
      </c>
      <c r="X21" s="27" t="str">
        <f>IF(J21&lt;I21,"N var",IF(J21&lt;(I21+W21),"P var low",IF(J21&gt;(I21+W21-1),"P var","N var")))</f>
        <v>P var</v>
      </c>
      <c r="Y21" s="28"/>
      <c r="Z21" s="24"/>
      <c r="AA21" s="38"/>
      <c r="AB21" s="66" t="s">
        <v>120</v>
      </c>
      <c r="AC21" s="1">
        <v>60</v>
      </c>
      <c r="AD21" s="31">
        <f>R21/AC21</f>
        <v>0</v>
      </c>
      <c r="AE21" s="1">
        <v>1</v>
      </c>
      <c r="AF21" s="44" t="s">
        <v>121</v>
      </c>
      <c r="AG21" s="11">
        <v>234.18</v>
      </c>
      <c r="AH21" s="67">
        <v>2</v>
      </c>
      <c r="AI21" s="68"/>
      <c r="AJ21" s="68"/>
      <c r="AK21" s="68"/>
      <c r="AL21" s="1"/>
      <c r="AM21" s="1"/>
      <c r="AN21" s="1"/>
      <c r="AO21" s="1"/>
      <c r="AP21" s="1"/>
      <c r="AQ21" s="1"/>
      <c r="AR21" s="1"/>
      <c r="AS21" s="1"/>
      <c r="AT21" s="1"/>
      <c r="AU21" s="1">
        <v>-1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>
        <v>-1</v>
      </c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5</v>
      </c>
      <c r="CF21" s="1"/>
      <c r="CG21" s="1"/>
      <c r="CH21" s="1"/>
      <c r="CI21" s="1"/>
      <c r="CJ21" s="1">
        <v>-1</v>
      </c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>
        <v>-1</v>
      </c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>
        <v>5</v>
      </c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>
        <v>-3</v>
      </c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>
        <v>-1</v>
      </c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8" t="s">
        <v>37</v>
      </c>
      <c r="IJ21" s="1"/>
      <c r="IK21" s="1"/>
    </row>
    <row r="22" spans="1:245" ht="49" customHeight="1" x14ac:dyDescent="0.35">
      <c r="A22" s="20">
        <v>20</v>
      </c>
      <c r="B22" s="2" t="s">
        <v>103</v>
      </c>
      <c r="C22" s="2" t="s">
        <v>122</v>
      </c>
      <c r="D22" s="3" t="s">
        <v>123</v>
      </c>
      <c r="E22" s="4" t="s">
        <v>124</v>
      </c>
      <c r="F22" s="23" t="s">
        <v>125</v>
      </c>
      <c r="I22" s="20">
        <v>5</v>
      </c>
      <c r="J22" s="47">
        <f t="shared" si="0"/>
        <v>21</v>
      </c>
      <c r="K22" s="44" t="s">
        <v>55</v>
      </c>
      <c r="L22" s="37">
        <f>400/0.001</f>
        <v>400000</v>
      </c>
      <c r="M22" s="37"/>
      <c r="N22" s="37"/>
      <c r="O22" s="37"/>
      <c r="P22" s="37"/>
      <c r="Q22" s="37"/>
      <c r="R22" s="37"/>
      <c r="S22" s="37"/>
      <c r="T22" s="37"/>
      <c r="U22" s="24">
        <f>L22*J22</f>
        <v>8400000</v>
      </c>
      <c r="V22" s="26">
        <f t="shared" si="1"/>
        <v>16</v>
      </c>
      <c r="W22" s="20">
        <v>5</v>
      </c>
      <c r="X22" s="27" t="str">
        <f t="shared" si="4"/>
        <v>P var</v>
      </c>
      <c r="Y22" s="28"/>
      <c r="Z22" s="24"/>
      <c r="AA22" s="29"/>
      <c r="AB22" s="30" t="s">
        <v>126</v>
      </c>
      <c r="AC22" s="20">
        <v>15</v>
      </c>
      <c r="AD22" s="31">
        <f t="shared" si="5"/>
        <v>1.4</v>
      </c>
      <c r="AE22" s="20">
        <v>1</v>
      </c>
      <c r="AF22" s="20" t="s">
        <v>45</v>
      </c>
      <c r="AG22" s="32">
        <v>32.9</v>
      </c>
      <c r="AH22" s="33">
        <f>23+3</f>
        <v>26</v>
      </c>
      <c r="AI22" s="34"/>
      <c r="AJ22" s="34"/>
      <c r="AK22" s="34"/>
      <c r="AL22" s="35"/>
      <c r="AM22" s="35"/>
      <c r="AN22" s="35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>
        <v>-1</v>
      </c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>
        <v>-1</v>
      </c>
      <c r="GS22" s="35"/>
      <c r="GT22" s="35"/>
      <c r="GU22" s="35">
        <v>-1</v>
      </c>
      <c r="GV22" s="35"/>
      <c r="GW22" s="35">
        <v>-1</v>
      </c>
      <c r="GX22" s="35"/>
      <c r="GY22" s="35"/>
      <c r="GZ22" s="35">
        <v>-1</v>
      </c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18" t="s">
        <v>37</v>
      </c>
      <c r="IJ22" s="1"/>
      <c r="IK22" s="1"/>
    </row>
    <row r="23" spans="1:245" ht="49" customHeight="1" x14ac:dyDescent="0.35">
      <c r="A23" s="20">
        <v>21</v>
      </c>
      <c r="B23" s="2" t="s">
        <v>127</v>
      </c>
      <c r="C23" s="2" t="s">
        <v>52</v>
      </c>
      <c r="D23" s="22" t="s">
        <v>58</v>
      </c>
      <c r="E23" s="4" t="s">
        <v>128</v>
      </c>
      <c r="F23" s="23" t="s">
        <v>129</v>
      </c>
      <c r="I23" s="20">
        <v>0</v>
      </c>
      <c r="J23" s="24">
        <f t="shared" si="0"/>
        <v>0</v>
      </c>
      <c r="K23" s="44" t="s">
        <v>55</v>
      </c>
      <c r="L23" s="37">
        <v>60</v>
      </c>
      <c r="M23" s="37"/>
      <c r="N23" s="37"/>
      <c r="O23" s="37"/>
      <c r="P23" s="37"/>
      <c r="Q23" s="37"/>
      <c r="R23" s="37"/>
      <c r="S23" s="37"/>
      <c r="T23" s="37"/>
      <c r="U23" s="24">
        <f t="shared" ref="U23:U41" si="7">J23</f>
        <v>0</v>
      </c>
      <c r="V23" s="26">
        <f t="shared" si="1"/>
        <v>0</v>
      </c>
      <c r="W23" s="20">
        <v>0</v>
      </c>
      <c r="X23" s="27" t="str">
        <f t="shared" si="4"/>
        <v>P var</v>
      </c>
      <c r="Y23" s="28"/>
      <c r="Z23" s="24"/>
      <c r="AA23" s="29"/>
      <c r="AB23" s="30"/>
      <c r="AC23" s="20"/>
      <c r="AD23" s="31"/>
      <c r="AE23" s="20"/>
      <c r="AF23" s="20"/>
      <c r="AG23" s="32"/>
      <c r="AH23" s="33">
        <v>0</v>
      </c>
      <c r="AI23" s="34"/>
      <c r="AJ23" s="34"/>
      <c r="AK23" s="34"/>
      <c r="AL23" s="35"/>
      <c r="AM23" s="35"/>
      <c r="AN23" s="35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>
        <f>60*5</f>
        <v>300</v>
      </c>
      <c r="GT23" s="35"/>
      <c r="GU23" s="35">
        <v>-60</v>
      </c>
      <c r="GV23" s="35"/>
      <c r="GW23" s="35">
        <v>-180</v>
      </c>
      <c r="GX23" s="35"/>
      <c r="GY23" s="35">
        <v>-60</v>
      </c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18" t="s">
        <v>37</v>
      </c>
      <c r="IJ23" s="1"/>
      <c r="IK23" s="1"/>
    </row>
    <row r="24" spans="1:245" ht="49" customHeight="1" x14ac:dyDescent="0.35">
      <c r="A24" s="20">
        <v>22</v>
      </c>
      <c r="B24" s="2" t="s">
        <v>127</v>
      </c>
      <c r="C24" s="2" t="s">
        <v>52</v>
      </c>
      <c r="D24" s="3" t="s">
        <v>58</v>
      </c>
      <c r="E24" s="4" t="s">
        <v>130</v>
      </c>
      <c r="F24" s="69" t="s">
        <v>131</v>
      </c>
      <c r="G24" s="4" t="s">
        <v>132</v>
      </c>
      <c r="H24" s="1">
        <f>J24/60</f>
        <v>13</v>
      </c>
      <c r="I24" s="20">
        <v>500</v>
      </c>
      <c r="J24" s="47">
        <f t="shared" si="0"/>
        <v>780</v>
      </c>
      <c r="K24" s="44" t="s">
        <v>55</v>
      </c>
      <c r="L24" s="37">
        <v>60</v>
      </c>
      <c r="M24" s="37"/>
      <c r="N24" s="37"/>
      <c r="O24" s="37"/>
      <c r="P24" s="37"/>
      <c r="Q24" s="37"/>
      <c r="R24" s="37"/>
      <c r="S24" s="37"/>
      <c r="T24" s="37"/>
      <c r="U24" s="24">
        <f t="shared" si="7"/>
        <v>780</v>
      </c>
      <c r="V24" s="26">
        <f t="shared" si="1"/>
        <v>280</v>
      </c>
      <c r="W24" s="20">
        <v>500</v>
      </c>
      <c r="X24" s="27" t="str">
        <f t="shared" si="4"/>
        <v>P var low</v>
      </c>
      <c r="Y24" s="28"/>
      <c r="Z24" s="24"/>
      <c r="AA24" s="38"/>
      <c r="AB24" s="30" t="s">
        <v>133</v>
      </c>
      <c r="AC24" s="20">
        <v>30</v>
      </c>
      <c r="AD24" s="31">
        <f>J24/AC24</f>
        <v>26</v>
      </c>
      <c r="AE24" s="20">
        <v>1</v>
      </c>
      <c r="AF24" s="20" t="s">
        <v>134</v>
      </c>
      <c r="AG24" s="39">
        <f>2803/140</f>
        <v>20.021428571428572</v>
      </c>
      <c r="AH24" s="40">
        <v>1200</v>
      </c>
      <c r="AI24" s="41"/>
      <c r="AJ24" s="41"/>
      <c r="AK24" s="41"/>
      <c r="AL24" s="42"/>
      <c r="AM24" s="42"/>
      <c r="AN24" s="42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>
        <v>-300</v>
      </c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>
        <v>-60</v>
      </c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>
        <v>-60</v>
      </c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18" t="s">
        <v>37</v>
      </c>
      <c r="IJ24" s="1"/>
      <c r="IK24" s="1"/>
    </row>
    <row r="25" spans="1:245" ht="49" customHeight="1" x14ac:dyDescent="0.35">
      <c r="A25" s="20">
        <v>23</v>
      </c>
      <c r="B25" s="2" t="s">
        <v>135</v>
      </c>
      <c r="C25" s="2" t="s">
        <v>52</v>
      </c>
      <c r="D25" s="22" t="s">
        <v>136</v>
      </c>
      <c r="E25" s="4" t="s">
        <v>137</v>
      </c>
      <c r="F25" s="69" t="s">
        <v>138</v>
      </c>
      <c r="G25" s="4" t="s">
        <v>132</v>
      </c>
      <c r="H25" s="1">
        <f>J25/60</f>
        <v>15</v>
      </c>
      <c r="I25" s="20">
        <v>500</v>
      </c>
      <c r="J25" s="24">
        <f t="shared" si="0"/>
        <v>900</v>
      </c>
      <c r="K25" s="44" t="s">
        <v>55</v>
      </c>
      <c r="L25" s="37">
        <v>60</v>
      </c>
      <c r="M25" s="37"/>
      <c r="N25" s="37"/>
      <c r="O25" s="37"/>
      <c r="P25" s="37"/>
      <c r="Q25" s="37"/>
      <c r="R25" s="37"/>
      <c r="S25" s="37"/>
      <c r="T25" s="37"/>
      <c r="U25" s="24">
        <f t="shared" si="7"/>
        <v>900</v>
      </c>
      <c r="V25" s="26">
        <f t="shared" si="1"/>
        <v>400</v>
      </c>
      <c r="W25" s="20">
        <v>500</v>
      </c>
      <c r="X25" s="27" t="str">
        <f t="shared" si="4"/>
        <v>P var low</v>
      </c>
      <c r="Y25" s="28"/>
      <c r="Z25" s="24"/>
      <c r="AA25" s="38"/>
      <c r="AB25" s="30" t="s">
        <v>133</v>
      </c>
      <c r="AC25" s="20">
        <v>30</v>
      </c>
      <c r="AD25" s="31">
        <f>J25/AC25</f>
        <v>30</v>
      </c>
      <c r="AE25" s="20">
        <v>1</v>
      </c>
      <c r="AF25" s="20" t="s">
        <v>134</v>
      </c>
      <c r="AG25" s="39">
        <f>2803/140</f>
        <v>20.021428571428572</v>
      </c>
      <c r="AH25" s="40">
        <v>1200</v>
      </c>
      <c r="AI25" s="41"/>
      <c r="AJ25" s="41"/>
      <c r="AK25" s="41"/>
      <c r="AL25" s="42"/>
      <c r="AM25" s="42"/>
      <c r="AN25" s="42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2"/>
      <c r="DZ25" s="42"/>
      <c r="EA25" s="42"/>
      <c r="EB25" s="42"/>
      <c r="EC25" s="42"/>
      <c r="ED25" s="42"/>
      <c r="EE25" s="42"/>
      <c r="EF25" s="42"/>
      <c r="EG25" s="42"/>
      <c r="EH25" s="42"/>
      <c r="EI25" s="42"/>
      <c r="EJ25" s="42"/>
      <c r="EK25" s="42"/>
      <c r="EL25" s="42"/>
      <c r="EM25" s="42"/>
      <c r="EN25" s="42"/>
      <c r="EO25" s="42"/>
      <c r="EP25" s="42"/>
      <c r="EQ25" s="42"/>
      <c r="ER25" s="42"/>
      <c r="ES25" s="42"/>
      <c r="ET25" s="42"/>
      <c r="EU25" s="42"/>
      <c r="EV25" s="42"/>
      <c r="EW25" s="42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" s="42"/>
      <c r="FO25" s="42"/>
      <c r="FP25" s="42"/>
      <c r="FQ25" s="42"/>
      <c r="FR25" s="42"/>
      <c r="FS25" s="42"/>
      <c r="FT25" s="42"/>
      <c r="FU25" s="42"/>
      <c r="FV25" s="42"/>
      <c r="FW25" s="42"/>
      <c r="FX25" s="42"/>
      <c r="FY25" s="42"/>
      <c r="FZ25" s="42"/>
      <c r="GA25" s="42"/>
      <c r="GB25" s="42"/>
      <c r="GC25" s="42"/>
      <c r="GD25" s="42"/>
      <c r="GE25" s="42"/>
      <c r="GF25" s="42"/>
      <c r="GG25" s="42"/>
      <c r="GH25" s="42"/>
      <c r="GI25" s="42"/>
      <c r="GJ25" s="42"/>
      <c r="GK25" s="42"/>
      <c r="GL25" s="42"/>
      <c r="GM25" s="42"/>
      <c r="GN25" s="42"/>
      <c r="GO25" s="42"/>
      <c r="GP25" s="42"/>
      <c r="GQ25" s="42"/>
      <c r="GR25" s="42"/>
      <c r="GS25" s="42"/>
      <c r="GT25" s="42"/>
      <c r="GU25" s="42"/>
      <c r="GV25" s="42"/>
      <c r="GW25" s="42"/>
      <c r="GX25" s="42"/>
      <c r="GY25" s="42"/>
      <c r="GZ25" s="42"/>
      <c r="HA25" s="42">
        <v>-300</v>
      </c>
      <c r="HB25" s="42"/>
      <c r="HC25" s="42"/>
      <c r="HD25" s="42"/>
      <c r="HE25" s="42"/>
      <c r="HF25" s="42"/>
      <c r="HG25" s="42"/>
      <c r="HH25" s="42"/>
      <c r="HI25" s="42"/>
      <c r="HJ25" s="42"/>
      <c r="HK25" s="42"/>
      <c r="HL25" s="42"/>
      <c r="HM25" s="42"/>
      <c r="HN25" s="42"/>
      <c r="HO25" s="42"/>
      <c r="HP25" s="42"/>
      <c r="HQ25" s="42"/>
      <c r="HR25" s="42"/>
      <c r="HS25" s="42"/>
      <c r="HT25" s="42"/>
      <c r="HU25" s="42"/>
      <c r="HV25" s="42"/>
      <c r="HW25" s="42"/>
      <c r="HX25" s="42"/>
      <c r="HY25" s="42"/>
      <c r="HZ25" s="42"/>
      <c r="IA25" s="42"/>
      <c r="IB25" s="42"/>
      <c r="IC25" s="42"/>
      <c r="ID25" s="42"/>
      <c r="IE25" s="42"/>
      <c r="IF25" s="42"/>
      <c r="IG25" s="42"/>
      <c r="IH25" s="42"/>
      <c r="II25" s="18" t="s">
        <v>37</v>
      </c>
      <c r="IJ25" s="1"/>
      <c r="IK25" s="1"/>
    </row>
    <row r="26" spans="1:245" ht="49" customHeight="1" x14ac:dyDescent="0.35">
      <c r="A26" s="20">
        <v>24</v>
      </c>
      <c r="B26" s="2" t="s">
        <v>127</v>
      </c>
      <c r="C26" s="2" t="s">
        <v>52</v>
      </c>
      <c r="D26" s="22" t="s">
        <v>136</v>
      </c>
      <c r="E26" s="4" t="s">
        <v>139</v>
      </c>
      <c r="F26" s="69" t="s">
        <v>140</v>
      </c>
      <c r="G26" s="4" t="s">
        <v>132</v>
      </c>
      <c r="H26" s="1">
        <f>J26/60</f>
        <v>27</v>
      </c>
      <c r="I26" s="20">
        <v>1000</v>
      </c>
      <c r="J26" s="24">
        <f t="shared" si="0"/>
        <v>1620</v>
      </c>
      <c r="K26" s="44" t="s">
        <v>55</v>
      </c>
      <c r="L26" s="37">
        <v>60</v>
      </c>
      <c r="M26" s="37"/>
      <c r="N26" s="37"/>
      <c r="O26" s="37"/>
      <c r="P26" s="37"/>
      <c r="Q26" s="37"/>
      <c r="R26" s="37"/>
      <c r="S26" s="37"/>
      <c r="T26" s="37"/>
      <c r="U26" s="24">
        <f t="shared" si="7"/>
        <v>1620</v>
      </c>
      <c r="V26" s="26">
        <f t="shared" si="1"/>
        <v>620</v>
      </c>
      <c r="W26" s="20">
        <v>500</v>
      </c>
      <c r="X26" s="27" t="str">
        <f t="shared" si="4"/>
        <v>P var</v>
      </c>
      <c r="Y26" s="28"/>
      <c r="Z26" s="24"/>
      <c r="AA26" s="38"/>
      <c r="AB26" s="30" t="s">
        <v>133</v>
      </c>
      <c r="AC26" s="20">
        <v>30</v>
      </c>
      <c r="AD26" s="31">
        <f>J26/AC26</f>
        <v>54</v>
      </c>
      <c r="AE26" s="20">
        <v>1</v>
      </c>
      <c r="AF26" s="20" t="s">
        <v>134</v>
      </c>
      <c r="AG26" s="39">
        <f>2803/140</f>
        <v>20.021428571428572</v>
      </c>
      <c r="AH26" s="40">
        <v>1620</v>
      </c>
      <c r="AI26" s="41"/>
      <c r="AJ26" s="41"/>
      <c r="AK26" s="41"/>
      <c r="AL26" s="42"/>
      <c r="AM26" s="42"/>
      <c r="AN26" s="42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 t="s">
        <v>141</v>
      </c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18" t="s">
        <v>37</v>
      </c>
      <c r="IJ26" s="1"/>
      <c r="IK26" s="1"/>
    </row>
    <row r="27" spans="1:245" ht="49" customHeight="1" x14ac:dyDescent="0.35">
      <c r="A27" s="20">
        <v>25</v>
      </c>
      <c r="B27" s="2" t="s">
        <v>127</v>
      </c>
      <c r="C27" s="2" t="s">
        <v>52</v>
      </c>
      <c r="D27" s="22" t="s">
        <v>58</v>
      </c>
      <c r="F27" s="69" t="s">
        <v>142</v>
      </c>
      <c r="G27" s="4" t="s">
        <v>143</v>
      </c>
      <c r="H27" s="1">
        <f>J27/60</f>
        <v>0</v>
      </c>
      <c r="I27" s="20">
        <v>0</v>
      </c>
      <c r="J27" s="24">
        <f t="shared" si="0"/>
        <v>0</v>
      </c>
      <c r="K27" s="44" t="s">
        <v>55</v>
      </c>
      <c r="L27" s="37">
        <v>60</v>
      </c>
      <c r="M27" s="37"/>
      <c r="N27" s="37"/>
      <c r="O27" s="37"/>
      <c r="P27" s="37"/>
      <c r="Q27" s="37"/>
      <c r="R27" s="37"/>
      <c r="S27" s="37"/>
      <c r="T27" s="37"/>
      <c r="U27" s="24">
        <f t="shared" si="7"/>
        <v>0</v>
      </c>
      <c r="V27" s="26">
        <f t="shared" si="1"/>
        <v>0</v>
      </c>
      <c r="W27" s="20">
        <v>0</v>
      </c>
      <c r="X27" s="27" t="str">
        <f t="shared" si="4"/>
        <v>P var</v>
      </c>
      <c r="Y27" s="28"/>
      <c r="Z27" s="24"/>
      <c r="AA27" s="38"/>
      <c r="AB27" s="30" t="s">
        <v>133</v>
      </c>
      <c r="AC27" s="20">
        <v>45</v>
      </c>
      <c r="AD27" s="31">
        <f>J27/AC27</f>
        <v>0</v>
      </c>
      <c r="AE27" s="20">
        <v>1</v>
      </c>
      <c r="AF27" s="20" t="s">
        <v>134</v>
      </c>
      <c r="AG27" s="39">
        <f>3355/140</f>
        <v>23.964285714285715</v>
      </c>
      <c r="AH27" s="40">
        <v>1200</v>
      </c>
      <c r="AI27" s="41"/>
      <c r="AJ27" s="41"/>
      <c r="AK27" s="41"/>
      <c r="AL27" s="42"/>
      <c r="AM27" s="42">
        <v>-300</v>
      </c>
      <c r="AN27" s="42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>
        <v>-480</v>
      </c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>
        <v>-120</v>
      </c>
      <c r="DU27" s="43"/>
      <c r="DV27" s="43">
        <v>-300</v>
      </c>
      <c r="DW27" s="43"/>
      <c r="DX27" s="43"/>
      <c r="DY27" s="42"/>
      <c r="DZ27" s="42"/>
      <c r="EA27" s="42"/>
      <c r="EB27" s="42"/>
      <c r="EC27" s="42"/>
      <c r="ED27" s="42"/>
      <c r="EE27" s="42"/>
      <c r="EF27" s="42"/>
      <c r="EG27" s="42"/>
      <c r="EH27" s="42"/>
      <c r="EI27" s="42"/>
      <c r="EJ27" s="42"/>
      <c r="EK27" s="42"/>
      <c r="EL27" s="42"/>
      <c r="EM27" s="42"/>
      <c r="EN27" s="42"/>
      <c r="EO27" s="42"/>
      <c r="EP27" s="42"/>
      <c r="EQ27" s="42"/>
      <c r="ER27" s="42"/>
      <c r="ES27" s="42"/>
      <c r="ET27" s="42"/>
      <c r="EU27" s="42"/>
      <c r="EV27" s="42"/>
      <c r="EW27" s="42"/>
      <c r="EX27" s="42"/>
      <c r="EY27" s="42"/>
      <c r="EZ27" s="42"/>
      <c r="FA27" s="42"/>
      <c r="FB27" s="42"/>
      <c r="FC27" s="42"/>
      <c r="FD27" s="42"/>
      <c r="FE27" s="42"/>
      <c r="FF27" s="42"/>
      <c r="FG27" s="42"/>
      <c r="FH27" s="42"/>
      <c r="FI27" s="42"/>
      <c r="FJ27" s="42"/>
      <c r="FK27" s="42"/>
      <c r="FL27" s="42"/>
      <c r="FM27" s="42"/>
      <c r="FN27" s="42"/>
      <c r="FO27" s="42"/>
      <c r="FP27" s="42"/>
      <c r="FQ27" s="42"/>
      <c r="FR27" s="42"/>
      <c r="FS27" s="42"/>
      <c r="FT27" s="42"/>
      <c r="FU27" s="42"/>
      <c r="FV27" s="42"/>
      <c r="FW27" s="42"/>
      <c r="FX27" s="42"/>
      <c r="FY27" s="42"/>
      <c r="FZ27" s="42"/>
      <c r="GA27" s="42"/>
      <c r="GB27" s="42"/>
      <c r="GC27" s="42"/>
      <c r="GD27" s="42"/>
      <c r="GE27" s="42"/>
      <c r="GF27" s="42"/>
      <c r="GG27" s="42"/>
      <c r="GH27" s="42"/>
      <c r="GI27" s="42"/>
      <c r="GJ27" s="42"/>
      <c r="GK27" s="42"/>
      <c r="GL27" s="42"/>
      <c r="GM27" s="42"/>
      <c r="GN27" s="42"/>
      <c r="GO27" s="42"/>
      <c r="GP27" s="42"/>
      <c r="GQ27" s="42"/>
      <c r="GR27" s="42"/>
      <c r="GS27" s="42"/>
      <c r="GT27" s="42"/>
      <c r="GU27" s="42"/>
      <c r="GV27" s="42"/>
      <c r="GW27" s="42"/>
      <c r="GX27" s="42"/>
      <c r="GY27" s="42"/>
      <c r="GZ27" s="42"/>
      <c r="HA27" s="42"/>
      <c r="HB27" s="42"/>
      <c r="HC27" s="42"/>
      <c r="HD27" s="42"/>
      <c r="HE27" s="42"/>
      <c r="HF27" s="42"/>
      <c r="HG27" s="42"/>
      <c r="HH27" s="42"/>
      <c r="HI27" s="42"/>
      <c r="HJ27" s="42"/>
      <c r="HK27" s="42"/>
      <c r="HL27" s="42"/>
      <c r="HM27" s="42"/>
      <c r="HN27" s="42"/>
      <c r="HO27" s="42"/>
      <c r="HP27" s="42"/>
      <c r="HQ27" s="42"/>
      <c r="HR27" s="42"/>
      <c r="HS27" s="42"/>
      <c r="HT27" s="42"/>
      <c r="HU27" s="42"/>
      <c r="HV27" s="42"/>
      <c r="HW27" s="42"/>
      <c r="HX27" s="42"/>
      <c r="HY27" s="42"/>
      <c r="HZ27" s="42"/>
      <c r="IA27" s="42"/>
      <c r="IB27" s="42"/>
      <c r="IC27" s="42"/>
      <c r="ID27" s="42"/>
      <c r="IE27" s="42"/>
      <c r="IF27" s="42"/>
      <c r="IG27" s="42"/>
      <c r="IH27" s="42"/>
      <c r="II27" s="18" t="s">
        <v>37</v>
      </c>
      <c r="IJ27" s="1"/>
      <c r="IK27" s="1"/>
    </row>
    <row r="28" spans="1:245" ht="49" customHeight="1" x14ac:dyDescent="0.35">
      <c r="A28" s="20">
        <v>26</v>
      </c>
      <c r="B28" s="2" t="s">
        <v>127</v>
      </c>
      <c r="C28" s="2" t="s">
        <v>52</v>
      </c>
      <c r="D28" s="22" t="s">
        <v>58</v>
      </c>
      <c r="E28" s="4" t="s">
        <v>144</v>
      </c>
      <c r="F28" s="69" t="s">
        <v>145</v>
      </c>
      <c r="G28" s="4" t="s">
        <v>143</v>
      </c>
      <c r="H28" s="1"/>
      <c r="I28" s="20">
        <v>0</v>
      </c>
      <c r="J28" s="24">
        <f t="shared" si="0"/>
        <v>0</v>
      </c>
      <c r="K28" s="44" t="s">
        <v>55</v>
      </c>
      <c r="L28" s="37">
        <v>60</v>
      </c>
      <c r="M28" s="37"/>
      <c r="N28" s="37"/>
      <c r="O28" s="37"/>
      <c r="P28" s="37"/>
      <c r="Q28" s="37"/>
      <c r="R28" s="37"/>
      <c r="S28" s="37"/>
      <c r="T28" s="37"/>
      <c r="U28" s="24">
        <f t="shared" si="7"/>
        <v>0</v>
      </c>
      <c r="V28" s="26">
        <f t="shared" si="1"/>
        <v>0</v>
      </c>
      <c r="W28" s="20">
        <v>0</v>
      </c>
      <c r="X28" s="27" t="str">
        <f t="shared" si="4"/>
        <v>P var</v>
      </c>
      <c r="Y28" s="28"/>
      <c r="Z28" s="24"/>
      <c r="AA28" s="38"/>
      <c r="AB28" s="30"/>
      <c r="AC28" s="20"/>
      <c r="AD28" s="31"/>
      <c r="AE28" s="20"/>
      <c r="AF28" s="20"/>
      <c r="AG28" s="39"/>
      <c r="AH28" s="40">
        <v>0</v>
      </c>
      <c r="AI28" s="41"/>
      <c r="AJ28" s="41"/>
      <c r="AK28" s="41"/>
      <c r="AL28" s="42"/>
      <c r="AM28" s="42"/>
      <c r="AN28" s="42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2"/>
      <c r="DZ28" s="42"/>
      <c r="EA28" s="42"/>
      <c r="EB28" s="42"/>
      <c r="EC28" s="42"/>
      <c r="ED28" s="42"/>
      <c r="EE28" s="42"/>
      <c r="EF28" s="42"/>
      <c r="EG28" s="42"/>
      <c r="EH28" s="42"/>
      <c r="EI28" s="42"/>
      <c r="EJ28" s="42"/>
      <c r="EK28" s="42"/>
      <c r="EL28" s="42"/>
      <c r="EM28" s="42"/>
      <c r="EN28" s="42"/>
      <c r="EO28" s="42"/>
      <c r="EP28" s="42"/>
      <c r="EQ28" s="42"/>
      <c r="ER28" s="42"/>
      <c r="ES28" s="42"/>
      <c r="ET28" s="42"/>
      <c r="EU28" s="42"/>
      <c r="EV28" s="42"/>
      <c r="EW28" s="42"/>
      <c r="EX28" s="42"/>
      <c r="EY28" s="42"/>
      <c r="EZ28" s="42"/>
      <c r="FA28" s="42"/>
      <c r="FB28" s="42"/>
      <c r="FC28" s="42"/>
      <c r="FD28" s="42"/>
      <c r="FE28" s="42"/>
      <c r="FF28" s="42"/>
      <c r="FG28" s="42"/>
      <c r="FH28" s="42"/>
      <c r="FI28" s="42"/>
      <c r="FJ28" s="42"/>
      <c r="FK28" s="42"/>
      <c r="FL28" s="42"/>
      <c r="FM28" s="42"/>
      <c r="FN28" s="42"/>
      <c r="FO28" s="42"/>
      <c r="FP28" s="42"/>
      <c r="FQ28" s="42"/>
      <c r="FR28" s="42"/>
      <c r="FS28" s="42"/>
      <c r="FT28" s="42"/>
      <c r="FU28" s="42"/>
      <c r="FV28" s="42"/>
      <c r="FW28" s="42"/>
      <c r="FX28" s="42"/>
      <c r="FY28" s="42"/>
      <c r="FZ28" s="42"/>
      <c r="GA28" s="42"/>
      <c r="GB28" s="42"/>
      <c r="GC28" s="42"/>
      <c r="GD28" s="42"/>
      <c r="GE28" s="42"/>
      <c r="GF28" s="42"/>
      <c r="GG28" s="42"/>
      <c r="GH28" s="42"/>
      <c r="GI28" s="42"/>
      <c r="GJ28" s="42"/>
      <c r="GK28" s="42"/>
      <c r="GL28" s="42"/>
      <c r="GM28" s="42"/>
      <c r="GN28" s="42"/>
      <c r="GO28" s="42"/>
      <c r="GP28" s="42"/>
      <c r="GQ28" s="42"/>
      <c r="GR28" s="42"/>
      <c r="GS28" s="42"/>
      <c r="GT28" s="42"/>
      <c r="GU28" s="42"/>
      <c r="GV28" s="42"/>
      <c r="GW28" s="42"/>
      <c r="GX28" s="42"/>
      <c r="GY28" s="42"/>
      <c r="GZ28" s="42"/>
      <c r="HA28" s="42"/>
      <c r="HB28" s="42"/>
      <c r="HC28" s="42"/>
      <c r="HD28" s="42"/>
      <c r="HE28" s="42"/>
      <c r="HF28" s="42"/>
      <c r="HG28" s="42"/>
      <c r="HH28" s="42"/>
      <c r="HI28" s="42"/>
      <c r="HJ28" s="42"/>
      <c r="HK28" s="42"/>
      <c r="HL28" s="42"/>
      <c r="HM28" s="42"/>
      <c r="HN28" s="42"/>
      <c r="HO28" s="42"/>
      <c r="HP28" s="42"/>
      <c r="HQ28" s="42"/>
      <c r="HR28" s="42"/>
      <c r="HS28" s="42"/>
      <c r="HT28" s="42"/>
      <c r="HU28" s="42"/>
      <c r="HV28" s="42"/>
      <c r="HW28" s="42"/>
      <c r="HX28" s="42"/>
      <c r="HY28" s="42"/>
      <c r="HZ28" s="42"/>
      <c r="IA28" s="42"/>
      <c r="IB28" s="42"/>
      <c r="IC28" s="42"/>
      <c r="ID28" s="42"/>
      <c r="IE28" s="42"/>
      <c r="IF28" s="42"/>
      <c r="IG28" s="42"/>
      <c r="IH28" s="42"/>
      <c r="II28" s="18" t="s">
        <v>37</v>
      </c>
      <c r="IJ28" s="1"/>
      <c r="IK28" s="1"/>
    </row>
    <row r="29" spans="1:245" ht="49" customHeight="1" x14ac:dyDescent="0.35">
      <c r="A29" s="20">
        <v>27</v>
      </c>
      <c r="B29" s="2" t="s">
        <v>135</v>
      </c>
      <c r="C29" s="2" t="s">
        <v>52</v>
      </c>
      <c r="D29" s="22" t="s">
        <v>58</v>
      </c>
      <c r="E29" s="4" t="s">
        <v>146</v>
      </c>
      <c r="F29" s="69" t="s">
        <v>147</v>
      </c>
      <c r="G29" s="4" t="s">
        <v>148</v>
      </c>
      <c r="H29" s="1">
        <f>J29/60</f>
        <v>0</v>
      </c>
      <c r="I29" s="20">
        <v>0</v>
      </c>
      <c r="J29" s="24">
        <f t="shared" si="0"/>
        <v>0</v>
      </c>
      <c r="K29" s="44" t="s">
        <v>55</v>
      </c>
      <c r="L29" s="37">
        <v>60</v>
      </c>
      <c r="M29" s="37"/>
      <c r="N29" s="37"/>
      <c r="O29" s="37"/>
      <c r="P29" s="37"/>
      <c r="Q29" s="37"/>
      <c r="R29" s="37"/>
      <c r="S29" s="37"/>
      <c r="T29" s="37"/>
      <c r="U29" s="24">
        <f t="shared" si="7"/>
        <v>0</v>
      </c>
      <c r="V29" s="26">
        <f t="shared" si="1"/>
        <v>0</v>
      </c>
      <c r="W29" s="20">
        <v>0</v>
      </c>
      <c r="X29" s="27" t="str">
        <f t="shared" si="4"/>
        <v>P var</v>
      </c>
      <c r="Y29" s="28"/>
      <c r="Z29" s="24"/>
      <c r="AA29" s="38"/>
      <c r="AB29" s="30" t="s">
        <v>133</v>
      </c>
      <c r="AC29" s="20">
        <v>45</v>
      </c>
      <c r="AD29" s="31">
        <f t="shared" ref="AD29:AD35" si="8">J29/AC29</f>
        <v>0</v>
      </c>
      <c r="AE29" s="20">
        <v>1</v>
      </c>
      <c r="AF29" s="20" t="s">
        <v>134</v>
      </c>
      <c r="AG29" s="39">
        <f t="shared" ref="AG29:AG35" si="9">3355/140</f>
        <v>23.964285714285715</v>
      </c>
      <c r="AH29" s="40">
        <v>1200</v>
      </c>
      <c r="AI29" s="41"/>
      <c r="AJ29" s="41"/>
      <c r="AK29" s="41"/>
      <c r="AL29" s="42"/>
      <c r="AM29" s="42"/>
      <c r="AN29" s="42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>
        <v>-600</v>
      </c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>
        <v>-360</v>
      </c>
      <c r="EZ29" s="42"/>
      <c r="FA29" s="42"/>
      <c r="FB29" s="42"/>
      <c r="FC29" s="42"/>
      <c r="FD29" s="42"/>
      <c r="FE29" s="42">
        <v>-240</v>
      </c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42"/>
      <c r="GV29" s="42"/>
      <c r="GW29" s="42"/>
      <c r="GX29" s="42"/>
      <c r="GY29" s="42"/>
      <c r="GZ29" s="42"/>
      <c r="HA29" s="42"/>
      <c r="HB29" s="42"/>
      <c r="HC29" s="42"/>
      <c r="HD29" s="42"/>
      <c r="HE29" s="42"/>
      <c r="HF29" s="42"/>
      <c r="HG29" s="42"/>
      <c r="HH29" s="42"/>
      <c r="HI29" s="42"/>
      <c r="HJ29" s="42"/>
      <c r="HK29" s="42"/>
      <c r="HL29" s="42"/>
      <c r="HM29" s="42"/>
      <c r="HN29" s="42"/>
      <c r="HO29" s="42"/>
      <c r="HP29" s="42"/>
      <c r="HQ29" s="42"/>
      <c r="HR29" s="42"/>
      <c r="HS29" s="42"/>
      <c r="HT29" s="42"/>
      <c r="HU29" s="42"/>
      <c r="HV29" s="42"/>
      <c r="HW29" s="42"/>
      <c r="HX29" s="42"/>
      <c r="HY29" s="42"/>
      <c r="HZ29" s="42"/>
      <c r="IA29" s="42"/>
      <c r="IB29" s="42"/>
      <c r="IC29" s="42"/>
      <c r="ID29" s="42"/>
      <c r="IE29" s="42"/>
      <c r="IF29" s="42"/>
      <c r="IG29" s="42"/>
      <c r="IH29" s="42"/>
      <c r="II29" s="18" t="s">
        <v>37</v>
      </c>
      <c r="IJ29" s="1"/>
      <c r="IK29" s="1"/>
    </row>
    <row r="30" spans="1:245" ht="49" customHeight="1" x14ac:dyDescent="0.35">
      <c r="A30" s="20">
        <v>28</v>
      </c>
      <c r="B30" s="2" t="s">
        <v>127</v>
      </c>
      <c r="C30" s="2" t="s">
        <v>52</v>
      </c>
      <c r="D30" s="22" t="s">
        <v>58</v>
      </c>
      <c r="E30" s="70" t="s">
        <v>149</v>
      </c>
      <c r="F30" s="69" t="s">
        <v>150</v>
      </c>
      <c r="G30" s="4" t="s">
        <v>151</v>
      </c>
      <c r="H30" s="1"/>
      <c r="I30" s="20">
        <v>0</v>
      </c>
      <c r="J30" s="24">
        <f t="shared" si="0"/>
        <v>380</v>
      </c>
      <c r="K30" s="44" t="s">
        <v>55</v>
      </c>
      <c r="L30" s="37">
        <v>60</v>
      </c>
      <c r="M30" s="37"/>
      <c r="N30" s="37"/>
      <c r="O30" s="37"/>
      <c r="P30" s="37"/>
      <c r="Q30" s="37"/>
      <c r="R30" s="37"/>
      <c r="S30" s="37"/>
      <c r="T30" s="37"/>
      <c r="U30" s="24">
        <f t="shared" si="7"/>
        <v>380</v>
      </c>
      <c r="V30" s="26">
        <f t="shared" si="1"/>
        <v>380</v>
      </c>
      <c r="W30" s="20"/>
      <c r="X30" s="27" t="str">
        <f t="shared" si="4"/>
        <v>P var</v>
      </c>
      <c r="Y30" s="28"/>
      <c r="Z30" s="24"/>
      <c r="AA30" s="38"/>
      <c r="AB30" s="30" t="s">
        <v>133</v>
      </c>
      <c r="AC30" s="20">
        <v>45</v>
      </c>
      <c r="AD30" s="31">
        <f t="shared" si="8"/>
        <v>8.4444444444444446</v>
      </c>
      <c r="AE30" s="20">
        <v>1</v>
      </c>
      <c r="AF30" s="20" t="s">
        <v>134</v>
      </c>
      <c r="AG30" s="39">
        <f t="shared" si="9"/>
        <v>23.964285714285715</v>
      </c>
      <c r="AH30" s="40">
        <v>0</v>
      </c>
      <c r="AI30" s="41"/>
      <c r="AJ30" s="41"/>
      <c r="AK30" s="41"/>
      <c r="AL30" s="42"/>
      <c r="AM30" s="42"/>
      <c r="AN30" s="42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2"/>
      <c r="DZ30" s="42"/>
      <c r="EA30" s="42"/>
      <c r="EB30" s="42"/>
      <c r="EC30" s="42"/>
      <c r="ED30" s="42"/>
      <c r="EE30" s="42"/>
      <c r="EF30" s="42"/>
      <c r="EG30" s="42"/>
      <c r="EH30" s="42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2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42"/>
      <c r="FT30" s="42"/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2"/>
      <c r="GI30" s="42"/>
      <c r="GJ30" s="42"/>
      <c r="GK30" s="42"/>
      <c r="GL30" s="42"/>
      <c r="GM30" s="42"/>
      <c r="GN30" s="42"/>
      <c r="GO30" s="42"/>
      <c r="GP30" s="42"/>
      <c r="GQ30" s="42"/>
      <c r="GR30" s="42"/>
      <c r="GS30" s="42"/>
      <c r="GT30" s="42"/>
      <c r="GU30" s="42"/>
      <c r="GV30" s="42"/>
      <c r="GW30" s="42"/>
      <c r="GX30" s="42"/>
      <c r="GY30" s="42"/>
      <c r="GZ30" s="42"/>
      <c r="HA30" s="42"/>
      <c r="HB30" s="42"/>
      <c r="HC30" s="42"/>
      <c r="HD30" s="42"/>
      <c r="HE30" s="42"/>
      <c r="HF30" s="42"/>
      <c r="HG30" s="42"/>
      <c r="HH30" s="42"/>
      <c r="HI30" s="42"/>
      <c r="HJ30" s="42"/>
      <c r="HK30" s="42">
        <f>20*20</f>
        <v>400</v>
      </c>
      <c r="HL30" s="42">
        <v>-20</v>
      </c>
      <c r="HM30" s="42"/>
      <c r="HN30" s="42"/>
      <c r="HO30" s="42"/>
      <c r="HP30" s="42"/>
      <c r="HQ30" s="42"/>
      <c r="HR30" s="42"/>
      <c r="HS30" s="42"/>
      <c r="HT30" s="42"/>
      <c r="HU30" s="42"/>
      <c r="HV30" s="42"/>
      <c r="HW30" s="42"/>
      <c r="HX30" s="42"/>
      <c r="HY30" s="42"/>
      <c r="HZ30" s="42"/>
      <c r="IA30" s="42"/>
      <c r="IB30" s="42"/>
      <c r="IC30" s="42"/>
      <c r="ID30" s="42"/>
      <c r="IE30" s="42"/>
      <c r="IF30" s="42"/>
      <c r="IG30" s="42"/>
      <c r="IH30" s="42"/>
      <c r="II30" s="18" t="s">
        <v>37</v>
      </c>
      <c r="IJ30" s="1"/>
      <c r="IK30" s="1"/>
    </row>
    <row r="31" spans="1:245" ht="49" customHeight="1" x14ac:dyDescent="0.35">
      <c r="A31" s="20">
        <v>29</v>
      </c>
      <c r="B31" s="2" t="s">
        <v>127</v>
      </c>
      <c r="C31" s="2" t="s">
        <v>52</v>
      </c>
      <c r="D31" s="22" t="s">
        <v>58</v>
      </c>
      <c r="E31" s="70"/>
      <c r="F31" s="69" t="s">
        <v>150</v>
      </c>
      <c r="G31" s="4" t="s">
        <v>152</v>
      </c>
      <c r="H31" s="1"/>
      <c r="I31" s="20">
        <v>0</v>
      </c>
      <c r="J31" s="24">
        <f t="shared" si="0"/>
        <v>380</v>
      </c>
      <c r="K31" s="44" t="s">
        <v>55</v>
      </c>
      <c r="L31" s="37">
        <v>60</v>
      </c>
      <c r="M31" s="37"/>
      <c r="N31" s="37"/>
      <c r="O31" s="37"/>
      <c r="P31" s="37"/>
      <c r="Q31" s="37"/>
      <c r="R31" s="37"/>
      <c r="S31" s="37"/>
      <c r="T31" s="37"/>
      <c r="U31" s="24">
        <f t="shared" si="7"/>
        <v>380</v>
      </c>
      <c r="V31" s="26">
        <f t="shared" si="1"/>
        <v>380</v>
      </c>
      <c r="W31" s="20"/>
      <c r="X31" s="27" t="str">
        <f t="shared" si="4"/>
        <v>P var</v>
      </c>
      <c r="Y31" s="28"/>
      <c r="Z31" s="24"/>
      <c r="AA31" s="38"/>
      <c r="AB31" s="30" t="s">
        <v>133</v>
      </c>
      <c r="AC31" s="20">
        <v>45</v>
      </c>
      <c r="AD31" s="31">
        <f t="shared" si="8"/>
        <v>8.4444444444444446</v>
      </c>
      <c r="AE31" s="20">
        <v>1</v>
      </c>
      <c r="AF31" s="20" t="s">
        <v>134</v>
      </c>
      <c r="AG31" s="39">
        <f t="shared" si="9"/>
        <v>23.964285714285715</v>
      </c>
      <c r="AH31" s="40">
        <v>0</v>
      </c>
      <c r="AI31" s="41"/>
      <c r="AJ31" s="41"/>
      <c r="AK31" s="41"/>
      <c r="AL31" s="42"/>
      <c r="AM31" s="42"/>
      <c r="AN31" s="42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2"/>
      <c r="DZ31" s="42"/>
      <c r="EA31" s="42"/>
      <c r="EB31" s="42"/>
      <c r="EC31" s="42"/>
      <c r="ED31" s="42"/>
      <c r="EE31" s="42"/>
      <c r="EF31" s="42"/>
      <c r="EG31" s="42"/>
      <c r="EH31" s="42"/>
      <c r="EI31" s="42"/>
      <c r="EJ31" s="42"/>
      <c r="EK31" s="42"/>
      <c r="EL31" s="42"/>
      <c r="EM31" s="42"/>
      <c r="EN31" s="42"/>
      <c r="EO31" s="42"/>
      <c r="EP31" s="42"/>
      <c r="EQ31" s="42"/>
      <c r="ER31" s="42"/>
      <c r="ES31" s="42"/>
      <c r="ET31" s="42"/>
      <c r="EU31" s="42"/>
      <c r="EV31" s="42"/>
      <c r="EW31" s="42"/>
      <c r="EX31" s="42"/>
      <c r="EY31" s="42"/>
      <c r="EZ31" s="42"/>
      <c r="FA31" s="42"/>
      <c r="FB31" s="42"/>
      <c r="FC31" s="42"/>
      <c r="FD31" s="42"/>
      <c r="FE31" s="42"/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42"/>
      <c r="FT31" s="42"/>
      <c r="FU31" s="42"/>
      <c r="FV31" s="42"/>
      <c r="FW31" s="42"/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2"/>
      <c r="GI31" s="42"/>
      <c r="GJ31" s="42"/>
      <c r="GK31" s="42"/>
      <c r="GL31" s="42"/>
      <c r="GM31" s="42"/>
      <c r="GN31" s="42"/>
      <c r="GO31" s="42"/>
      <c r="GP31" s="42"/>
      <c r="GQ31" s="42"/>
      <c r="GR31" s="42"/>
      <c r="GS31" s="42"/>
      <c r="GT31" s="42"/>
      <c r="GU31" s="42"/>
      <c r="GV31" s="42"/>
      <c r="GW31" s="42"/>
      <c r="GX31" s="42"/>
      <c r="GY31" s="42"/>
      <c r="GZ31" s="42"/>
      <c r="HA31" s="42"/>
      <c r="HB31" s="42"/>
      <c r="HC31" s="42"/>
      <c r="HD31" s="42"/>
      <c r="HE31" s="42"/>
      <c r="HF31" s="42"/>
      <c r="HG31" s="42"/>
      <c r="HH31" s="42"/>
      <c r="HI31" s="42"/>
      <c r="HJ31" s="42"/>
      <c r="HK31" s="42">
        <f t="shared" ref="HK31:HK35" si="10">20*20</f>
        <v>400</v>
      </c>
      <c r="HL31" s="42">
        <v>-20</v>
      </c>
      <c r="HM31" s="42"/>
      <c r="HN31" s="42"/>
      <c r="HO31" s="42"/>
      <c r="HP31" s="42"/>
      <c r="HQ31" s="42"/>
      <c r="HR31" s="42"/>
      <c r="HS31" s="42"/>
      <c r="HT31" s="42"/>
      <c r="HU31" s="42"/>
      <c r="HV31" s="42"/>
      <c r="HW31" s="42"/>
      <c r="HX31" s="42"/>
      <c r="HY31" s="42"/>
      <c r="HZ31" s="42"/>
      <c r="IA31" s="42"/>
      <c r="IB31" s="42"/>
      <c r="IC31" s="42"/>
      <c r="ID31" s="42"/>
      <c r="IE31" s="42"/>
      <c r="IF31" s="42"/>
      <c r="IG31" s="42"/>
      <c r="IH31" s="42"/>
      <c r="II31" s="18" t="s">
        <v>37</v>
      </c>
      <c r="IJ31" s="1"/>
      <c r="IK31" s="1"/>
    </row>
    <row r="32" spans="1:245" ht="49" customHeight="1" x14ac:dyDescent="0.35">
      <c r="A32" s="20">
        <v>30</v>
      </c>
      <c r="B32" s="2" t="s">
        <v>127</v>
      </c>
      <c r="C32" s="2" t="s">
        <v>52</v>
      </c>
      <c r="D32" s="22" t="s">
        <v>58</v>
      </c>
      <c r="E32" s="70"/>
      <c r="F32" s="69" t="s">
        <v>150</v>
      </c>
      <c r="G32" s="4" t="s">
        <v>153</v>
      </c>
      <c r="H32" s="1"/>
      <c r="I32" s="20">
        <v>0</v>
      </c>
      <c r="J32" s="24">
        <f t="shared" si="0"/>
        <v>380</v>
      </c>
      <c r="K32" s="44" t="s">
        <v>55</v>
      </c>
      <c r="L32" s="37">
        <v>60</v>
      </c>
      <c r="M32" s="37"/>
      <c r="N32" s="37"/>
      <c r="O32" s="37"/>
      <c r="P32" s="37"/>
      <c r="Q32" s="37"/>
      <c r="R32" s="37"/>
      <c r="S32" s="37"/>
      <c r="T32" s="37"/>
      <c r="U32" s="24">
        <f t="shared" si="7"/>
        <v>380</v>
      </c>
      <c r="V32" s="26">
        <f t="shared" si="1"/>
        <v>380</v>
      </c>
      <c r="W32" s="20"/>
      <c r="X32" s="27" t="str">
        <f t="shared" si="4"/>
        <v>P var</v>
      </c>
      <c r="Y32" s="28"/>
      <c r="Z32" s="24"/>
      <c r="AA32" s="38"/>
      <c r="AB32" s="30" t="s">
        <v>133</v>
      </c>
      <c r="AC32" s="20">
        <v>45</v>
      </c>
      <c r="AD32" s="31">
        <f t="shared" si="8"/>
        <v>8.4444444444444446</v>
      </c>
      <c r="AE32" s="20">
        <v>1</v>
      </c>
      <c r="AF32" s="20" t="s">
        <v>134</v>
      </c>
      <c r="AG32" s="39">
        <f t="shared" si="9"/>
        <v>23.964285714285715</v>
      </c>
      <c r="AH32" s="40">
        <v>0</v>
      </c>
      <c r="AI32" s="41"/>
      <c r="AJ32" s="41"/>
      <c r="AK32" s="41"/>
      <c r="AL32" s="42"/>
      <c r="AM32" s="42"/>
      <c r="AN32" s="42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2"/>
      <c r="GI32" s="42"/>
      <c r="GJ32" s="42"/>
      <c r="GK32" s="42"/>
      <c r="GL32" s="42"/>
      <c r="GM32" s="42"/>
      <c r="GN32" s="42"/>
      <c r="GO32" s="42"/>
      <c r="GP32" s="42"/>
      <c r="GQ32" s="42"/>
      <c r="GR32" s="42"/>
      <c r="GS32" s="42"/>
      <c r="GT32" s="42"/>
      <c r="GU32" s="42"/>
      <c r="GV32" s="42"/>
      <c r="GW32" s="42"/>
      <c r="GX32" s="42"/>
      <c r="GY32" s="42"/>
      <c r="GZ32" s="42"/>
      <c r="HA32" s="42"/>
      <c r="HB32" s="42"/>
      <c r="HC32" s="42"/>
      <c r="HD32" s="42"/>
      <c r="HE32" s="42"/>
      <c r="HF32" s="42"/>
      <c r="HG32" s="42"/>
      <c r="HH32" s="42"/>
      <c r="HI32" s="42"/>
      <c r="HJ32" s="42"/>
      <c r="HK32" s="42">
        <f t="shared" si="10"/>
        <v>400</v>
      </c>
      <c r="HL32" s="42">
        <v>-20</v>
      </c>
      <c r="HM32" s="42"/>
      <c r="HN32" s="42"/>
      <c r="HO32" s="42"/>
      <c r="HP32" s="42"/>
      <c r="HQ32" s="42"/>
      <c r="HR32" s="42"/>
      <c r="HS32" s="42"/>
      <c r="HT32" s="42"/>
      <c r="HU32" s="42"/>
      <c r="HV32" s="42"/>
      <c r="HW32" s="42"/>
      <c r="HX32" s="42"/>
      <c r="HY32" s="42"/>
      <c r="HZ32" s="42"/>
      <c r="IA32" s="42"/>
      <c r="IB32" s="42"/>
      <c r="IC32" s="42"/>
      <c r="ID32" s="42"/>
      <c r="IE32" s="42"/>
      <c r="IF32" s="42"/>
      <c r="IG32" s="42"/>
      <c r="IH32" s="42"/>
      <c r="II32" s="18" t="s">
        <v>37</v>
      </c>
      <c r="IJ32" s="1"/>
      <c r="IK32" s="1"/>
    </row>
    <row r="33" spans="1:245" ht="49" customHeight="1" x14ac:dyDescent="0.35">
      <c r="A33" s="20">
        <v>31</v>
      </c>
      <c r="B33" s="2" t="s">
        <v>135</v>
      </c>
      <c r="C33" s="2" t="s">
        <v>52</v>
      </c>
      <c r="D33" s="22" t="s">
        <v>58</v>
      </c>
      <c r="E33" s="70" t="s">
        <v>154</v>
      </c>
      <c r="F33" s="69" t="s">
        <v>155</v>
      </c>
      <c r="G33" s="4" t="s">
        <v>151</v>
      </c>
      <c r="H33" s="1"/>
      <c r="I33" s="20">
        <v>0</v>
      </c>
      <c r="J33" s="24">
        <f t="shared" si="0"/>
        <v>380</v>
      </c>
      <c r="K33" s="44" t="s">
        <v>55</v>
      </c>
      <c r="L33" s="37">
        <v>60</v>
      </c>
      <c r="M33" s="37"/>
      <c r="N33" s="37"/>
      <c r="O33" s="37"/>
      <c r="P33" s="37"/>
      <c r="Q33" s="37"/>
      <c r="R33" s="37"/>
      <c r="S33" s="37"/>
      <c r="T33" s="37"/>
      <c r="U33" s="24">
        <f t="shared" si="7"/>
        <v>380</v>
      </c>
      <c r="V33" s="26">
        <f t="shared" si="1"/>
        <v>380</v>
      </c>
      <c r="W33" s="20"/>
      <c r="X33" s="27" t="str">
        <f t="shared" si="4"/>
        <v>P var</v>
      </c>
      <c r="Y33" s="28"/>
      <c r="Z33" s="24"/>
      <c r="AA33" s="38"/>
      <c r="AB33" s="30" t="s">
        <v>133</v>
      </c>
      <c r="AC33" s="20">
        <v>45</v>
      </c>
      <c r="AD33" s="31">
        <f t="shared" si="8"/>
        <v>8.4444444444444446</v>
      </c>
      <c r="AE33" s="20">
        <v>1</v>
      </c>
      <c r="AF33" s="20" t="s">
        <v>134</v>
      </c>
      <c r="AG33" s="39">
        <f t="shared" si="9"/>
        <v>23.964285714285715</v>
      </c>
      <c r="AH33" s="40">
        <v>0</v>
      </c>
      <c r="AI33" s="41"/>
      <c r="AJ33" s="41"/>
      <c r="AK33" s="41"/>
      <c r="AL33" s="42"/>
      <c r="AM33" s="42"/>
      <c r="AN33" s="42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>
        <f t="shared" si="10"/>
        <v>400</v>
      </c>
      <c r="HL33" s="42">
        <v>-20</v>
      </c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I33" s="18" t="s">
        <v>37</v>
      </c>
      <c r="IJ33" s="1"/>
      <c r="IK33" s="1"/>
    </row>
    <row r="34" spans="1:245" ht="49" customHeight="1" x14ac:dyDescent="0.35">
      <c r="A34" s="20">
        <v>32</v>
      </c>
      <c r="B34" s="2" t="s">
        <v>135</v>
      </c>
      <c r="C34" s="2" t="s">
        <v>52</v>
      </c>
      <c r="D34" s="22" t="s">
        <v>58</v>
      </c>
      <c r="E34" s="70"/>
      <c r="F34" s="69" t="s">
        <v>155</v>
      </c>
      <c r="G34" s="4" t="s">
        <v>152</v>
      </c>
      <c r="H34" s="1"/>
      <c r="I34" s="20">
        <v>0</v>
      </c>
      <c r="J34" s="24">
        <f t="shared" si="0"/>
        <v>380</v>
      </c>
      <c r="K34" s="44" t="s">
        <v>55</v>
      </c>
      <c r="L34" s="37">
        <v>60</v>
      </c>
      <c r="M34" s="37"/>
      <c r="N34" s="37"/>
      <c r="O34" s="37"/>
      <c r="P34" s="37"/>
      <c r="Q34" s="37"/>
      <c r="R34" s="37"/>
      <c r="S34" s="37"/>
      <c r="T34" s="37"/>
      <c r="U34" s="24">
        <f t="shared" si="7"/>
        <v>380</v>
      </c>
      <c r="V34" s="26">
        <f t="shared" si="1"/>
        <v>380</v>
      </c>
      <c r="W34" s="20"/>
      <c r="X34" s="27" t="str">
        <f t="shared" si="4"/>
        <v>P var</v>
      </c>
      <c r="Y34" s="28"/>
      <c r="Z34" s="24"/>
      <c r="AA34" s="38"/>
      <c r="AB34" s="30" t="s">
        <v>133</v>
      </c>
      <c r="AC34" s="20">
        <v>45</v>
      </c>
      <c r="AD34" s="31">
        <f t="shared" si="8"/>
        <v>8.4444444444444446</v>
      </c>
      <c r="AE34" s="20">
        <v>1</v>
      </c>
      <c r="AF34" s="20" t="s">
        <v>134</v>
      </c>
      <c r="AG34" s="39">
        <f t="shared" si="9"/>
        <v>23.964285714285715</v>
      </c>
      <c r="AH34" s="40">
        <v>0</v>
      </c>
      <c r="AI34" s="41"/>
      <c r="AJ34" s="41"/>
      <c r="AK34" s="41"/>
      <c r="AL34" s="42"/>
      <c r="AM34" s="42"/>
      <c r="AN34" s="42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2"/>
      <c r="GI34" s="42"/>
      <c r="GJ34" s="42"/>
      <c r="GK34" s="42"/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2"/>
      <c r="GW34" s="42"/>
      <c r="GX34" s="42"/>
      <c r="GY34" s="42"/>
      <c r="GZ34" s="42"/>
      <c r="HA34" s="42"/>
      <c r="HB34" s="42"/>
      <c r="HC34" s="42"/>
      <c r="HD34" s="42"/>
      <c r="HE34" s="42"/>
      <c r="HF34" s="42"/>
      <c r="HG34" s="42"/>
      <c r="HH34" s="42"/>
      <c r="HI34" s="42"/>
      <c r="HJ34" s="42"/>
      <c r="HK34" s="42">
        <f t="shared" si="10"/>
        <v>400</v>
      </c>
      <c r="HL34" s="42">
        <v>-20</v>
      </c>
      <c r="HM34" s="42"/>
      <c r="HN34" s="42"/>
      <c r="HO34" s="42"/>
      <c r="HP34" s="42"/>
      <c r="HQ34" s="42"/>
      <c r="HR34" s="42"/>
      <c r="HS34" s="42"/>
      <c r="HT34" s="42"/>
      <c r="HU34" s="42"/>
      <c r="HV34" s="42"/>
      <c r="HW34" s="42"/>
      <c r="HX34" s="42"/>
      <c r="HY34" s="42"/>
      <c r="HZ34" s="42"/>
      <c r="IA34" s="42"/>
      <c r="IB34" s="42"/>
      <c r="IC34" s="42"/>
      <c r="ID34" s="42"/>
      <c r="IE34" s="42"/>
      <c r="IF34" s="42"/>
      <c r="IG34" s="42"/>
      <c r="IH34" s="42"/>
      <c r="II34" s="18" t="s">
        <v>37</v>
      </c>
      <c r="IJ34" s="1"/>
      <c r="IK34" s="1"/>
    </row>
    <row r="35" spans="1:245" ht="49" customHeight="1" x14ac:dyDescent="0.35">
      <c r="A35" s="20">
        <v>33</v>
      </c>
      <c r="B35" s="2" t="s">
        <v>135</v>
      </c>
      <c r="C35" s="2" t="s">
        <v>52</v>
      </c>
      <c r="D35" s="22" t="s">
        <v>58</v>
      </c>
      <c r="E35" s="70"/>
      <c r="F35" s="69" t="s">
        <v>155</v>
      </c>
      <c r="G35" s="4" t="s">
        <v>153</v>
      </c>
      <c r="H35" s="1"/>
      <c r="I35" s="20">
        <v>0</v>
      </c>
      <c r="J35" s="24">
        <f t="shared" ref="J35:J75" si="11">SUM(AH35)+SUM(AI35:PY35)</f>
        <v>380</v>
      </c>
      <c r="K35" s="44" t="s">
        <v>55</v>
      </c>
      <c r="L35" s="37">
        <v>60</v>
      </c>
      <c r="M35" s="37"/>
      <c r="N35" s="37"/>
      <c r="O35" s="37"/>
      <c r="P35" s="37"/>
      <c r="Q35" s="37"/>
      <c r="R35" s="37"/>
      <c r="S35" s="37"/>
      <c r="T35" s="37"/>
      <c r="U35" s="24">
        <f t="shared" si="7"/>
        <v>380</v>
      </c>
      <c r="V35" s="26">
        <f t="shared" si="1"/>
        <v>380</v>
      </c>
      <c r="W35" s="20"/>
      <c r="X35" s="27" t="str">
        <f t="shared" si="4"/>
        <v>P var</v>
      </c>
      <c r="Y35" s="28"/>
      <c r="Z35" s="24"/>
      <c r="AA35" s="38"/>
      <c r="AB35" s="30" t="s">
        <v>133</v>
      </c>
      <c r="AC35" s="20">
        <v>45</v>
      </c>
      <c r="AD35" s="31">
        <f t="shared" si="8"/>
        <v>8.4444444444444446</v>
      </c>
      <c r="AE35" s="20">
        <v>1</v>
      </c>
      <c r="AF35" s="20" t="s">
        <v>134</v>
      </c>
      <c r="AG35" s="39">
        <f t="shared" si="9"/>
        <v>23.964285714285715</v>
      </c>
      <c r="AH35" s="40">
        <v>0</v>
      </c>
      <c r="AI35" s="41"/>
      <c r="AJ35" s="41"/>
      <c r="AK35" s="41"/>
      <c r="AL35" s="42"/>
      <c r="AM35" s="42"/>
      <c r="AN35" s="42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2"/>
      <c r="DZ35" s="42"/>
      <c r="EA35" s="42"/>
      <c r="EB35" s="42"/>
      <c r="EC35" s="42"/>
      <c r="ED35" s="42"/>
      <c r="EE35" s="42"/>
      <c r="EF35" s="42"/>
      <c r="EG35" s="42"/>
      <c r="EH35" s="42"/>
      <c r="EI35" s="42"/>
      <c r="EJ35" s="42"/>
      <c r="EK35" s="42"/>
      <c r="EL35" s="42"/>
      <c r="EM35" s="42"/>
      <c r="EN35" s="42"/>
      <c r="EO35" s="42"/>
      <c r="EP35" s="42"/>
      <c r="EQ35" s="42"/>
      <c r="ER35" s="42"/>
      <c r="ES35" s="42"/>
      <c r="ET35" s="42"/>
      <c r="EU35" s="42"/>
      <c r="EV35" s="42"/>
      <c r="EW35" s="42"/>
      <c r="EX35" s="42"/>
      <c r="EY35" s="42"/>
      <c r="EZ35" s="42"/>
      <c r="FA35" s="42"/>
      <c r="FB35" s="42"/>
      <c r="FC35" s="42"/>
      <c r="FD35" s="42"/>
      <c r="FE35" s="42"/>
      <c r="FF35" s="42"/>
      <c r="FG35" s="42"/>
      <c r="FH35" s="42"/>
      <c r="FI35" s="42"/>
      <c r="FJ35" s="42"/>
      <c r="FK35" s="42"/>
      <c r="FL35" s="42"/>
      <c r="FM35" s="42"/>
      <c r="FN35" s="42"/>
      <c r="FO35" s="42"/>
      <c r="FP35" s="42"/>
      <c r="FQ35" s="42"/>
      <c r="FR35" s="42"/>
      <c r="FS35" s="42"/>
      <c r="FT35" s="42"/>
      <c r="FU35" s="42"/>
      <c r="FV35" s="42"/>
      <c r="FW35" s="42"/>
      <c r="FX35" s="42"/>
      <c r="FY35" s="42"/>
      <c r="FZ35" s="42"/>
      <c r="GA35" s="42"/>
      <c r="GB35" s="42"/>
      <c r="GC35" s="42"/>
      <c r="GD35" s="42"/>
      <c r="GE35" s="42"/>
      <c r="GF35" s="42"/>
      <c r="GG35" s="42"/>
      <c r="GH35" s="42"/>
      <c r="GI35" s="42"/>
      <c r="GJ35" s="42"/>
      <c r="GK35" s="42"/>
      <c r="GL35" s="42"/>
      <c r="GM35" s="42"/>
      <c r="GN35" s="42"/>
      <c r="GO35" s="42"/>
      <c r="GP35" s="42"/>
      <c r="GQ35" s="42"/>
      <c r="GR35" s="42"/>
      <c r="GS35" s="42"/>
      <c r="GT35" s="42"/>
      <c r="GU35" s="42"/>
      <c r="GV35" s="42"/>
      <c r="GW35" s="42"/>
      <c r="GX35" s="42"/>
      <c r="GY35" s="42"/>
      <c r="GZ35" s="42"/>
      <c r="HA35" s="42"/>
      <c r="HB35" s="42"/>
      <c r="HC35" s="42"/>
      <c r="HD35" s="42"/>
      <c r="HE35" s="42"/>
      <c r="HF35" s="42"/>
      <c r="HG35" s="42"/>
      <c r="HH35" s="42"/>
      <c r="HI35" s="42"/>
      <c r="HJ35" s="42"/>
      <c r="HK35" s="42">
        <f t="shared" si="10"/>
        <v>400</v>
      </c>
      <c r="HL35" s="42">
        <v>-20</v>
      </c>
      <c r="HM35" s="42"/>
      <c r="HN35" s="42"/>
      <c r="HO35" s="42"/>
      <c r="HP35" s="42"/>
      <c r="HQ35" s="42"/>
      <c r="HR35" s="42"/>
      <c r="HS35" s="42"/>
      <c r="HT35" s="42"/>
      <c r="HU35" s="42"/>
      <c r="HV35" s="42"/>
      <c r="HW35" s="42"/>
      <c r="HX35" s="42"/>
      <c r="HY35" s="42"/>
      <c r="HZ35" s="42"/>
      <c r="IA35" s="42"/>
      <c r="IB35" s="42"/>
      <c r="IC35" s="42"/>
      <c r="ID35" s="42"/>
      <c r="IE35" s="42"/>
      <c r="IF35" s="42"/>
      <c r="IG35" s="42"/>
      <c r="IH35" s="42"/>
      <c r="II35" s="18" t="s">
        <v>37</v>
      </c>
      <c r="IJ35" s="1"/>
      <c r="IK35" s="1"/>
    </row>
    <row r="36" spans="1:245" ht="49" customHeight="1" x14ac:dyDescent="0.35">
      <c r="A36" s="20">
        <v>34</v>
      </c>
      <c r="B36" s="2" t="s">
        <v>46</v>
      </c>
      <c r="C36" s="2" t="s">
        <v>52</v>
      </c>
      <c r="D36" s="22" t="s">
        <v>58</v>
      </c>
      <c r="E36" s="4" t="s">
        <v>144</v>
      </c>
      <c r="F36" s="69" t="s">
        <v>156</v>
      </c>
      <c r="G36" s="4" t="s">
        <v>143</v>
      </c>
      <c r="H36" s="1">
        <f>J36/60</f>
        <v>5</v>
      </c>
      <c r="I36" s="20">
        <v>0</v>
      </c>
      <c r="J36" s="24">
        <f t="shared" si="11"/>
        <v>300</v>
      </c>
      <c r="K36" s="44" t="s">
        <v>55</v>
      </c>
      <c r="L36" s="37">
        <v>60</v>
      </c>
      <c r="M36" s="37"/>
      <c r="N36" s="37"/>
      <c r="O36" s="37"/>
      <c r="P36" s="37"/>
      <c r="Q36" s="37"/>
      <c r="R36" s="37"/>
      <c r="S36" s="37"/>
      <c r="T36" s="37"/>
      <c r="U36" s="24">
        <f t="shared" si="7"/>
        <v>300</v>
      </c>
      <c r="V36" s="26">
        <f t="shared" si="1"/>
        <v>300</v>
      </c>
      <c r="W36" s="20"/>
      <c r="X36" s="27" t="str">
        <f t="shared" si="4"/>
        <v>P var</v>
      </c>
      <c r="Y36" s="28"/>
      <c r="Z36" s="71"/>
      <c r="AA36" s="72"/>
      <c r="AD36" s="31"/>
      <c r="AF36" s="20"/>
      <c r="AG36" s="73"/>
      <c r="AH36" s="62">
        <v>600</v>
      </c>
      <c r="AI36" s="63">
        <v>-60</v>
      </c>
      <c r="AJ36" s="63">
        <v>-180</v>
      </c>
      <c r="AK36" s="63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>
        <v>-60</v>
      </c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18" t="s">
        <v>37</v>
      </c>
      <c r="IJ36" s="1"/>
      <c r="IK36" s="1"/>
    </row>
    <row r="37" spans="1:245" ht="49" customHeight="1" x14ac:dyDescent="0.35">
      <c r="A37" s="20">
        <v>35</v>
      </c>
      <c r="B37" s="2" t="s">
        <v>46</v>
      </c>
      <c r="C37" s="2" t="s">
        <v>52</v>
      </c>
      <c r="D37" s="22" t="s">
        <v>58</v>
      </c>
      <c r="E37" s="4" t="s">
        <v>146</v>
      </c>
      <c r="F37" s="69" t="s">
        <v>157</v>
      </c>
      <c r="G37" s="4" t="s">
        <v>148</v>
      </c>
      <c r="H37" s="1">
        <f>J37/60</f>
        <v>9</v>
      </c>
      <c r="I37" s="20">
        <v>0</v>
      </c>
      <c r="J37" s="24">
        <f t="shared" si="11"/>
        <v>540</v>
      </c>
      <c r="K37" s="44" t="s">
        <v>55</v>
      </c>
      <c r="L37" s="37">
        <v>60</v>
      </c>
      <c r="M37" s="37"/>
      <c r="N37" s="37"/>
      <c r="O37" s="37"/>
      <c r="P37" s="37"/>
      <c r="Q37" s="37"/>
      <c r="R37" s="37"/>
      <c r="S37" s="37"/>
      <c r="T37" s="37"/>
      <c r="U37" s="24">
        <f t="shared" si="7"/>
        <v>540</v>
      </c>
      <c r="V37" s="26">
        <f t="shared" si="1"/>
        <v>540</v>
      </c>
      <c r="W37" s="20"/>
      <c r="X37" s="27" t="str">
        <f t="shared" si="4"/>
        <v>P var</v>
      </c>
      <c r="Y37" s="28"/>
      <c r="Z37" s="71"/>
      <c r="AA37" s="72"/>
      <c r="AD37" s="31"/>
      <c r="AF37" s="20"/>
      <c r="AG37" s="73"/>
      <c r="AH37" s="62">
        <v>600</v>
      </c>
      <c r="AI37" s="63">
        <v>-60</v>
      </c>
      <c r="AJ37" s="63"/>
      <c r="AK37" s="63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18" t="s">
        <v>37</v>
      </c>
      <c r="IJ37" s="1"/>
      <c r="IK37" s="1"/>
    </row>
    <row r="38" spans="1:245" ht="49" customHeight="1" x14ac:dyDescent="0.35">
      <c r="A38" s="20">
        <v>36</v>
      </c>
      <c r="B38" s="2" t="s">
        <v>46</v>
      </c>
      <c r="C38" s="2" t="s">
        <v>52</v>
      </c>
      <c r="D38" s="22" t="s">
        <v>58</v>
      </c>
      <c r="E38" s="4" t="s">
        <v>144</v>
      </c>
      <c r="F38" s="69" t="s">
        <v>158</v>
      </c>
      <c r="G38" s="4" t="s">
        <v>143</v>
      </c>
      <c r="H38" s="1">
        <f>J38/60</f>
        <v>18</v>
      </c>
      <c r="I38" s="20">
        <v>1000</v>
      </c>
      <c r="J38" s="24">
        <f t="shared" si="11"/>
        <v>1080</v>
      </c>
      <c r="K38" s="44" t="s">
        <v>55</v>
      </c>
      <c r="L38" s="37">
        <v>60</v>
      </c>
      <c r="M38" s="37"/>
      <c r="N38" s="37"/>
      <c r="O38" s="37"/>
      <c r="P38" s="37"/>
      <c r="Q38" s="37"/>
      <c r="R38" s="37"/>
      <c r="S38" s="37"/>
      <c r="T38" s="37"/>
      <c r="U38" s="24">
        <f t="shared" si="7"/>
        <v>1080</v>
      </c>
      <c r="V38" s="26">
        <f t="shared" si="1"/>
        <v>80</v>
      </c>
      <c r="W38" s="20"/>
      <c r="X38" s="27" t="str">
        <f t="shared" si="4"/>
        <v>P var</v>
      </c>
      <c r="Z38" s="71"/>
      <c r="AA38" s="72"/>
      <c r="AD38" s="31"/>
      <c r="AF38" s="20"/>
      <c r="AG38" s="73"/>
      <c r="AH38" s="62">
        <v>600</v>
      </c>
      <c r="AI38" s="63">
        <v>-60</v>
      </c>
      <c r="AJ38" s="63"/>
      <c r="AK38" s="63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>
        <v>-60</v>
      </c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>
        <f>10*60</f>
        <v>600</v>
      </c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18" t="s">
        <v>37</v>
      </c>
      <c r="IJ38" s="1"/>
      <c r="IK38" s="1"/>
    </row>
    <row r="39" spans="1:245" ht="49" customHeight="1" x14ac:dyDescent="0.35">
      <c r="A39" s="20">
        <v>37</v>
      </c>
      <c r="B39" s="2" t="s">
        <v>46</v>
      </c>
      <c r="C39" s="2" t="s">
        <v>52</v>
      </c>
      <c r="D39" s="22" t="s">
        <v>58</v>
      </c>
      <c r="E39" s="4" t="s">
        <v>146</v>
      </c>
      <c r="F39" s="69" t="s">
        <v>159</v>
      </c>
      <c r="G39" s="4" t="s">
        <v>148</v>
      </c>
      <c r="H39" s="1">
        <f>J39/60</f>
        <v>19</v>
      </c>
      <c r="I39" s="20">
        <v>1000</v>
      </c>
      <c r="J39" s="24">
        <f t="shared" si="11"/>
        <v>1140</v>
      </c>
      <c r="K39" s="44" t="s">
        <v>55</v>
      </c>
      <c r="L39" s="37">
        <v>60</v>
      </c>
      <c r="M39" s="37"/>
      <c r="N39" s="37"/>
      <c r="O39" s="37"/>
      <c r="P39" s="37"/>
      <c r="Q39" s="37"/>
      <c r="R39" s="37"/>
      <c r="S39" s="37"/>
      <c r="T39" s="37"/>
      <c r="U39" s="24">
        <f t="shared" si="7"/>
        <v>1140</v>
      </c>
      <c r="V39" s="26">
        <f t="shared" si="1"/>
        <v>140</v>
      </c>
      <c r="W39" s="20"/>
      <c r="X39" s="27" t="str">
        <f t="shared" si="4"/>
        <v>P var</v>
      </c>
      <c r="Z39" s="71"/>
      <c r="AA39" s="72"/>
      <c r="AD39" s="31"/>
      <c r="AF39" s="20"/>
      <c r="AG39" s="73"/>
      <c r="AH39" s="62">
        <v>600</v>
      </c>
      <c r="AI39" s="63">
        <v>-60</v>
      </c>
      <c r="AJ39" s="63"/>
      <c r="AK39" s="63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>
        <f>10*60</f>
        <v>600</v>
      </c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18" t="s">
        <v>37</v>
      </c>
      <c r="IJ39" s="1"/>
      <c r="IK39" s="1"/>
    </row>
    <row r="40" spans="1:245" ht="49" customHeight="1" x14ac:dyDescent="0.35">
      <c r="A40" s="20">
        <v>38</v>
      </c>
      <c r="B40" s="2" t="s">
        <v>135</v>
      </c>
      <c r="C40" s="2" t="s">
        <v>52</v>
      </c>
      <c r="D40" s="2" t="s">
        <v>160</v>
      </c>
      <c r="E40" s="4" t="s">
        <v>161</v>
      </c>
      <c r="F40" s="69" t="s">
        <v>162</v>
      </c>
      <c r="G40" s="4" t="s">
        <v>163</v>
      </c>
      <c r="I40" s="20">
        <v>1000</v>
      </c>
      <c r="J40" s="24">
        <f t="shared" si="11"/>
        <v>3193</v>
      </c>
      <c r="K40" s="44" t="s">
        <v>121</v>
      </c>
      <c r="U40" s="24">
        <f t="shared" si="7"/>
        <v>3193</v>
      </c>
      <c r="V40" s="26">
        <f t="shared" si="1"/>
        <v>2193</v>
      </c>
      <c r="W40" s="20">
        <v>500</v>
      </c>
      <c r="X40" s="27" t="str">
        <f t="shared" si="4"/>
        <v>P var</v>
      </c>
      <c r="AB40" s="66" t="s">
        <v>164</v>
      </c>
      <c r="AC40" s="1">
        <v>60</v>
      </c>
      <c r="AD40" s="31">
        <f>J40/AC40</f>
        <v>53.216666666666669</v>
      </c>
      <c r="AE40" s="1">
        <v>1</v>
      </c>
      <c r="AF40" s="44" t="s">
        <v>165</v>
      </c>
      <c r="AG40" s="11">
        <v>6.65</v>
      </c>
      <c r="AH40" s="67">
        <v>3200</v>
      </c>
      <c r="AI40" s="68"/>
      <c r="AJ40" s="68"/>
      <c r="AK40" s="68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>
        <v>-5</v>
      </c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>
        <v>-2</v>
      </c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8" t="s">
        <v>37</v>
      </c>
    </row>
    <row r="41" spans="1:245" ht="43" customHeight="1" x14ac:dyDescent="0.35">
      <c r="A41" s="20">
        <v>39</v>
      </c>
      <c r="B41" s="2" t="s">
        <v>127</v>
      </c>
      <c r="C41" s="2" t="s">
        <v>80</v>
      </c>
      <c r="D41" s="3" t="s">
        <v>166</v>
      </c>
      <c r="E41" s="4" t="s">
        <v>167</v>
      </c>
      <c r="F41" s="23" t="s">
        <v>168</v>
      </c>
      <c r="G41" s="4" t="s">
        <v>169</v>
      </c>
      <c r="I41" s="20">
        <v>1020</v>
      </c>
      <c r="J41" s="47">
        <f t="shared" si="11"/>
        <v>653</v>
      </c>
      <c r="K41" s="44" t="s">
        <v>55</v>
      </c>
      <c r="L41" s="37">
        <f>J41</f>
        <v>653</v>
      </c>
      <c r="M41" s="37"/>
      <c r="N41" s="37"/>
      <c r="O41" s="37"/>
      <c r="P41" s="37"/>
      <c r="Q41" s="37"/>
      <c r="R41" s="37"/>
      <c r="S41" s="37"/>
      <c r="T41" s="37"/>
      <c r="U41" s="24">
        <f t="shared" si="7"/>
        <v>653</v>
      </c>
      <c r="V41" s="26">
        <f t="shared" si="1"/>
        <v>-367</v>
      </c>
      <c r="W41" s="20"/>
      <c r="X41" s="27" t="str">
        <f t="shared" si="4"/>
        <v>N var</v>
      </c>
      <c r="Y41" s="28" t="s">
        <v>86</v>
      </c>
      <c r="Z41" s="24"/>
      <c r="AA41" s="38"/>
      <c r="AB41" s="49" t="s">
        <v>170</v>
      </c>
      <c r="AC41" s="20">
        <v>30</v>
      </c>
      <c r="AD41" s="31">
        <f t="shared" si="5"/>
        <v>21.766666666666666</v>
      </c>
      <c r="AE41" s="20">
        <v>1</v>
      </c>
      <c r="AF41" s="20" t="s">
        <v>121</v>
      </c>
      <c r="AG41" s="74">
        <v>9.0999999999999998E-2</v>
      </c>
      <c r="AH41" s="40">
        <f>4849-588</f>
        <v>4261</v>
      </c>
      <c r="AI41" s="41"/>
      <c r="AJ41" s="41"/>
      <c r="AK41" s="41"/>
      <c r="AL41" s="42"/>
      <c r="AM41" s="42"/>
      <c r="AN41" s="42"/>
      <c r="AO41" s="43"/>
      <c r="AP41" s="43"/>
      <c r="AQ41" s="43"/>
      <c r="AR41" s="43"/>
      <c r="AS41" s="43"/>
      <c r="AT41" s="43"/>
      <c r="AU41" s="43"/>
      <c r="AV41" s="43"/>
      <c r="AW41" s="43">
        <v>-89</v>
      </c>
      <c r="AX41" s="43"/>
      <c r="AY41" s="43">
        <v>-182</v>
      </c>
      <c r="AZ41" s="43"/>
      <c r="BA41" s="43"/>
      <c r="BB41" s="43"/>
      <c r="BC41" s="43"/>
      <c r="BD41" s="43"/>
      <c r="BE41" s="43"/>
      <c r="BF41" s="43"/>
      <c r="BG41" s="43">
        <v>-15</v>
      </c>
      <c r="BH41" s="43">
        <v>-121</v>
      </c>
      <c r="BI41" s="43"/>
      <c r="BJ41" s="43">
        <v>-40</v>
      </c>
      <c r="BK41" s="43">
        <v>-96</v>
      </c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>
        <v>-132</v>
      </c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>
        <v>-10</v>
      </c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>
        <f>-61+-98</f>
        <v>-159</v>
      </c>
      <c r="DO41" s="43"/>
      <c r="DP41" s="43"/>
      <c r="DQ41" s="43"/>
      <c r="DR41" s="43"/>
      <c r="DS41" s="43">
        <v>-15</v>
      </c>
      <c r="DT41" s="43"/>
      <c r="DU41" s="43"/>
      <c r="DV41" s="43"/>
      <c r="DW41" s="43">
        <v>-79</v>
      </c>
      <c r="DX41" s="43"/>
      <c r="DY41" s="42"/>
      <c r="DZ41" s="42"/>
      <c r="EA41" s="42"/>
      <c r="EB41" s="42">
        <v>-35</v>
      </c>
      <c r="EC41" s="42"/>
      <c r="ED41" s="42"/>
      <c r="EE41" s="42"/>
      <c r="EF41" s="42"/>
      <c r="EG41" s="42"/>
      <c r="EH41" s="42">
        <v>-81</v>
      </c>
      <c r="EI41" s="42"/>
      <c r="EJ41" s="42">
        <v>-114</v>
      </c>
      <c r="EK41" s="42"/>
      <c r="EL41" s="42"/>
      <c r="EM41" s="42"/>
      <c r="EN41" s="42"/>
      <c r="EO41" s="42">
        <v>-75</v>
      </c>
      <c r="EP41" s="42"/>
      <c r="EQ41" s="42">
        <v>-85</v>
      </c>
      <c r="ER41" s="42">
        <v>-107</v>
      </c>
      <c r="ES41" s="42">
        <v>-96</v>
      </c>
      <c r="ET41" s="42"/>
      <c r="EU41" s="42"/>
      <c r="EV41" s="42"/>
      <c r="EW41" s="42"/>
      <c r="EX41" s="42">
        <v>-130</v>
      </c>
      <c r="EY41" s="42"/>
      <c r="EZ41" s="42"/>
      <c r="FA41" s="42"/>
      <c r="FB41" s="42"/>
      <c r="FC41" s="42"/>
      <c r="FD41" s="42"/>
      <c r="FE41" s="42"/>
      <c r="FF41" s="42"/>
      <c r="FG41" s="42"/>
      <c r="FH41" s="42">
        <v>-96</v>
      </c>
      <c r="FI41" s="42"/>
      <c r="FJ41" s="42">
        <v>-1</v>
      </c>
      <c r="FK41" s="42"/>
      <c r="FL41" s="42"/>
      <c r="FM41" s="42"/>
      <c r="FN41" s="42"/>
      <c r="FO41" s="42">
        <v>-10</v>
      </c>
      <c r="FP41" s="42"/>
      <c r="FQ41" s="42"/>
      <c r="FR41" s="42"/>
      <c r="FS41" s="42"/>
      <c r="FT41" s="42"/>
      <c r="FU41" s="42"/>
      <c r="FV41" s="42"/>
      <c r="FW41" s="42">
        <v>-20</v>
      </c>
      <c r="FX41" s="42">
        <v>-130</v>
      </c>
      <c r="FY41" s="42">
        <v>-26</v>
      </c>
      <c r="FZ41" s="42">
        <v>-124</v>
      </c>
      <c r="GA41" s="42">
        <v>-77</v>
      </c>
      <c r="GB41" s="42"/>
      <c r="GC41" s="42">
        <v>-10</v>
      </c>
      <c r="GD41" s="42">
        <v>-96</v>
      </c>
      <c r="GE41" s="42"/>
      <c r="GF41" s="42"/>
      <c r="GG41" s="42">
        <v>-96</v>
      </c>
      <c r="GH41" s="42"/>
      <c r="GI41" s="42"/>
      <c r="GJ41" s="42"/>
      <c r="GK41" s="42">
        <v>-18</v>
      </c>
      <c r="GL41" s="42"/>
      <c r="GM41" s="42">
        <v>-50</v>
      </c>
      <c r="GN41" s="42">
        <v>-15</v>
      </c>
      <c r="GO41" s="42"/>
      <c r="GP41" s="42">
        <v>-102</v>
      </c>
      <c r="GQ41" s="42"/>
      <c r="GR41" s="42"/>
      <c r="GS41" s="42">
        <v>-30</v>
      </c>
      <c r="GT41" s="42"/>
      <c r="GU41" s="42">
        <v>-96</v>
      </c>
      <c r="GV41" s="42"/>
      <c r="GW41" s="42"/>
      <c r="GX41" s="42"/>
      <c r="GY41" s="42">
        <v>-96</v>
      </c>
      <c r="GZ41" s="42"/>
      <c r="HA41" s="42">
        <v>-35</v>
      </c>
      <c r="HB41" s="42"/>
      <c r="HC41" s="42"/>
      <c r="HD41" s="42"/>
      <c r="HE41" s="42">
        <v>-96</v>
      </c>
      <c r="HF41" s="42">
        <v>-51</v>
      </c>
      <c r="HG41" s="42"/>
      <c r="HH41" s="42"/>
      <c r="HI41" s="42"/>
      <c r="HJ41" s="42">
        <v>-96</v>
      </c>
      <c r="HK41" s="42">
        <v>-100</v>
      </c>
      <c r="HL41" s="42"/>
      <c r="HM41" s="42"/>
      <c r="HN41" s="42"/>
      <c r="HO41" s="42"/>
      <c r="HP41" s="42"/>
      <c r="HQ41" s="42">
        <v>-15</v>
      </c>
      <c r="HR41" s="42">
        <v>-81</v>
      </c>
      <c r="HS41" s="42"/>
      <c r="HT41" s="42">
        <v>-40</v>
      </c>
      <c r="HU41" s="42"/>
      <c r="HV41" s="42"/>
      <c r="HW41" s="42"/>
      <c r="HX41" s="42"/>
      <c r="HY41" s="42">
        <v>-156</v>
      </c>
      <c r="HZ41" s="42">
        <v>-96</v>
      </c>
      <c r="IA41" s="42">
        <v>-58</v>
      </c>
      <c r="IB41" s="42">
        <v>-15</v>
      </c>
      <c r="IC41" s="42">
        <v>-15</v>
      </c>
      <c r="ID41" s="42"/>
      <c r="IE41" s="42"/>
      <c r="IF41" s="42"/>
      <c r="IG41" s="42"/>
      <c r="IH41" s="42"/>
      <c r="II41" s="18" t="s">
        <v>37</v>
      </c>
      <c r="IJ41" s="1"/>
      <c r="IK41" s="1"/>
    </row>
    <row r="42" spans="1:245" ht="49" customHeight="1" x14ac:dyDescent="0.35">
      <c r="A42" s="20">
        <v>40</v>
      </c>
      <c r="B42" s="2" t="s">
        <v>46</v>
      </c>
      <c r="C42" s="2" t="s">
        <v>87</v>
      </c>
      <c r="D42" s="56" t="s">
        <v>171</v>
      </c>
      <c r="E42" s="4" t="s">
        <v>172</v>
      </c>
      <c r="F42" s="69" t="s">
        <v>173</v>
      </c>
      <c r="I42" s="20">
        <v>10</v>
      </c>
      <c r="J42" s="24">
        <f t="shared" si="11"/>
        <v>6</v>
      </c>
      <c r="K42" s="44" t="s">
        <v>55</v>
      </c>
      <c r="L42" s="37">
        <f>100/1.5</f>
        <v>66.666666666666671</v>
      </c>
      <c r="M42" s="37"/>
      <c r="N42" s="37"/>
      <c r="O42" s="37"/>
      <c r="P42" s="37"/>
      <c r="Q42" s="37"/>
      <c r="R42" s="37"/>
      <c r="S42" s="37"/>
      <c r="T42" s="37"/>
      <c r="U42" s="24">
        <f t="shared" ref="U42:U48" si="12">J42*L42</f>
        <v>400</v>
      </c>
      <c r="V42" s="26">
        <f t="shared" si="1"/>
        <v>-4</v>
      </c>
      <c r="W42" s="20">
        <v>10</v>
      </c>
      <c r="X42" s="27" t="str">
        <f t="shared" si="4"/>
        <v>N var</v>
      </c>
      <c r="Y42" s="28" t="s">
        <v>174</v>
      </c>
      <c r="Z42" s="24"/>
      <c r="AA42" s="38"/>
      <c r="AB42" s="66" t="s">
        <v>115</v>
      </c>
      <c r="AC42" s="1">
        <v>75</v>
      </c>
      <c r="AD42" s="31">
        <f t="shared" si="5"/>
        <v>0.08</v>
      </c>
      <c r="AE42" s="1">
        <v>1</v>
      </c>
      <c r="AF42" s="1" t="s">
        <v>175</v>
      </c>
      <c r="AG42" s="11">
        <v>174.32142857142858</v>
      </c>
      <c r="AH42" s="67">
        <v>7</v>
      </c>
      <c r="AI42" s="68"/>
      <c r="AJ42" s="68"/>
      <c r="AK42" s="68"/>
      <c r="AL42" s="1">
        <v>-1</v>
      </c>
      <c r="AM42" s="1"/>
      <c r="AN42" s="1"/>
      <c r="AO42" s="1"/>
      <c r="AP42" s="1"/>
      <c r="AQ42" s="1"/>
      <c r="AR42" s="1"/>
      <c r="AS42" s="1">
        <v>-1</v>
      </c>
      <c r="AT42" s="1">
        <v>-1</v>
      </c>
      <c r="AU42" s="1">
        <v>-1</v>
      </c>
      <c r="AV42" s="1"/>
      <c r="AW42" s="1"/>
      <c r="AX42" s="1"/>
      <c r="AY42" s="1"/>
      <c r="AZ42" s="1"/>
      <c r="BA42" s="1"/>
      <c r="BB42" s="1"/>
      <c r="BC42" s="1"/>
      <c r="BD42" s="1"/>
      <c r="BE42" s="1">
        <v>-1</v>
      </c>
      <c r="BF42" s="1"/>
      <c r="BG42" s="1"/>
      <c r="BH42" s="1"/>
      <c r="BI42" s="1"/>
      <c r="BJ42" s="1">
        <v>-1</v>
      </c>
      <c r="BK42" s="1"/>
      <c r="BL42" s="1"/>
      <c r="BM42" s="1"/>
      <c r="BN42" s="1"/>
      <c r="BO42" s="1"/>
      <c r="BP42" s="1"/>
      <c r="BQ42" s="1">
        <v>-1</v>
      </c>
      <c r="BR42" s="1"/>
      <c r="BS42" s="1">
        <v>-1</v>
      </c>
      <c r="BT42" s="1">
        <v>10</v>
      </c>
      <c r="BU42" s="1">
        <v>-2</v>
      </c>
      <c r="BV42" s="1"/>
      <c r="BW42" s="1"/>
      <c r="BX42" s="1"/>
      <c r="BY42" s="1">
        <v>-1</v>
      </c>
      <c r="BZ42" s="1"/>
      <c r="CA42" s="1"/>
      <c r="CB42" s="1"/>
      <c r="CC42" s="1"/>
      <c r="CD42" s="1"/>
      <c r="CE42" s="1"/>
      <c r="CF42" s="1">
        <v>-1</v>
      </c>
      <c r="CG42" s="1"/>
      <c r="CH42" s="1">
        <v>-1</v>
      </c>
      <c r="CI42" s="1"/>
      <c r="CJ42" s="1">
        <v>-1</v>
      </c>
      <c r="CK42" s="1"/>
      <c r="CL42" s="1">
        <v>-1</v>
      </c>
      <c r="CM42" s="1"/>
      <c r="CN42" s="1"/>
      <c r="CO42" s="1">
        <v>-1</v>
      </c>
      <c r="CP42" s="1"/>
      <c r="CQ42" s="1"/>
      <c r="CR42" s="1">
        <v>-1</v>
      </c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>
        <v>10</v>
      </c>
      <c r="EC42" s="1">
        <v>-1</v>
      </c>
      <c r="ED42" s="1"/>
      <c r="EE42" s="1"/>
      <c r="EF42" s="1"/>
      <c r="EG42" s="1"/>
      <c r="EH42" s="1"/>
      <c r="EI42" s="1"/>
      <c r="EJ42" s="1">
        <v>10</v>
      </c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>
        <v>-1</v>
      </c>
      <c r="FR42" s="1"/>
      <c r="FS42" s="1"/>
      <c r="FT42" s="1"/>
      <c r="FU42" s="1"/>
      <c r="FV42" s="1"/>
      <c r="FW42" s="1"/>
      <c r="FX42" s="1"/>
      <c r="FY42" s="1"/>
      <c r="FZ42" s="1"/>
      <c r="GA42" s="1">
        <v>-1</v>
      </c>
      <c r="GB42" s="1"/>
      <c r="GC42" s="1"/>
      <c r="GD42" s="1"/>
      <c r="GE42" s="1">
        <v>-1</v>
      </c>
      <c r="GF42" s="1"/>
      <c r="GG42" s="1"/>
      <c r="GH42" s="1">
        <v>-1</v>
      </c>
      <c r="GI42" s="1"/>
      <c r="GJ42" s="1"/>
      <c r="GK42" s="1"/>
      <c r="GL42" s="1">
        <v>-1</v>
      </c>
      <c r="GM42" s="1"/>
      <c r="GN42" s="1"/>
      <c r="GO42" s="1">
        <v>-1</v>
      </c>
      <c r="GP42" s="1"/>
      <c r="GQ42" s="1"/>
      <c r="GR42" s="1"/>
      <c r="GS42" s="1"/>
      <c r="GT42" s="1"/>
      <c r="GU42" s="1"/>
      <c r="GV42" s="1">
        <v>-1</v>
      </c>
      <c r="GW42" s="1"/>
      <c r="GX42" s="1"/>
      <c r="GY42" s="1"/>
      <c r="GZ42" s="1">
        <v>-1</v>
      </c>
      <c r="HA42" s="1"/>
      <c r="HB42" s="1"/>
      <c r="HC42" s="1"/>
      <c r="HD42" s="1"/>
      <c r="HE42" s="1">
        <v>-1</v>
      </c>
      <c r="HF42" s="1"/>
      <c r="HG42" s="1"/>
      <c r="HH42" s="1"/>
      <c r="HI42" s="1"/>
      <c r="HJ42" s="1"/>
      <c r="HK42" s="1"/>
      <c r="HL42" s="1">
        <v>-1</v>
      </c>
      <c r="HM42" s="1"/>
      <c r="HN42" s="1">
        <v>-1</v>
      </c>
      <c r="HO42" s="1"/>
      <c r="HP42" s="1"/>
      <c r="HQ42" s="1"/>
      <c r="HR42" s="1"/>
      <c r="HS42" s="1"/>
      <c r="HT42" s="1"/>
      <c r="HU42" s="1">
        <v>-1</v>
      </c>
      <c r="HV42" s="1"/>
      <c r="HW42" s="1"/>
      <c r="HX42" s="1"/>
      <c r="HY42" s="1">
        <v>-1</v>
      </c>
      <c r="HZ42" s="1"/>
      <c r="IA42" s="1"/>
      <c r="IB42" s="1"/>
      <c r="IC42" s="1"/>
      <c r="ID42" s="1"/>
      <c r="IE42" s="1"/>
      <c r="IF42" s="1"/>
      <c r="IG42" s="1"/>
      <c r="IH42" s="1"/>
      <c r="II42" s="18" t="s">
        <v>37</v>
      </c>
      <c r="IJ42" s="1"/>
      <c r="IK42" s="1"/>
    </row>
    <row r="43" spans="1:245" ht="49" customHeight="1" x14ac:dyDescent="0.35">
      <c r="A43" s="20">
        <v>41</v>
      </c>
      <c r="B43" s="2" t="s">
        <v>46</v>
      </c>
      <c r="C43" s="2" t="s">
        <v>87</v>
      </c>
      <c r="D43" s="56" t="s">
        <v>176</v>
      </c>
      <c r="E43" s="4" t="s">
        <v>177</v>
      </c>
      <c r="F43" s="69" t="s">
        <v>178</v>
      </c>
      <c r="G43" s="4" t="s">
        <v>179</v>
      </c>
      <c r="I43" s="20">
        <v>0</v>
      </c>
      <c r="J43" s="24">
        <f t="shared" si="11"/>
        <v>107</v>
      </c>
      <c r="K43" s="44" t="s">
        <v>55</v>
      </c>
      <c r="L43" s="37">
        <v>1</v>
      </c>
      <c r="M43" s="37"/>
      <c r="N43" s="37"/>
      <c r="O43" s="37"/>
      <c r="P43" s="37"/>
      <c r="Q43" s="37"/>
      <c r="R43" s="37"/>
      <c r="S43" s="37"/>
      <c r="T43" s="37"/>
      <c r="U43" s="24">
        <f t="shared" si="12"/>
        <v>107</v>
      </c>
      <c r="V43" s="26">
        <f t="shared" si="1"/>
        <v>107</v>
      </c>
      <c r="W43" s="20">
        <v>10</v>
      </c>
      <c r="X43" s="27" t="str">
        <f t="shared" si="4"/>
        <v>P var</v>
      </c>
      <c r="Y43" s="28"/>
      <c r="Z43" s="24"/>
      <c r="AA43" s="38"/>
      <c r="AB43" s="66" t="s">
        <v>115</v>
      </c>
      <c r="AC43" s="1">
        <v>75</v>
      </c>
      <c r="AD43" s="31">
        <f t="shared" si="5"/>
        <v>1.4266666666666667</v>
      </c>
      <c r="AE43" s="1">
        <v>1</v>
      </c>
      <c r="AF43" s="1" t="s">
        <v>175</v>
      </c>
      <c r="AG43" s="11">
        <v>5.34</v>
      </c>
      <c r="AH43" s="67">
        <f>340+75</f>
        <v>415</v>
      </c>
      <c r="AI43" s="68"/>
      <c r="AJ43" s="68"/>
      <c r="AK43" s="68"/>
      <c r="AL43" s="1"/>
      <c r="AM43" s="1"/>
      <c r="AN43" s="1"/>
      <c r="AO43" s="1"/>
      <c r="AP43" s="1"/>
      <c r="AQ43" s="1"/>
      <c r="AR43" s="1"/>
      <c r="AS43" s="1">
        <v>-30</v>
      </c>
      <c r="AT43" s="1">
        <v>-29</v>
      </c>
      <c r="AU43" s="1"/>
      <c r="AV43" s="1">
        <v>-30</v>
      </c>
      <c r="AW43" s="1"/>
      <c r="AX43" s="1"/>
      <c r="AY43" s="1"/>
      <c r="AZ43" s="1">
        <v>-10</v>
      </c>
      <c r="BA43" s="1">
        <v>500</v>
      </c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>
        <v>-66</v>
      </c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>
        <v>-55</v>
      </c>
      <c r="DP43" s="1">
        <v>-120</v>
      </c>
      <c r="DQ43" s="1"/>
      <c r="DR43" s="1"/>
      <c r="DS43" s="1"/>
      <c r="DT43" s="1">
        <v>-100</v>
      </c>
      <c r="DU43" s="1">
        <v>-100</v>
      </c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>
        <v>-100</v>
      </c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>
        <v>-100</v>
      </c>
      <c r="EZ43" s="1"/>
      <c r="FA43" s="1"/>
      <c r="FB43" s="1"/>
      <c r="FC43" s="1"/>
      <c r="FD43" s="1">
        <v>-68</v>
      </c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8" t="s">
        <v>37</v>
      </c>
      <c r="IJ43" s="1"/>
      <c r="IK43" s="1"/>
    </row>
    <row r="44" spans="1:245" ht="49" customHeight="1" x14ac:dyDescent="0.35">
      <c r="A44" s="20">
        <v>42</v>
      </c>
      <c r="B44" s="2" t="s">
        <v>46</v>
      </c>
      <c r="C44" s="2" t="s">
        <v>180</v>
      </c>
      <c r="D44" s="22" t="s">
        <v>136</v>
      </c>
      <c r="E44" s="4" t="s">
        <v>181</v>
      </c>
      <c r="F44" s="23" t="s">
        <v>182</v>
      </c>
      <c r="I44" s="20">
        <v>1000</v>
      </c>
      <c r="J44" s="24">
        <f t="shared" si="11"/>
        <v>2732</v>
      </c>
      <c r="K44" s="44" t="s">
        <v>55</v>
      </c>
      <c r="L44" s="20">
        <v>1</v>
      </c>
      <c r="M44" s="20"/>
      <c r="N44" s="20"/>
      <c r="O44" s="20"/>
      <c r="P44" s="20"/>
      <c r="Q44" s="20"/>
      <c r="R44" s="37"/>
      <c r="S44" s="20"/>
      <c r="T44" s="20"/>
      <c r="U44" s="24">
        <f t="shared" si="12"/>
        <v>2732</v>
      </c>
      <c r="V44" s="26">
        <f>J44-I44</f>
        <v>1732</v>
      </c>
      <c r="W44" s="20">
        <v>500</v>
      </c>
      <c r="X44" s="27" t="str">
        <f>IF(J44&lt;I44,"N var",IF(J44&lt;(I44+W44),"P var low",IF(J44&gt;(I44+W44-1),"P var","N var")))</f>
        <v>P var</v>
      </c>
      <c r="Y44" s="28"/>
      <c r="Z44" s="24"/>
      <c r="AA44" s="38"/>
      <c r="AB44" s="30" t="s">
        <v>183</v>
      </c>
      <c r="AC44" s="20">
        <v>60</v>
      </c>
      <c r="AD44" s="31">
        <f>R44/AC44</f>
        <v>0</v>
      </c>
      <c r="AE44" s="20">
        <v>1</v>
      </c>
      <c r="AF44" s="20" t="s">
        <v>121</v>
      </c>
      <c r="AG44" s="75">
        <v>0.25409999999999999</v>
      </c>
      <c r="AH44" s="33">
        <v>2732</v>
      </c>
      <c r="AI44" s="34"/>
      <c r="AJ44" s="34"/>
      <c r="AK44" s="34"/>
      <c r="AL44" s="35"/>
      <c r="AM44" s="35"/>
      <c r="AN44" s="35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18" t="s">
        <v>37</v>
      </c>
      <c r="IJ44" s="1"/>
      <c r="IK44" s="1"/>
    </row>
    <row r="45" spans="1:245" ht="49" customHeight="1" x14ac:dyDescent="0.35">
      <c r="A45" s="20">
        <v>43</v>
      </c>
      <c r="B45" s="2" t="s">
        <v>46</v>
      </c>
      <c r="C45" s="2" t="s">
        <v>180</v>
      </c>
      <c r="D45" s="2" t="s">
        <v>184</v>
      </c>
      <c r="E45" s="4" t="s">
        <v>185</v>
      </c>
      <c r="F45" s="23" t="s">
        <v>186</v>
      </c>
      <c r="I45" s="20">
        <v>1000</v>
      </c>
      <c r="J45" s="24">
        <f t="shared" si="11"/>
        <v>1427</v>
      </c>
      <c r="K45" s="44" t="s">
        <v>121</v>
      </c>
      <c r="L45" s="20">
        <v>1</v>
      </c>
      <c r="M45" s="20"/>
      <c r="N45" s="20"/>
      <c r="O45" s="20"/>
      <c r="P45" s="20"/>
      <c r="Q45" s="20"/>
      <c r="R45" s="20"/>
      <c r="S45" s="20"/>
      <c r="T45" s="20"/>
      <c r="U45" s="24">
        <f t="shared" si="12"/>
        <v>1427</v>
      </c>
      <c r="V45" s="26">
        <f t="shared" ref="V45:V48" si="13">J45-I45</f>
        <v>427</v>
      </c>
      <c r="W45" s="20">
        <v>500</v>
      </c>
      <c r="X45" s="27" t="str">
        <f t="shared" ref="X45:X48" si="14">IF(J45&lt;I45,"N var",IF(J45&lt;(I45+W45),"P var low",IF(J45&gt;(I45+W45-1),"P var","N var")))</f>
        <v>P var low</v>
      </c>
      <c r="Y45" s="28"/>
      <c r="AB45" s="66" t="s">
        <v>170</v>
      </c>
      <c r="AC45" s="1">
        <v>30</v>
      </c>
      <c r="AD45" s="31">
        <f t="shared" ref="AD45:AD58" si="15">J45/AC45</f>
        <v>47.56666666666667</v>
      </c>
      <c r="AE45" s="20">
        <v>1</v>
      </c>
      <c r="AF45" s="1" t="s">
        <v>121</v>
      </c>
      <c r="AG45" s="11">
        <v>5.5E-2</v>
      </c>
      <c r="AH45" s="67">
        <v>173</v>
      </c>
      <c r="AI45" s="68"/>
      <c r="AJ45" s="68"/>
      <c r="AK45" s="68"/>
      <c r="AL45" s="1"/>
      <c r="AM45" s="1"/>
      <c r="AN45" s="1"/>
      <c r="AO45" s="1"/>
      <c r="AP45" s="1"/>
      <c r="AQ45" s="1"/>
      <c r="AR45" s="1">
        <v>-41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>
        <v>532</v>
      </c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>
        <v>1000</v>
      </c>
      <c r="DK45" s="1"/>
      <c r="DL45" s="1">
        <v>-15</v>
      </c>
      <c r="DM45" s="1"/>
      <c r="DN45" s="1"/>
      <c r="DO45" s="1">
        <v>-15</v>
      </c>
      <c r="DP45" s="1">
        <v>-4</v>
      </c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>
        <v>-253</v>
      </c>
      <c r="EH45" s="1"/>
      <c r="EI45" s="1"/>
      <c r="EJ45" s="1"/>
      <c r="EK45" s="1"/>
      <c r="EL45" s="1"/>
      <c r="EM45" s="1"/>
      <c r="EN45" s="1"/>
      <c r="EO45" s="1">
        <v>-16</v>
      </c>
      <c r="EP45" s="1"/>
      <c r="EQ45" s="1"/>
      <c r="ER45" s="1">
        <v>-15</v>
      </c>
      <c r="ES45" s="1"/>
      <c r="ET45" s="1"/>
      <c r="EU45" s="1"/>
      <c r="EV45" s="1"/>
      <c r="EW45" s="1"/>
      <c r="EX45" s="1"/>
      <c r="EY45" s="1"/>
      <c r="EZ45" s="1"/>
      <c r="FA45" s="1"/>
      <c r="FB45" s="1">
        <v>230</v>
      </c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>
        <v>-50</v>
      </c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>
        <v>-39</v>
      </c>
      <c r="GP45" s="1"/>
      <c r="GQ45" s="1"/>
      <c r="GR45" s="1"/>
      <c r="GS45" s="1"/>
      <c r="GT45" s="1"/>
      <c r="GU45" s="1">
        <v>-5</v>
      </c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>
        <v>-20</v>
      </c>
      <c r="HO45" s="1"/>
      <c r="HP45" s="1">
        <v>-25</v>
      </c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>
        <v>-10</v>
      </c>
      <c r="IC45" s="1"/>
      <c r="ID45" s="1"/>
      <c r="IE45" s="1"/>
      <c r="IF45" s="1"/>
      <c r="IG45" s="1"/>
      <c r="IH45" s="1"/>
      <c r="II45" s="18" t="s">
        <v>37</v>
      </c>
    </row>
    <row r="46" spans="1:245" ht="41" customHeight="1" x14ac:dyDescent="0.35">
      <c r="A46" s="20">
        <v>44</v>
      </c>
      <c r="B46" s="2" t="s">
        <v>46</v>
      </c>
      <c r="C46" s="2" t="s">
        <v>187</v>
      </c>
      <c r="D46" s="3" t="s">
        <v>188</v>
      </c>
      <c r="E46" s="4" t="s">
        <v>189</v>
      </c>
      <c r="F46" s="69" t="s">
        <v>190</v>
      </c>
      <c r="G46" s="36" t="s">
        <v>191</v>
      </c>
      <c r="I46" s="20">
        <v>500</v>
      </c>
      <c r="J46" s="47">
        <f t="shared" si="11"/>
        <v>828</v>
      </c>
      <c r="K46" s="44" t="s">
        <v>121</v>
      </c>
      <c r="L46" s="20">
        <v>1</v>
      </c>
      <c r="M46" s="20"/>
      <c r="N46" s="20"/>
      <c r="O46" s="20"/>
      <c r="P46" s="20"/>
      <c r="Q46" s="20"/>
      <c r="R46" s="20"/>
      <c r="S46" s="20"/>
      <c r="T46" s="20"/>
      <c r="U46" s="24">
        <f t="shared" si="12"/>
        <v>828</v>
      </c>
      <c r="V46" s="26">
        <f t="shared" si="13"/>
        <v>328</v>
      </c>
      <c r="W46" s="1">
        <v>250</v>
      </c>
      <c r="X46" s="27" t="str">
        <f t="shared" si="14"/>
        <v>P var</v>
      </c>
      <c r="AB46" s="66" t="s">
        <v>192</v>
      </c>
      <c r="AC46" s="1">
        <v>30</v>
      </c>
      <c r="AD46" s="31"/>
      <c r="AE46" s="1">
        <v>1</v>
      </c>
      <c r="AF46" s="44" t="s">
        <v>121</v>
      </c>
      <c r="AG46" s="11">
        <f t="shared" ref="AG46:AG1400" si="16">2040/145</f>
        <v>14.068965517241379</v>
      </c>
      <c r="AH46" s="67">
        <v>1000</v>
      </c>
      <c r="AL46" s="76"/>
      <c r="AM46" s="76"/>
      <c r="AN46" s="76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>
        <v>-10</v>
      </c>
      <c r="GR46" s="1"/>
      <c r="GS46" s="1"/>
      <c r="GT46" s="1"/>
      <c r="GU46" s="1"/>
      <c r="GV46" s="1"/>
      <c r="GW46" s="1"/>
      <c r="GX46" s="1">
        <v>-10</v>
      </c>
      <c r="GY46" s="1"/>
      <c r="GZ46" s="1"/>
      <c r="HA46" s="1"/>
      <c r="HB46" s="1"/>
      <c r="HC46" s="1"/>
      <c r="HD46" s="1"/>
      <c r="HE46" s="1"/>
      <c r="HF46" s="1">
        <v>-10</v>
      </c>
      <c r="HG46" s="1"/>
      <c r="HH46" s="1"/>
      <c r="HI46" s="1"/>
      <c r="HJ46" s="1"/>
      <c r="HK46" s="1"/>
      <c r="HL46" s="1">
        <v>-40</v>
      </c>
      <c r="HM46" s="1"/>
      <c r="HN46" s="1"/>
      <c r="HO46" s="1">
        <v>-5</v>
      </c>
      <c r="HP46" s="1"/>
      <c r="HQ46" s="1"/>
      <c r="HR46" s="1">
        <v>-20</v>
      </c>
      <c r="HS46" s="1"/>
      <c r="HT46" s="1"/>
      <c r="HU46" s="1"/>
      <c r="HV46" s="1">
        <v>-62</v>
      </c>
      <c r="HW46" s="1"/>
      <c r="HX46" s="1"/>
      <c r="HY46" s="1"/>
      <c r="HZ46" s="1">
        <v>-15</v>
      </c>
      <c r="IA46" s="1"/>
      <c r="IB46" s="1"/>
      <c r="IC46" s="1"/>
      <c r="ID46" s="1"/>
      <c r="IE46" s="1"/>
      <c r="IF46" s="1"/>
      <c r="IG46" s="1"/>
      <c r="IH46" s="1"/>
      <c r="II46" s="18" t="s">
        <v>37</v>
      </c>
    </row>
    <row r="47" spans="1:245" ht="41" customHeight="1" x14ac:dyDescent="0.35">
      <c r="A47" s="20">
        <v>45</v>
      </c>
      <c r="B47" s="2" t="s">
        <v>46</v>
      </c>
      <c r="C47" s="2" t="s">
        <v>187</v>
      </c>
      <c r="D47" s="3" t="s">
        <v>188</v>
      </c>
      <c r="E47" s="4" t="s">
        <v>193</v>
      </c>
      <c r="F47" s="69" t="s">
        <v>194</v>
      </c>
      <c r="G47" s="36" t="s">
        <v>195</v>
      </c>
      <c r="I47" s="20">
        <v>500</v>
      </c>
      <c r="J47" s="47">
        <f t="shared" si="11"/>
        <v>895</v>
      </c>
      <c r="K47" s="44" t="s">
        <v>121</v>
      </c>
      <c r="L47" s="20">
        <v>1</v>
      </c>
      <c r="M47" s="20"/>
      <c r="N47" s="20"/>
      <c r="O47" s="20"/>
      <c r="P47" s="20"/>
      <c r="Q47" s="20"/>
      <c r="R47" s="20"/>
      <c r="S47" s="20"/>
      <c r="T47" s="20"/>
      <c r="U47" s="24">
        <f t="shared" si="12"/>
        <v>895</v>
      </c>
      <c r="V47" s="26">
        <f t="shared" si="13"/>
        <v>395</v>
      </c>
      <c r="W47" s="1">
        <v>250</v>
      </c>
      <c r="X47" s="27" t="str">
        <f t="shared" si="14"/>
        <v>P var</v>
      </c>
      <c r="AB47" s="66" t="s">
        <v>192</v>
      </c>
      <c r="AC47" s="1">
        <v>30</v>
      </c>
      <c r="AD47" s="31"/>
      <c r="AE47" s="1">
        <v>1</v>
      </c>
      <c r="AF47" s="44" t="s">
        <v>121</v>
      </c>
      <c r="AG47" s="11">
        <f t="shared" si="16"/>
        <v>14.068965517241379</v>
      </c>
      <c r="AH47" s="67">
        <v>1000</v>
      </c>
      <c r="AL47" s="76"/>
      <c r="AM47" s="76"/>
      <c r="AN47" s="76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>
        <v>-10</v>
      </c>
      <c r="HB47" s="1"/>
      <c r="HC47" s="1"/>
      <c r="HD47" s="1"/>
      <c r="HE47" s="1"/>
      <c r="HF47" s="1">
        <v>-10</v>
      </c>
      <c r="HG47" s="1"/>
      <c r="HH47" s="1"/>
      <c r="HI47" s="1"/>
      <c r="HJ47" s="1"/>
      <c r="HK47" s="1"/>
      <c r="HL47" s="1">
        <v>-20</v>
      </c>
      <c r="HM47" s="1"/>
      <c r="HN47" s="1"/>
      <c r="HO47" s="1">
        <v>-5</v>
      </c>
      <c r="HP47" s="1"/>
      <c r="HQ47" s="1"/>
      <c r="HR47" s="1"/>
      <c r="HS47" s="1"/>
      <c r="HT47" s="1"/>
      <c r="HU47" s="1"/>
      <c r="HV47" s="1">
        <v>-30</v>
      </c>
      <c r="HW47" s="1"/>
      <c r="HX47" s="1"/>
      <c r="HY47" s="1"/>
      <c r="HZ47" s="1">
        <v>-30</v>
      </c>
      <c r="IA47" s="1"/>
      <c r="IB47" s="1"/>
      <c r="IC47" s="1"/>
      <c r="ID47" s="1"/>
      <c r="IE47" s="1"/>
      <c r="IF47" s="1"/>
      <c r="IG47" s="1"/>
      <c r="IH47" s="1"/>
      <c r="II47" s="18" t="s">
        <v>37</v>
      </c>
    </row>
    <row r="48" spans="1:245" ht="41" customHeight="1" x14ac:dyDescent="0.35">
      <c r="A48" s="20">
        <v>46</v>
      </c>
      <c r="B48" s="2" t="s">
        <v>46</v>
      </c>
      <c r="C48" s="2" t="s">
        <v>187</v>
      </c>
      <c r="D48" s="3" t="s">
        <v>188</v>
      </c>
      <c r="E48" s="4" t="s">
        <v>196</v>
      </c>
      <c r="F48" s="69" t="s">
        <v>197</v>
      </c>
      <c r="G48" s="36" t="s">
        <v>195</v>
      </c>
      <c r="I48" s="20">
        <v>500</v>
      </c>
      <c r="J48" s="47">
        <f t="shared" si="11"/>
        <v>938</v>
      </c>
      <c r="K48" s="44" t="s">
        <v>121</v>
      </c>
      <c r="L48" s="20">
        <v>1</v>
      </c>
      <c r="M48" s="20"/>
      <c r="N48" s="20"/>
      <c r="O48" s="20"/>
      <c r="P48" s="20"/>
      <c r="Q48" s="20"/>
      <c r="R48" s="20"/>
      <c r="S48" s="20"/>
      <c r="T48" s="20"/>
      <c r="U48" s="24">
        <f t="shared" si="12"/>
        <v>938</v>
      </c>
      <c r="V48" s="26">
        <f t="shared" si="13"/>
        <v>438</v>
      </c>
      <c r="W48" s="1">
        <v>250</v>
      </c>
      <c r="X48" s="27" t="str">
        <f t="shared" si="14"/>
        <v>P var</v>
      </c>
      <c r="AB48" s="66" t="s">
        <v>192</v>
      </c>
      <c r="AC48" s="1">
        <v>30</v>
      </c>
      <c r="AD48" s="31"/>
      <c r="AE48" s="1">
        <v>1</v>
      </c>
      <c r="AF48" s="44" t="s">
        <v>121</v>
      </c>
      <c r="AG48" s="11">
        <f t="shared" si="16"/>
        <v>14.068965517241379</v>
      </c>
      <c r="AH48" s="67">
        <v>1000</v>
      </c>
      <c r="AL48" s="76"/>
      <c r="AM48" s="76"/>
      <c r="AN48" s="76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>
        <v>-3</v>
      </c>
      <c r="HA48" s="1">
        <v>-10</v>
      </c>
      <c r="HB48" s="1"/>
      <c r="HC48" s="1"/>
      <c r="HD48" s="1"/>
      <c r="HE48" s="1">
        <v>-5</v>
      </c>
      <c r="HG48" s="1"/>
      <c r="HH48" s="1"/>
      <c r="HI48" s="1"/>
      <c r="HJ48" s="1"/>
      <c r="HK48" s="1"/>
      <c r="HL48" s="1">
        <v>-20</v>
      </c>
      <c r="HM48" s="1"/>
      <c r="HN48" s="1">
        <v>-5</v>
      </c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>
        <v>-9</v>
      </c>
      <c r="IA48" s="1"/>
      <c r="IB48" s="1">
        <v>-10</v>
      </c>
      <c r="IC48" s="1"/>
      <c r="ID48" s="1"/>
      <c r="IE48" s="1"/>
      <c r="IF48" s="1"/>
      <c r="IG48" s="1"/>
      <c r="IH48" s="1"/>
      <c r="II48" s="18" t="s">
        <v>37</v>
      </c>
    </row>
    <row r="49" spans="1:245" ht="49" customHeight="1" x14ac:dyDescent="0.35">
      <c r="A49" s="20">
        <v>47</v>
      </c>
      <c r="B49" s="2" t="s">
        <v>46</v>
      </c>
      <c r="C49" s="2" t="s">
        <v>198</v>
      </c>
      <c r="D49" s="56"/>
      <c r="F49" s="23" t="s">
        <v>199</v>
      </c>
      <c r="I49" s="37">
        <v>0</v>
      </c>
      <c r="J49" s="24">
        <f t="shared" si="11"/>
        <v>0</v>
      </c>
      <c r="K49" s="77" t="s">
        <v>200</v>
      </c>
      <c r="L49" s="20">
        <f>92/2</f>
        <v>46</v>
      </c>
      <c r="M49" s="20"/>
      <c r="N49" s="20"/>
      <c r="O49" s="20"/>
      <c r="P49" s="20"/>
      <c r="Q49" s="20"/>
      <c r="R49" s="20"/>
      <c r="S49" s="20"/>
      <c r="T49" s="20"/>
      <c r="U49" s="24">
        <f>J49*L49</f>
        <v>0</v>
      </c>
      <c r="V49" s="26">
        <f>J49-I49</f>
        <v>0</v>
      </c>
      <c r="W49" s="37">
        <v>0</v>
      </c>
      <c r="X49" s="27" t="str">
        <f>IF(J49&lt;I49,"N var",IF(J49&lt;(I49+W49),"P var low",IF(J49&gt;(I49+W49-1),"P var","N var")))</f>
        <v>P var</v>
      </c>
      <c r="Y49" s="28"/>
      <c r="Z49" s="24"/>
      <c r="AA49" s="38"/>
      <c r="AB49" s="66" t="s">
        <v>115</v>
      </c>
      <c r="AC49" s="1">
        <v>60</v>
      </c>
      <c r="AD49" s="31">
        <f t="shared" si="15"/>
        <v>0</v>
      </c>
      <c r="AE49" s="1">
        <v>1</v>
      </c>
      <c r="AF49" s="1" t="s">
        <v>121</v>
      </c>
      <c r="AG49" s="11">
        <v>12.5</v>
      </c>
      <c r="AH49" s="67">
        <v>2</v>
      </c>
      <c r="AI49" s="68"/>
      <c r="AJ49" s="68"/>
      <c r="AK49" s="68"/>
      <c r="AL49" s="1"/>
      <c r="AM49" s="1"/>
      <c r="AN49" s="1">
        <v>-1</v>
      </c>
      <c r="AO49" s="1"/>
      <c r="AP49" s="1"/>
      <c r="AQ49" s="1">
        <v>-1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8" t="s">
        <v>37</v>
      </c>
      <c r="IJ49" s="1"/>
      <c r="IK49" s="1"/>
    </row>
    <row r="50" spans="1:245" ht="49" customHeight="1" x14ac:dyDescent="0.35">
      <c r="A50" s="20">
        <v>48</v>
      </c>
      <c r="B50" s="2" t="s">
        <v>38</v>
      </c>
      <c r="C50" s="2" t="s">
        <v>198</v>
      </c>
      <c r="D50" s="56"/>
      <c r="F50" s="23" t="s">
        <v>199</v>
      </c>
      <c r="G50" s="4" t="s">
        <v>201</v>
      </c>
      <c r="I50" s="37">
        <v>0</v>
      </c>
      <c r="J50" s="24">
        <f t="shared" si="11"/>
        <v>0</v>
      </c>
      <c r="K50" s="77" t="s">
        <v>200</v>
      </c>
      <c r="L50" s="20">
        <f t="shared" ref="L50:L52" si="17">92/2</f>
        <v>46</v>
      </c>
      <c r="M50" s="20"/>
      <c r="N50" s="20"/>
      <c r="O50" s="20"/>
      <c r="P50" s="20"/>
      <c r="Q50" s="20"/>
      <c r="R50" s="20"/>
      <c r="S50" s="20"/>
      <c r="T50" s="20"/>
      <c r="U50" s="24">
        <f>J50*L50</f>
        <v>0</v>
      </c>
      <c r="V50" s="26">
        <f t="shared" ref="V50:V84" si="18">J50-I50</f>
        <v>0</v>
      </c>
      <c r="W50" s="37">
        <v>0</v>
      </c>
      <c r="X50" s="27" t="str">
        <f t="shared" ref="X50:X84" si="19">IF(J50&lt;I50,"N var",IF(J50&lt;(I50+W50),"P var low",IF(J50&gt;(I50+W50-1),"P var","N var")))</f>
        <v>P var</v>
      </c>
      <c r="Y50" s="28"/>
      <c r="Z50" s="24"/>
      <c r="AA50" s="38"/>
      <c r="AB50" s="66" t="s">
        <v>115</v>
      </c>
      <c r="AC50" s="1">
        <v>60</v>
      </c>
      <c r="AD50" s="31">
        <f t="shared" si="15"/>
        <v>0</v>
      </c>
      <c r="AE50" s="1">
        <v>1</v>
      </c>
      <c r="AF50" s="1" t="s">
        <v>121</v>
      </c>
      <c r="AG50" s="11">
        <v>12.5</v>
      </c>
      <c r="AH50" s="67">
        <v>14</v>
      </c>
      <c r="AI50" s="68"/>
      <c r="AJ50" s="68"/>
      <c r="AK50" s="68"/>
      <c r="AL50" s="1"/>
      <c r="AM50" s="1"/>
      <c r="AN50" s="1">
        <v>-1</v>
      </c>
      <c r="AO50" s="1"/>
      <c r="AP50" s="1"/>
      <c r="AQ50" s="1"/>
      <c r="AR50" s="1"/>
      <c r="AS50" s="1"/>
      <c r="AT50" s="1"/>
      <c r="AU50" s="1"/>
      <c r="AV50" s="1"/>
      <c r="AW50" s="1">
        <v>-1</v>
      </c>
      <c r="AX50" s="1"/>
      <c r="AY50" s="1"/>
      <c r="AZ50" s="1"/>
      <c r="BA50" s="1"/>
      <c r="BB50" s="1">
        <v>-1</v>
      </c>
      <c r="BC50" s="1"/>
      <c r="BD50" s="1"/>
      <c r="BE50" s="1"/>
      <c r="BF50" s="1"/>
      <c r="BG50" s="1">
        <v>-1</v>
      </c>
      <c r="BH50" s="1"/>
      <c r="BI50" s="1"/>
      <c r="BJ50" s="1"/>
      <c r="BK50" s="1"/>
      <c r="BL50" s="1"/>
      <c r="BM50" s="1">
        <v>-1</v>
      </c>
      <c r="BN50" s="1"/>
      <c r="BO50" s="1"/>
      <c r="BP50" s="1"/>
      <c r="BQ50" s="1"/>
      <c r="BR50" s="1">
        <v>-1</v>
      </c>
      <c r="BS50" s="1"/>
      <c r="BT50" s="1"/>
      <c r="BU50" s="1"/>
      <c r="BV50" s="1"/>
      <c r="BW50" s="1">
        <v>-1</v>
      </c>
      <c r="BX50" s="1"/>
      <c r="BY50" s="1"/>
      <c r="BZ50" s="1"/>
      <c r="CA50" s="1"/>
      <c r="CB50" s="1"/>
      <c r="CC50" s="1"/>
      <c r="CD50" s="1">
        <v>-1</v>
      </c>
      <c r="CE50" s="1"/>
      <c r="CF50" s="1"/>
      <c r="CG50" s="1"/>
      <c r="CH50" s="1"/>
      <c r="CI50" s="1"/>
      <c r="CJ50" s="1">
        <v>-1</v>
      </c>
      <c r="CK50" s="1"/>
      <c r="CL50" s="1"/>
      <c r="CM50" s="1"/>
      <c r="CN50" s="1"/>
      <c r="CO50" s="1"/>
      <c r="CP50" s="1">
        <v>-1</v>
      </c>
      <c r="CQ50" s="1"/>
      <c r="CR50" s="1">
        <v>-1</v>
      </c>
      <c r="CS50" s="1"/>
      <c r="CT50" s="1"/>
      <c r="CU50" s="1">
        <v>-1</v>
      </c>
      <c r="CV50" s="1"/>
      <c r="CW50" s="1"/>
      <c r="CX50" s="1">
        <v>-1</v>
      </c>
      <c r="CY50" s="1"/>
      <c r="CZ50" s="1"/>
      <c r="DA50" s="1"/>
      <c r="DB50" s="1"/>
      <c r="DC50" s="1"/>
      <c r="DD50" s="1">
        <v>-1</v>
      </c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8" t="s">
        <v>37</v>
      </c>
      <c r="IJ50" s="1"/>
      <c r="IK50" s="1"/>
    </row>
    <row r="51" spans="1:245" ht="49" customHeight="1" x14ac:dyDescent="0.35">
      <c r="A51" s="20">
        <v>49</v>
      </c>
      <c r="B51" s="2" t="s">
        <v>38</v>
      </c>
      <c r="C51" s="2" t="s">
        <v>198</v>
      </c>
      <c r="D51" s="3" t="s">
        <v>202</v>
      </c>
      <c r="E51" s="78" t="s">
        <v>203</v>
      </c>
      <c r="F51" s="23" t="s">
        <v>199</v>
      </c>
      <c r="G51" s="4" t="s">
        <v>204</v>
      </c>
      <c r="I51" s="37">
        <v>15</v>
      </c>
      <c r="J51" s="47">
        <f t="shared" si="11"/>
        <v>26</v>
      </c>
      <c r="K51" s="77" t="s">
        <v>200</v>
      </c>
      <c r="L51" s="20">
        <f t="shared" si="17"/>
        <v>46</v>
      </c>
      <c r="M51" s="20"/>
      <c r="N51" s="20"/>
      <c r="O51" s="20"/>
      <c r="P51" s="20"/>
      <c r="Q51" s="20"/>
      <c r="R51" s="20"/>
      <c r="S51" s="20"/>
      <c r="T51" s="20"/>
      <c r="U51" s="24">
        <f>J51*L51</f>
        <v>1196</v>
      </c>
      <c r="V51" s="26">
        <f t="shared" si="18"/>
        <v>11</v>
      </c>
      <c r="W51" s="37">
        <v>5</v>
      </c>
      <c r="X51" s="27" t="str">
        <f t="shared" si="19"/>
        <v>P var</v>
      </c>
      <c r="Z51" s="24"/>
      <c r="AA51" s="38"/>
      <c r="AB51" s="66" t="s">
        <v>115</v>
      </c>
      <c r="AC51" s="1">
        <v>60</v>
      </c>
      <c r="AD51" s="31">
        <f t="shared" si="15"/>
        <v>0.43333333333333335</v>
      </c>
      <c r="AE51" s="1">
        <v>1</v>
      </c>
      <c r="AF51" s="1" t="s">
        <v>121</v>
      </c>
      <c r="AG51" s="11">
        <v>12.5</v>
      </c>
      <c r="AH51" s="67">
        <v>0</v>
      </c>
      <c r="AI51" s="68"/>
      <c r="AJ51" s="68"/>
      <c r="AK51" s="68"/>
      <c r="AL51" s="1"/>
      <c r="AM51" s="1"/>
      <c r="AN51" s="1"/>
      <c r="AO51" s="1"/>
      <c r="AP51" s="1"/>
      <c r="AQ51" s="1">
        <v>40</v>
      </c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>
        <v>-1</v>
      </c>
      <c r="DL51" s="1"/>
      <c r="DM51" s="1"/>
      <c r="DN51" s="1"/>
      <c r="DO51" s="1"/>
      <c r="DP51" s="1">
        <v>-1</v>
      </c>
      <c r="DQ51" s="1"/>
      <c r="DR51" s="1"/>
      <c r="DS51" s="1"/>
      <c r="DT51" s="1"/>
      <c r="DU51" s="1"/>
      <c r="DV51" s="1">
        <v>-1</v>
      </c>
      <c r="DW51" s="1"/>
      <c r="DX51" s="1"/>
      <c r="DY51" s="1"/>
      <c r="DZ51" s="1"/>
      <c r="EA51" s="1">
        <v>-1</v>
      </c>
      <c r="EB51" s="1"/>
      <c r="EC51" s="1"/>
      <c r="ED51" s="1"/>
      <c r="EE51" s="1"/>
      <c r="EF51" s="1">
        <v>-1</v>
      </c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>
        <v>-1</v>
      </c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>
        <v>-1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>
        <v>-1</v>
      </c>
      <c r="FW51" s="1"/>
      <c r="FX51" s="1"/>
      <c r="FY51" s="1"/>
      <c r="FZ51" s="1">
        <v>-1</v>
      </c>
      <c r="GA51" s="1"/>
      <c r="GB51" s="1"/>
      <c r="GC51" s="1"/>
      <c r="GD51" s="1"/>
      <c r="GE51" s="1">
        <v>-1</v>
      </c>
      <c r="GF51" s="1"/>
      <c r="GG51" s="1"/>
      <c r="GH51" s="1"/>
      <c r="GI51" s="1"/>
      <c r="GJ51" s="1">
        <v>-1</v>
      </c>
      <c r="GK51" s="1"/>
      <c r="GL51" s="1"/>
      <c r="GM51" s="1"/>
      <c r="GN51" s="1"/>
      <c r="GO51" s="1"/>
      <c r="GP51" s="1"/>
      <c r="GQ51" s="1"/>
      <c r="GR51" s="1">
        <v>-1</v>
      </c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>
        <v>-2</v>
      </c>
      <c r="ID51" s="1"/>
      <c r="IE51" s="1"/>
      <c r="IF51" s="1"/>
      <c r="IG51" s="1"/>
      <c r="IH51" s="1"/>
      <c r="II51" s="18" t="s">
        <v>37</v>
      </c>
      <c r="IJ51" s="1"/>
      <c r="IK51" s="1"/>
    </row>
    <row r="52" spans="1:245" ht="49" customHeight="1" x14ac:dyDescent="0.35">
      <c r="A52" s="20">
        <v>50</v>
      </c>
      <c r="B52" s="2" t="s">
        <v>38</v>
      </c>
      <c r="C52" s="2" t="s">
        <v>198</v>
      </c>
      <c r="D52" s="3" t="s">
        <v>202</v>
      </c>
      <c r="E52" s="78" t="s">
        <v>203</v>
      </c>
      <c r="F52" s="23" t="s">
        <v>199</v>
      </c>
      <c r="G52" s="4" t="s">
        <v>205</v>
      </c>
      <c r="I52" s="37">
        <v>15</v>
      </c>
      <c r="J52" s="47">
        <f t="shared" si="11"/>
        <v>40</v>
      </c>
      <c r="K52" s="77" t="s">
        <v>200</v>
      </c>
      <c r="L52" s="20">
        <f t="shared" si="17"/>
        <v>46</v>
      </c>
      <c r="M52" s="20"/>
      <c r="N52" s="20"/>
      <c r="O52" s="20"/>
      <c r="P52" s="20"/>
      <c r="Q52" s="20"/>
      <c r="R52" s="20"/>
      <c r="S52" s="20"/>
      <c r="T52" s="20"/>
      <c r="U52" s="24">
        <f>J52*L52</f>
        <v>1840</v>
      </c>
      <c r="V52" s="26">
        <f t="shared" si="18"/>
        <v>25</v>
      </c>
      <c r="W52" s="37">
        <v>5</v>
      </c>
      <c r="X52" s="27" t="str">
        <f t="shared" si="19"/>
        <v>P var</v>
      </c>
      <c r="Z52" s="24"/>
      <c r="AA52" s="38"/>
      <c r="AB52" s="66"/>
      <c r="AD52" s="31"/>
      <c r="AH52" s="67">
        <v>0</v>
      </c>
      <c r="AI52" s="68"/>
      <c r="AJ52" s="68"/>
      <c r="AK52" s="68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>
        <v>40</v>
      </c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8" t="s">
        <v>37</v>
      </c>
      <c r="IJ52" s="1"/>
      <c r="IK52" s="1"/>
    </row>
    <row r="53" spans="1:245" ht="49" customHeight="1" x14ac:dyDescent="0.35">
      <c r="A53" s="20">
        <v>51</v>
      </c>
      <c r="B53" s="2" t="s">
        <v>46</v>
      </c>
      <c r="C53" s="2" t="s">
        <v>198</v>
      </c>
      <c r="D53" s="3" t="s">
        <v>202</v>
      </c>
      <c r="E53" s="78" t="s">
        <v>203</v>
      </c>
      <c r="F53" s="23" t="s">
        <v>199</v>
      </c>
      <c r="G53" s="4" t="s">
        <v>206</v>
      </c>
      <c r="I53" s="37">
        <v>20</v>
      </c>
      <c r="J53" s="47">
        <f t="shared" si="11"/>
        <v>28</v>
      </c>
      <c r="K53" s="77" t="s">
        <v>200</v>
      </c>
      <c r="L53" s="20">
        <v>312</v>
      </c>
      <c r="M53" s="20"/>
      <c r="N53" s="20"/>
      <c r="O53" s="20"/>
      <c r="P53" s="20"/>
      <c r="Q53" s="20"/>
      <c r="R53" s="20"/>
      <c r="S53" s="20"/>
      <c r="T53" s="20"/>
      <c r="U53" s="24">
        <f t="shared" ref="U53" si="20">J53*L53</f>
        <v>8736</v>
      </c>
      <c r="V53" s="26">
        <f t="shared" si="18"/>
        <v>8</v>
      </c>
      <c r="W53" s="37">
        <v>10</v>
      </c>
      <c r="X53" s="27" t="str">
        <f t="shared" si="19"/>
        <v>P var low</v>
      </c>
      <c r="Y53" s="28"/>
      <c r="Z53" s="24"/>
      <c r="AA53" s="38"/>
      <c r="AB53" s="66" t="s">
        <v>115</v>
      </c>
      <c r="AC53" s="1">
        <v>60</v>
      </c>
      <c r="AD53" s="31">
        <f t="shared" si="15"/>
        <v>0.46666666666666667</v>
      </c>
      <c r="AE53" s="1">
        <v>1</v>
      </c>
      <c r="AF53" s="1" t="s">
        <v>121</v>
      </c>
      <c r="AG53" s="11">
        <v>12.5</v>
      </c>
      <c r="AH53" s="67">
        <v>40</v>
      </c>
      <c r="AI53" s="68"/>
      <c r="AJ53" s="68"/>
      <c r="AK53" s="68"/>
      <c r="AL53" s="1"/>
      <c r="AM53" s="1"/>
      <c r="AN53" s="1"/>
      <c r="AO53" s="1"/>
      <c r="AP53" s="1"/>
      <c r="AQ53" s="1"/>
      <c r="AR53" s="1">
        <v>-1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>
        <v>-1</v>
      </c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>
        <v>-1</v>
      </c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>
        <v>-1</v>
      </c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>
        <v>-2</v>
      </c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>
        <v>-2</v>
      </c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>
        <v>-1</v>
      </c>
      <c r="GS53" s="1"/>
      <c r="GT53" s="1"/>
      <c r="GU53" s="1"/>
      <c r="GV53" s="1"/>
      <c r="GW53" s="1"/>
      <c r="GX53" s="1"/>
      <c r="GY53" s="1"/>
      <c r="GZ53" s="1"/>
      <c r="HA53" s="1">
        <v>-1</v>
      </c>
      <c r="HB53" s="1"/>
      <c r="HC53" s="1"/>
      <c r="HD53" s="1"/>
      <c r="HE53" s="1"/>
      <c r="HF53" s="1"/>
      <c r="HG53" s="1"/>
      <c r="HH53" s="1"/>
      <c r="HI53" s="1">
        <v>-1</v>
      </c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>
        <v>-1</v>
      </c>
      <c r="ID53" s="1"/>
      <c r="IE53" s="1"/>
      <c r="IF53" s="1"/>
      <c r="IG53" s="1"/>
      <c r="IH53" s="1"/>
      <c r="II53" s="18" t="s">
        <v>37</v>
      </c>
      <c r="IJ53" s="1"/>
      <c r="IK53" s="1"/>
    </row>
    <row r="54" spans="1:245" ht="49" customHeight="1" x14ac:dyDescent="0.35">
      <c r="A54" s="20">
        <v>52</v>
      </c>
      <c r="B54" s="2" t="s">
        <v>103</v>
      </c>
      <c r="C54" s="2" t="s">
        <v>207</v>
      </c>
      <c r="D54" s="3"/>
      <c r="F54" s="23" t="s">
        <v>208</v>
      </c>
      <c r="G54" s="4" t="s">
        <v>209</v>
      </c>
      <c r="I54" s="20">
        <v>0</v>
      </c>
      <c r="J54" s="24">
        <f t="shared" si="11"/>
        <v>0</v>
      </c>
      <c r="K54" s="20" t="s">
        <v>210</v>
      </c>
      <c r="L54" s="25">
        <f>2000000/10</f>
        <v>200000</v>
      </c>
      <c r="M54" s="25"/>
      <c r="N54" s="25"/>
      <c r="O54" s="25"/>
      <c r="P54" s="25"/>
      <c r="Q54" s="25"/>
      <c r="R54" s="25"/>
      <c r="S54" s="25"/>
      <c r="T54" s="25"/>
      <c r="U54" s="24">
        <f>L54*J54</f>
        <v>0</v>
      </c>
      <c r="V54" s="26">
        <f t="shared" si="18"/>
        <v>0</v>
      </c>
      <c r="W54" s="20">
        <v>0</v>
      </c>
      <c r="X54" s="27" t="str">
        <f t="shared" si="19"/>
        <v>P var</v>
      </c>
      <c r="Y54" s="28"/>
      <c r="Z54" s="79"/>
      <c r="AA54" s="38"/>
      <c r="AB54" s="30" t="s">
        <v>211</v>
      </c>
      <c r="AC54" s="20">
        <v>60</v>
      </c>
      <c r="AD54" s="59">
        <f t="shared" si="15"/>
        <v>0</v>
      </c>
      <c r="AE54" s="20">
        <v>1</v>
      </c>
      <c r="AF54" s="20" t="s">
        <v>212</v>
      </c>
      <c r="AG54" s="32">
        <v>1584</v>
      </c>
      <c r="AH54" s="33">
        <v>1.5</v>
      </c>
      <c r="AI54" s="34"/>
      <c r="AJ54" s="34"/>
      <c r="AK54" s="34"/>
      <c r="AL54" s="35"/>
      <c r="AM54" s="35"/>
      <c r="AN54" s="35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>
        <v>-1.5</v>
      </c>
      <c r="DR54" s="20"/>
      <c r="DS54" s="20"/>
      <c r="DT54" s="20"/>
      <c r="DU54" s="20"/>
      <c r="DV54" s="20"/>
      <c r="DW54" s="20"/>
      <c r="DX54" s="20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5"/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35"/>
      <c r="IB54" s="35"/>
      <c r="IC54" s="35"/>
      <c r="ID54" s="35"/>
      <c r="IE54" s="35"/>
      <c r="IF54" s="35"/>
      <c r="IG54" s="35"/>
      <c r="IH54" s="35"/>
      <c r="II54" s="18" t="s">
        <v>37</v>
      </c>
      <c r="IJ54" s="1"/>
      <c r="IK54" s="1"/>
    </row>
    <row r="55" spans="1:245" ht="49" customHeight="1" x14ac:dyDescent="0.35">
      <c r="A55" s="20">
        <v>53</v>
      </c>
      <c r="B55" s="2" t="s">
        <v>103</v>
      </c>
      <c r="C55" s="2" t="s">
        <v>207</v>
      </c>
      <c r="D55" s="3" t="s">
        <v>58</v>
      </c>
      <c r="E55" s="4" t="s">
        <v>213</v>
      </c>
      <c r="F55" s="23" t="s">
        <v>208</v>
      </c>
      <c r="G55" s="4" t="s">
        <v>209</v>
      </c>
      <c r="I55" s="20">
        <v>100000</v>
      </c>
      <c r="J55" s="24">
        <f t="shared" si="11"/>
        <v>200000</v>
      </c>
      <c r="K55" s="20" t="s">
        <v>121</v>
      </c>
      <c r="L55" s="25">
        <f>2000000/10</f>
        <v>200000</v>
      </c>
      <c r="M55" s="25"/>
      <c r="N55" s="25"/>
      <c r="O55" s="25"/>
      <c r="P55" s="25"/>
      <c r="Q55" s="25"/>
      <c r="R55" s="25"/>
      <c r="S55" s="25"/>
      <c r="T55" s="25"/>
      <c r="U55" s="24">
        <f>J55</f>
        <v>200000</v>
      </c>
      <c r="V55" s="26">
        <f t="shared" si="18"/>
        <v>100000</v>
      </c>
      <c r="W55" s="20">
        <v>1</v>
      </c>
      <c r="X55" s="27" t="str">
        <f t="shared" si="19"/>
        <v>P var</v>
      </c>
      <c r="Y55" s="28"/>
      <c r="Z55" s="79"/>
      <c r="AA55" s="38"/>
      <c r="AB55" s="30" t="s">
        <v>211</v>
      </c>
      <c r="AC55" s="20">
        <v>60</v>
      </c>
      <c r="AD55" s="59">
        <f t="shared" si="15"/>
        <v>3333.3333333333335</v>
      </c>
      <c r="AE55" s="20">
        <v>1</v>
      </c>
      <c r="AF55" s="20" t="s">
        <v>212</v>
      </c>
      <c r="AG55" s="32">
        <v>1584</v>
      </c>
      <c r="AH55" s="33">
        <v>0</v>
      </c>
      <c r="AI55" s="68"/>
      <c r="AJ55" s="68"/>
      <c r="AK55" s="68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>
        <v>200000</v>
      </c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8" t="s">
        <v>37</v>
      </c>
      <c r="IJ55" s="1"/>
      <c r="IK55" s="1"/>
    </row>
    <row r="56" spans="1:245" ht="49" customHeight="1" x14ac:dyDescent="0.35">
      <c r="A56" s="20">
        <v>54</v>
      </c>
      <c r="B56" s="2" t="s">
        <v>103</v>
      </c>
      <c r="C56" s="2" t="s">
        <v>214</v>
      </c>
      <c r="D56" s="3" t="s">
        <v>215</v>
      </c>
      <c r="E56" s="4" t="s">
        <v>216</v>
      </c>
      <c r="F56" s="23" t="s">
        <v>217</v>
      </c>
      <c r="G56" s="36" t="s">
        <v>218</v>
      </c>
      <c r="I56" s="20">
        <v>1020</v>
      </c>
      <c r="J56" s="47">
        <f t="shared" si="11"/>
        <v>2022</v>
      </c>
      <c r="K56" s="44" t="s">
        <v>55</v>
      </c>
      <c r="L56" s="20">
        <v>1</v>
      </c>
      <c r="M56" s="20"/>
      <c r="N56" s="20"/>
      <c r="O56" s="20"/>
      <c r="P56" s="20"/>
      <c r="Q56" s="20"/>
      <c r="R56" s="20"/>
      <c r="S56" s="20"/>
      <c r="T56" s="20"/>
      <c r="U56" s="24">
        <f>L56*J56</f>
        <v>2022</v>
      </c>
      <c r="V56" s="26">
        <f t="shared" si="18"/>
        <v>1002</v>
      </c>
      <c r="W56" s="20">
        <v>500</v>
      </c>
      <c r="X56" s="27" t="str">
        <f t="shared" si="19"/>
        <v>P var</v>
      </c>
      <c r="Y56" s="28"/>
      <c r="Z56" s="24"/>
      <c r="AA56" s="38"/>
      <c r="AB56" s="66" t="s">
        <v>219</v>
      </c>
      <c r="AC56" s="1">
        <v>30</v>
      </c>
      <c r="AD56" s="31">
        <f t="shared" si="15"/>
        <v>67.400000000000006</v>
      </c>
      <c r="AE56" s="20">
        <v>1</v>
      </c>
      <c r="AF56" s="1" t="s">
        <v>121</v>
      </c>
      <c r="AG56" s="11">
        <v>0.24</v>
      </c>
      <c r="AH56" s="67">
        <v>4225</v>
      </c>
      <c r="AI56" s="68"/>
      <c r="AJ56" s="1">
        <v>-94</v>
      </c>
      <c r="AK56" s="1">
        <v>3000</v>
      </c>
      <c r="AL56" s="1"/>
      <c r="AM56" s="1"/>
      <c r="AN56" s="1"/>
      <c r="AO56" s="1"/>
      <c r="AP56" s="1"/>
      <c r="AQ56" s="1">
        <v>-300</v>
      </c>
      <c r="AR56" s="1"/>
      <c r="AS56" s="1"/>
      <c r="AT56" s="1"/>
      <c r="AU56" s="1">
        <v>-300</v>
      </c>
      <c r="AV56" s="1"/>
      <c r="AW56" s="1"/>
      <c r="AX56" s="1"/>
      <c r="AY56" s="1"/>
      <c r="AZ56" s="1">
        <v>-150</v>
      </c>
      <c r="BA56" s="1"/>
      <c r="BB56" s="1"/>
      <c r="BC56" s="1"/>
      <c r="BD56" s="1"/>
      <c r="BE56" s="1">
        <v>-200</v>
      </c>
      <c r="BF56" s="1"/>
      <c r="BG56" s="1"/>
      <c r="BH56" s="1"/>
      <c r="BI56" s="1"/>
      <c r="BJ56" s="1">
        <v>-100</v>
      </c>
      <c r="BK56" s="1"/>
      <c r="BL56" s="1"/>
      <c r="BM56" s="1"/>
      <c r="BN56" s="1"/>
      <c r="BO56" s="1"/>
      <c r="BP56" s="1">
        <v>-100</v>
      </c>
      <c r="BQ56" s="1">
        <v>-100</v>
      </c>
      <c r="BR56" s="1"/>
      <c r="BS56" s="1">
        <v>-200</v>
      </c>
      <c r="BT56" s="1"/>
      <c r="BU56" s="1">
        <f>-42-158</f>
        <v>-200</v>
      </c>
      <c r="BV56" s="1"/>
      <c r="BW56" s="1"/>
      <c r="BX56" s="1"/>
      <c r="BY56" s="1"/>
      <c r="BZ56" s="1"/>
      <c r="CA56" s="1"/>
      <c r="CB56" s="1"/>
      <c r="CC56" s="1"/>
      <c r="CD56" s="1"/>
      <c r="CE56" s="1">
        <v>-200</v>
      </c>
      <c r="CF56" s="1">
        <v>-400</v>
      </c>
      <c r="CG56" s="1"/>
      <c r="CH56" s="1"/>
      <c r="CI56" s="1"/>
      <c r="CJ56" s="1">
        <v>-100</v>
      </c>
      <c r="CK56" s="1">
        <v>-30</v>
      </c>
      <c r="CL56" s="1"/>
      <c r="CM56" s="1">
        <v>-60</v>
      </c>
      <c r="CN56" s="1"/>
      <c r="CO56" s="1"/>
      <c r="CP56" s="1">
        <v>-95</v>
      </c>
      <c r="CQ56" s="1"/>
      <c r="CR56" s="1"/>
      <c r="CS56" s="1">
        <v>-42</v>
      </c>
      <c r="CT56" s="1"/>
      <c r="CU56" s="1"/>
      <c r="CV56" s="1">
        <v>-30</v>
      </c>
      <c r="CW56" s="1"/>
      <c r="CX56" s="1"/>
      <c r="CY56" s="1"/>
      <c r="CZ56" s="1">
        <v>-70</v>
      </c>
      <c r="DA56" s="1">
        <v>-102</v>
      </c>
      <c r="DB56" s="1"/>
      <c r="DC56" s="1"/>
      <c r="DD56" s="1"/>
      <c r="DE56" s="1"/>
      <c r="DF56" s="1">
        <v>-90</v>
      </c>
      <c r="DG56" s="1">
        <v>-90</v>
      </c>
      <c r="DH56" s="1"/>
      <c r="DI56" s="1"/>
      <c r="DJ56" s="1">
        <v>-20</v>
      </c>
      <c r="DK56" s="1"/>
      <c r="DL56" s="1">
        <v>-10</v>
      </c>
      <c r="DM56" s="1"/>
      <c r="DN56" s="1">
        <v>-20</v>
      </c>
      <c r="DO56" s="1">
        <v>-55</v>
      </c>
      <c r="DP56" s="1">
        <v>-80</v>
      </c>
      <c r="DQ56" s="1"/>
      <c r="DR56" s="1">
        <v>-48</v>
      </c>
      <c r="DS56" s="1"/>
      <c r="DT56" s="1">
        <v>-130</v>
      </c>
      <c r="DU56" s="1">
        <v>-100</v>
      </c>
      <c r="DV56" s="1">
        <v>-51</v>
      </c>
      <c r="DW56" s="1"/>
      <c r="DX56" s="1"/>
      <c r="DY56" s="1">
        <v>-120</v>
      </c>
      <c r="DZ56" s="1"/>
      <c r="EA56" s="1"/>
      <c r="EB56" s="1"/>
      <c r="EC56" s="1"/>
      <c r="ED56" s="1"/>
      <c r="EE56" s="1"/>
      <c r="EF56" s="1"/>
      <c r="EG56" s="1"/>
      <c r="EH56" s="1">
        <v>-57</v>
      </c>
      <c r="EI56" s="1">
        <v>-130</v>
      </c>
      <c r="EJ56" s="1"/>
      <c r="EK56" s="1">
        <v>-20</v>
      </c>
      <c r="EL56" s="1"/>
      <c r="EM56" s="1"/>
      <c r="EN56" s="1"/>
      <c r="EO56" s="1"/>
      <c r="EP56" s="1">
        <v>-40</v>
      </c>
      <c r="EQ56" s="1"/>
      <c r="ER56" s="1"/>
      <c r="ES56" s="1">
        <v>-91</v>
      </c>
      <c r="ET56" s="1"/>
      <c r="EU56" s="1"/>
      <c r="EV56" s="1"/>
      <c r="EW56" s="1">
        <v>-66</v>
      </c>
      <c r="EX56" s="1"/>
      <c r="EY56" s="1">
        <v>-118</v>
      </c>
      <c r="EZ56" s="1"/>
      <c r="FA56" s="1"/>
      <c r="FB56" s="1"/>
      <c r="FC56" s="1">
        <v>-30</v>
      </c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>
        <v>-30</v>
      </c>
      <c r="FO56" s="1"/>
      <c r="FP56" s="1"/>
      <c r="FQ56" s="1"/>
      <c r="FR56" s="1"/>
      <c r="FS56" s="1"/>
      <c r="FT56" s="1"/>
      <c r="FU56" s="1"/>
      <c r="FV56" s="1"/>
      <c r="FW56" s="1">
        <v>-2</v>
      </c>
      <c r="FX56" s="1">
        <v>-45</v>
      </c>
      <c r="FY56" s="1"/>
      <c r="FZ56" s="1"/>
      <c r="GA56" s="1">
        <v>-24</v>
      </c>
      <c r="GB56" s="1"/>
      <c r="GC56" s="1">
        <v>-30</v>
      </c>
      <c r="GD56" s="1">
        <v>-71</v>
      </c>
      <c r="GE56" s="1"/>
      <c r="GF56" s="1">
        <v>-29</v>
      </c>
      <c r="GG56" s="1">
        <v>-123</v>
      </c>
      <c r="GH56" s="1"/>
      <c r="GI56" s="1">
        <v>-56</v>
      </c>
      <c r="GJ56" s="1"/>
      <c r="GK56" s="1"/>
      <c r="GL56" s="1">
        <v>-60</v>
      </c>
      <c r="GM56" s="1"/>
      <c r="GN56" s="1"/>
      <c r="GO56" s="1"/>
      <c r="GP56" s="1"/>
      <c r="GQ56" s="1">
        <v>-30</v>
      </c>
      <c r="GR56" s="1"/>
      <c r="GS56" s="1"/>
      <c r="GT56" s="1"/>
      <c r="GU56" s="1"/>
      <c r="GV56" s="1">
        <v>-93</v>
      </c>
      <c r="GW56" s="1"/>
      <c r="GX56" s="1"/>
      <c r="GY56" s="1"/>
      <c r="GZ56" s="1">
        <v>-64</v>
      </c>
      <c r="HA56" s="1"/>
      <c r="HB56" s="1"/>
      <c r="HC56" s="1">
        <v>-10</v>
      </c>
      <c r="HD56" s="1"/>
      <c r="HE56" s="1">
        <v>-66</v>
      </c>
      <c r="HF56" s="1"/>
      <c r="HG56" s="1"/>
      <c r="HH56" s="1"/>
      <c r="HI56" s="1"/>
      <c r="HJ56" s="1"/>
      <c r="HK56" s="1"/>
      <c r="HL56" s="1">
        <v>-40</v>
      </c>
      <c r="HM56" s="1">
        <v>-78</v>
      </c>
      <c r="HN56" s="1"/>
      <c r="HO56" s="1"/>
      <c r="HP56" s="1">
        <v>-30</v>
      </c>
      <c r="HQ56" s="1">
        <v>-3</v>
      </c>
      <c r="HR56" s="1"/>
      <c r="HS56" s="1"/>
      <c r="HT56" s="1"/>
      <c r="HU56" s="1"/>
      <c r="HV56" s="1">
        <v>-50</v>
      </c>
      <c r="HW56" s="1"/>
      <c r="HX56" s="1"/>
      <c r="HY56" s="1"/>
      <c r="HZ56" s="1">
        <v>-30</v>
      </c>
      <c r="IA56" s="1"/>
      <c r="IB56" s="1"/>
      <c r="IC56" s="1"/>
      <c r="ID56" s="1"/>
      <c r="IE56" s="1"/>
      <c r="IF56" s="1"/>
      <c r="IG56" s="1"/>
      <c r="IH56" s="1"/>
      <c r="II56" s="18" t="s">
        <v>37</v>
      </c>
      <c r="IJ56" s="1"/>
      <c r="IK56" s="1"/>
    </row>
    <row r="57" spans="1:245" ht="49" customHeight="1" x14ac:dyDescent="0.35">
      <c r="A57" s="20">
        <v>55</v>
      </c>
      <c r="B57" s="80" t="s">
        <v>103</v>
      </c>
      <c r="C57" s="2" t="s">
        <v>214</v>
      </c>
      <c r="D57" s="2" t="s">
        <v>220</v>
      </c>
      <c r="E57" s="4" t="s">
        <v>221</v>
      </c>
      <c r="F57" s="23" t="s">
        <v>222</v>
      </c>
      <c r="G57" s="36" t="s">
        <v>223</v>
      </c>
      <c r="I57" s="1">
        <v>100</v>
      </c>
      <c r="J57" s="24">
        <f t="shared" si="11"/>
        <v>258</v>
      </c>
      <c r="K57" s="44" t="s">
        <v>55</v>
      </c>
      <c r="L57" s="1">
        <v>1</v>
      </c>
      <c r="U57" s="24">
        <f>L57*J57</f>
        <v>258</v>
      </c>
      <c r="V57" s="26">
        <f t="shared" si="18"/>
        <v>158</v>
      </c>
      <c r="W57" s="20">
        <v>50</v>
      </c>
      <c r="X57" s="27" t="str">
        <f t="shared" si="19"/>
        <v>P var</v>
      </c>
      <c r="Y57" s="28"/>
      <c r="Z57" s="24"/>
      <c r="AB57" s="5" t="s">
        <v>224</v>
      </c>
      <c r="AC57" s="1">
        <v>60</v>
      </c>
      <c r="AD57" s="31">
        <f t="shared" si="15"/>
        <v>4.3</v>
      </c>
      <c r="AE57" s="20">
        <v>1</v>
      </c>
      <c r="AF57" s="1" t="s">
        <v>121</v>
      </c>
      <c r="AG57" s="11">
        <v>0.4</v>
      </c>
      <c r="AH57" s="67">
        <v>258</v>
      </c>
      <c r="AI57" s="68"/>
      <c r="AK57" s="68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8" t="s">
        <v>37</v>
      </c>
    </row>
    <row r="58" spans="1:245" ht="49" customHeight="1" x14ac:dyDescent="0.35">
      <c r="A58" s="20">
        <v>56</v>
      </c>
      <c r="B58" s="2" t="s">
        <v>103</v>
      </c>
      <c r="C58" s="2" t="s">
        <v>225</v>
      </c>
      <c r="D58" s="3" t="s">
        <v>226</v>
      </c>
      <c r="E58" s="4" t="s">
        <v>227</v>
      </c>
      <c r="F58" s="23" t="s">
        <v>228</v>
      </c>
      <c r="G58" s="36" t="s">
        <v>229</v>
      </c>
      <c r="I58" s="20">
        <v>6120</v>
      </c>
      <c r="J58" s="24">
        <f t="shared" si="11"/>
        <v>7898</v>
      </c>
      <c r="K58" s="44" t="s">
        <v>55</v>
      </c>
      <c r="L58" s="37">
        <f>J58/6</f>
        <v>1316.3333333333333</v>
      </c>
      <c r="M58" s="37"/>
      <c r="N58" s="37"/>
      <c r="O58" s="37"/>
      <c r="P58" s="37"/>
      <c r="Q58" s="37"/>
      <c r="R58" s="37"/>
      <c r="S58" s="37"/>
      <c r="T58" s="37"/>
      <c r="U58" s="24">
        <f>L58</f>
        <v>1316.3333333333333</v>
      </c>
      <c r="V58" s="26">
        <f t="shared" si="18"/>
        <v>1778</v>
      </c>
      <c r="W58" s="20">
        <v>3000</v>
      </c>
      <c r="X58" s="27" t="str">
        <f t="shared" si="19"/>
        <v>P var low</v>
      </c>
      <c r="Y58" s="28"/>
      <c r="Z58" s="24"/>
      <c r="AA58" s="38"/>
      <c r="AB58" s="66" t="s">
        <v>219</v>
      </c>
      <c r="AC58" s="1">
        <v>30</v>
      </c>
      <c r="AD58" s="31">
        <f t="shared" si="15"/>
        <v>263.26666666666665</v>
      </c>
      <c r="AE58" s="20">
        <v>1</v>
      </c>
      <c r="AF58" s="1" t="s">
        <v>121</v>
      </c>
      <c r="AG58" s="11">
        <v>7.0000000000000007E-2</v>
      </c>
      <c r="AH58" s="67">
        <v>32902</v>
      </c>
      <c r="AI58" s="68"/>
      <c r="AJ58" s="1">
        <v>-565</v>
      </c>
      <c r="AK58" s="68"/>
      <c r="AL58" s="1"/>
      <c r="AM58" s="1"/>
      <c r="AN58" s="1"/>
      <c r="AO58" s="1"/>
      <c r="AP58" s="1"/>
      <c r="AQ58" s="1">
        <v>-500</v>
      </c>
      <c r="AR58" s="1"/>
      <c r="AS58" s="1"/>
      <c r="AT58" s="1"/>
      <c r="AU58" s="1">
        <v>-500</v>
      </c>
      <c r="AV58" s="1"/>
      <c r="AW58" s="1"/>
      <c r="AX58" s="1"/>
      <c r="AY58" s="1"/>
      <c r="AZ58" s="1">
        <v>-300</v>
      </c>
      <c r="BA58" s="1"/>
      <c r="BB58" s="1"/>
      <c r="BC58" s="1"/>
      <c r="BD58" s="1"/>
      <c r="BE58" s="1">
        <v>-300</v>
      </c>
      <c r="BF58" s="1"/>
      <c r="BG58" s="1"/>
      <c r="BH58" s="1"/>
      <c r="BI58" s="1"/>
      <c r="BJ58" s="1">
        <v>-400</v>
      </c>
      <c r="BK58" s="1"/>
      <c r="BL58" s="1"/>
      <c r="BM58" s="1"/>
      <c r="BN58" s="1"/>
      <c r="BO58" s="1"/>
      <c r="BP58" s="1">
        <v>-300</v>
      </c>
      <c r="BQ58" s="1">
        <v>-300</v>
      </c>
      <c r="BR58" s="1"/>
      <c r="BS58" s="1">
        <v>-500</v>
      </c>
      <c r="BT58" s="1"/>
      <c r="BU58" s="1">
        <v>-1000</v>
      </c>
      <c r="BV58" s="1"/>
      <c r="BW58" s="1"/>
      <c r="BX58" s="1"/>
      <c r="BY58" s="1"/>
      <c r="BZ58" s="1"/>
      <c r="CA58" s="1"/>
      <c r="CB58" s="1"/>
      <c r="CC58" s="1"/>
      <c r="CD58" s="1"/>
      <c r="CE58" s="1">
        <v>-600</v>
      </c>
      <c r="CF58" s="1">
        <v>-1000</v>
      </c>
      <c r="CG58" s="1"/>
      <c r="CH58" s="1"/>
      <c r="CI58" s="1"/>
      <c r="CJ58" s="1">
        <v>-600</v>
      </c>
      <c r="CK58" s="1">
        <v>-180</v>
      </c>
      <c r="CL58" s="1"/>
      <c r="CM58" s="1">
        <v>-360</v>
      </c>
      <c r="CN58" s="1"/>
      <c r="CO58" s="1"/>
      <c r="CP58" s="1">
        <v>-570</v>
      </c>
      <c r="CQ58" s="1"/>
      <c r="CR58" s="1"/>
      <c r="CS58" s="1">
        <v>-252</v>
      </c>
      <c r="CT58" s="1"/>
      <c r="CU58" s="1"/>
      <c r="CV58" s="1">
        <v>-180</v>
      </c>
      <c r="CW58" s="1"/>
      <c r="CX58" s="1"/>
      <c r="CY58" s="1"/>
      <c r="CZ58" s="1">
        <v>-420</v>
      </c>
      <c r="DA58" s="1">
        <v>-612</v>
      </c>
      <c r="DB58" s="1"/>
      <c r="DC58" s="1"/>
      <c r="DD58" s="1"/>
      <c r="DE58" s="1"/>
      <c r="DF58" s="1">
        <v>-540</v>
      </c>
      <c r="DG58" s="1">
        <v>-540</v>
      </c>
      <c r="DH58" s="1"/>
      <c r="DI58" s="1"/>
      <c r="DJ58" s="1">
        <v>-120</v>
      </c>
      <c r="DK58" s="1"/>
      <c r="DL58" s="1">
        <v>-60</v>
      </c>
      <c r="DM58" s="1"/>
      <c r="DN58" s="1">
        <v>-270</v>
      </c>
      <c r="DO58" s="1">
        <v>-350</v>
      </c>
      <c r="DP58" s="1">
        <v>-480</v>
      </c>
      <c r="DQ58" s="1"/>
      <c r="DR58" s="1">
        <v>-288</v>
      </c>
      <c r="DS58" s="1"/>
      <c r="DT58" s="1">
        <v>-780</v>
      </c>
      <c r="DU58" s="1">
        <v>-600</v>
      </c>
      <c r="DV58" s="1">
        <v>-306</v>
      </c>
      <c r="DW58" s="1"/>
      <c r="DX58" s="1"/>
      <c r="DY58" s="1">
        <v>-720</v>
      </c>
      <c r="DZ58" s="1"/>
      <c r="EA58" s="1"/>
      <c r="EB58" s="1"/>
      <c r="EC58" s="1"/>
      <c r="ED58" s="1"/>
      <c r="EE58" s="1"/>
      <c r="EF58" s="1"/>
      <c r="EG58" s="1"/>
      <c r="EH58" s="1">
        <v>-342</v>
      </c>
      <c r="EI58" s="1">
        <v>-780</v>
      </c>
      <c r="EJ58" s="1"/>
      <c r="EK58" s="1">
        <v>-120</v>
      </c>
      <c r="EL58" s="1"/>
      <c r="EM58" s="1"/>
      <c r="EN58" s="1"/>
      <c r="EO58" s="1"/>
      <c r="EP58" s="1">
        <v>-240</v>
      </c>
      <c r="EQ58" s="1"/>
      <c r="ER58" s="1"/>
      <c r="ES58" s="1">
        <v>-546</v>
      </c>
      <c r="ET58" s="1"/>
      <c r="EU58" s="1"/>
      <c r="EV58" s="1"/>
      <c r="EW58" s="1">
        <v>-400</v>
      </c>
      <c r="EX58" s="1"/>
      <c r="EY58" s="1">
        <v>-600</v>
      </c>
      <c r="EZ58" s="1"/>
      <c r="FA58" s="1"/>
      <c r="FB58" s="1"/>
      <c r="FC58" s="1">
        <v>-181</v>
      </c>
      <c r="FD58" s="1">
        <v>-408</v>
      </c>
      <c r="FE58" s="1"/>
      <c r="FF58" s="1"/>
      <c r="FG58" s="1"/>
      <c r="FH58" s="1"/>
      <c r="FI58" s="1"/>
      <c r="FJ58" s="1"/>
      <c r="FK58" s="1"/>
      <c r="FL58" s="1"/>
      <c r="FM58" s="1"/>
      <c r="FN58" s="1">
        <v>-250</v>
      </c>
      <c r="FO58" s="1"/>
      <c r="FP58" s="1">
        <v>-18</v>
      </c>
      <c r="FQ58" s="1">
        <v>-400</v>
      </c>
      <c r="FR58" s="1">
        <v>-200</v>
      </c>
      <c r="FS58" s="1"/>
      <c r="FT58" s="1"/>
      <c r="FU58" s="1"/>
      <c r="FV58" s="1"/>
      <c r="FW58" s="1">
        <v>-12</v>
      </c>
      <c r="FX58" s="1">
        <v>-270</v>
      </c>
      <c r="FY58" s="1"/>
      <c r="FZ58" s="1"/>
      <c r="GA58" s="1">
        <v>-144</v>
      </c>
      <c r="GB58" s="1"/>
      <c r="GC58" s="1">
        <v>-180</v>
      </c>
      <c r="GD58" s="1">
        <v>-336</v>
      </c>
      <c r="GE58" s="1"/>
      <c r="GF58" s="1">
        <v>-180</v>
      </c>
      <c r="GG58" s="1">
        <v>-738</v>
      </c>
      <c r="GH58" s="1"/>
      <c r="GI58" s="1">
        <v>-336</v>
      </c>
      <c r="GJ58" s="1"/>
      <c r="GK58" s="1"/>
      <c r="GL58" s="1">
        <v>-400</v>
      </c>
      <c r="GM58" s="1"/>
      <c r="GN58" s="1"/>
      <c r="GO58" s="1"/>
      <c r="GP58" s="1"/>
      <c r="GQ58" s="1">
        <v>-200</v>
      </c>
      <c r="GR58" s="1"/>
      <c r="GS58" s="1"/>
      <c r="GT58" s="1"/>
      <c r="GU58" s="1"/>
      <c r="GV58" s="1">
        <v>-600</v>
      </c>
      <c r="GW58" s="1"/>
      <c r="GX58" s="1"/>
      <c r="GY58" s="1"/>
      <c r="GZ58" s="1">
        <v>-400</v>
      </c>
      <c r="HA58" s="1"/>
      <c r="HB58" s="1"/>
      <c r="HC58" s="1"/>
      <c r="HD58" s="1"/>
      <c r="HE58" s="1">
        <v>-400</v>
      </c>
      <c r="HF58" s="1"/>
      <c r="HG58" s="1"/>
      <c r="HH58" s="1"/>
      <c r="HI58" s="1"/>
      <c r="HJ58" s="1"/>
      <c r="HK58" s="1"/>
      <c r="HL58" s="1">
        <v>-300</v>
      </c>
      <c r="HM58" s="1">
        <v>-200</v>
      </c>
      <c r="HN58" s="1"/>
      <c r="HO58" s="1">
        <v>-300</v>
      </c>
      <c r="HP58" s="1">
        <v>-200</v>
      </c>
      <c r="HQ58" s="1">
        <v>-30</v>
      </c>
      <c r="HR58" s="1"/>
      <c r="HS58" s="1"/>
      <c r="HT58" s="1"/>
      <c r="HU58" s="1">
        <v>-420</v>
      </c>
      <c r="HV58" s="1">
        <v>-200</v>
      </c>
      <c r="HW58" s="1"/>
      <c r="HX58" s="1"/>
      <c r="HY58" s="1"/>
      <c r="HZ58" s="1">
        <v>-180</v>
      </c>
      <c r="IA58" s="1"/>
      <c r="IB58" s="1"/>
      <c r="IC58" s="1"/>
      <c r="ID58" s="1"/>
      <c r="IE58" s="1"/>
      <c r="IF58" s="1"/>
      <c r="IG58" s="1"/>
      <c r="IH58" s="1"/>
      <c r="II58" s="18" t="s">
        <v>37</v>
      </c>
      <c r="IJ58" s="1"/>
      <c r="IK58" s="1"/>
    </row>
    <row r="59" spans="1:245" ht="49" customHeight="1" x14ac:dyDescent="0.35">
      <c r="A59" s="20">
        <v>57</v>
      </c>
      <c r="B59" s="2" t="s">
        <v>46</v>
      </c>
      <c r="C59" s="2" t="s">
        <v>230</v>
      </c>
      <c r="D59" s="3" t="s">
        <v>226</v>
      </c>
      <c r="E59" s="4" t="s">
        <v>231</v>
      </c>
      <c r="F59" s="23" t="s">
        <v>232</v>
      </c>
      <c r="G59" s="4" t="s">
        <v>233</v>
      </c>
      <c r="I59" s="1">
        <v>50</v>
      </c>
      <c r="J59" s="47">
        <f t="shared" si="11"/>
        <v>76</v>
      </c>
      <c r="K59" s="1" t="s">
        <v>234</v>
      </c>
      <c r="L59" s="20">
        <f>1*15</f>
        <v>15</v>
      </c>
      <c r="U59" s="24">
        <f>J59*L59</f>
        <v>1140</v>
      </c>
      <c r="V59" s="26">
        <f t="shared" si="18"/>
        <v>26</v>
      </c>
      <c r="W59" s="1">
        <v>25</v>
      </c>
      <c r="X59" s="27" t="str">
        <f t="shared" si="19"/>
        <v>P var</v>
      </c>
      <c r="Y59" s="28"/>
      <c r="AB59" s="5" t="s">
        <v>235</v>
      </c>
      <c r="AC59" s="1">
        <v>30</v>
      </c>
      <c r="AE59" s="1">
        <v>1</v>
      </c>
      <c r="AF59" s="1" t="s">
        <v>121</v>
      </c>
      <c r="AG59" s="11">
        <f>1000/56</f>
        <v>17.857142857142858</v>
      </c>
      <c r="AH59" s="67">
        <f>339+8</f>
        <v>347</v>
      </c>
      <c r="AI59" s="68"/>
      <c r="AJ59" s="68"/>
      <c r="AK59" s="68"/>
      <c r="AL59" s="1">
        <v>-5</v>
      </c>
      <c r="AM59" s="1"/>
      <c r="AN59" s="1"/>
      <c r="AO59" s="1">
        <v>-1</v>
      </c>
      <c r="AP59" s="1"/>
      <c r="AQ59" s="1">
        <v>-7</v>
      </c>
      <c r="AR59" s="1"/>
      <c r="AS59" s="1">
        <v>-2</v>
      </c>
      <c r="AT59" s="1">
        <v>-2</v>
      </c>
      <c r="AU59" s="1">
        <v>-7</v>
      </c>
      <c r="AV59" s="1">
        <v>-2</v>
      </c>
      <c r="AW59" s="1"/>
      <c r="AX59" s="1"/>
      <c r="AY59" s="1"/>
      <c r="AZ59" s="1">
        <v>-2</v>
      </c>
      <c r="BA59" s="1"/>
      <c r="BB59" s="1"/>
      <c r="BC59" s="1"/>
      <c r="BD59" s="1"/>
      <c r="BE59" s="1">
        <v>-5</v>
      </c>
      <c r="BF59" s="1"/>
      <c r="BG59" s="1"/>
      <c r="BH59" s="1"/>
      <c r="BI59" s="1">
        <v>-5</v>
      </c>
      <c r="BJ59" s="1">
        <v>-5</v>
      </c>
      <c r="BK59" s="1"/>
      <c r="BL59" s="1"/>
      <c r="BM59" s="1"/>
      <c r="BN59" s="1"/>
      <c r="BO59" s="1"/>
      <c r="BP59" s="1"/>
      <c r="BQ59" s="1">
        <v>-2</v>
      </c>
      <c r="BR59" s="1"/>
      <c r="BS59" s="1">
        <v>-4</v>
      </c>
      <c r="BT59" s="1">
        <v>-5</v>
      </c>
      <c r="BU59" s="1">
        <v>-5</v>
      </c>
      <c r="BV59" s="1"/>
      <c r="BW59" s="1">
        <v>-5</v>
      </c>
      <c r="BX59" s="1"/>
      <c r="BY59" s="1">
        <v>-10</v>
      </c>
      <c r="BZ59" s="1"/>
      <c r="CA59" s="1"/>
      <c r="CB59" s="1"/>
      <c r="CC59" s="1"/>
      <c r="CD59" s="1"/>
      <c r="CE59" s="1">
        <v>-7</v>
      </c>
      <c r="CF59" s="1"/>
      <c r="CG59" s="1"/>
      <c r="CH59" s="1"/>
      <c r="CI59" s="1"/>
      <c r="CJ59" s="1">
        <v>-5</v>
      </c>
      <c r="CK59" s="1">
        <v>-2</v>
      </c>
      <c r="CL59" s="1"/>
      <c r="CM59" s="1"/>
      <c r="CN59" s="1">
        <v>-4</v>
      </c>
      <c r="CO59" s="1"/>
      <c r="CP59" s="1">
        <v>-5</v>
      </c>
      <c r="CQ59" s="1"/>
      <c r="CR59" s="1"/>
      <c r="CS59" s="1">
        <v>-5</v>
      </c>
      <c r="CT59" s="1"/>
      <c r="CU59" s="1"/>
      <c r="CV59" s="1">
        <v>-3</v>
      </c>
      <c r="CW59" s="1">
        <v>-4</v>
      </c>
      <c r="CX59" s="1"/>
      <c r="CY59" s="1"/>
      <c r="CZ59" s="1">
        <v>-5</v>
      </c>
      <c r="DA59" s="1">
        <v>-5</v>
      </c>
      <c r="DB59" s="1"/>
      <c r="DC59" s="1"/>
      <c r="DD59" s="1"/>
      <c r="DE59" s="1"/>
      <c r="DF59" s="1">
        <v>-4</v>
      </c>
      <c r="DG59" s="1">
        <v>-4</v>
      </c>
      <c r="DH59" s="1"/>
      <c r="DI59" s="1"/>
      <c r="DJ59" s="1">
        <v>-2</v>
      </c>
      <c r="DK59" s="1"/>
      <c r="DL59" s="1"/>
      <c r="DM59" s="1"/>
      <c r="DN59" s="1">
        <v>-2</v>
      </c>
      <c r="DO59" s="1">
        <v>-5</v>
      </c>
      <c r="DP59" s="1"/>
      <c r="DQ59" s="1">
        <v>-2</v>
      </c>
      <c r="DR59" s="1">
        <v>-3</v>
      </c>
      <c r="DS59" s="1"/>
      <c r="DT59" s="1">
        <v>-7</v>
      </c>
      <c r="DU59" s="1">
        <v>-7</v>
      </c>
      <c r="DV59" s="1">
        <v>-5</v>
      </c>
      <c r="DW59" s="1"/>
      <c r="DX59" s="1"/>
      <c r="DY59" s="1">
        <v>-6</v>
      </c>
      <c r="DZ59" s="1"/>
      <c r="EA59" s="1"/>
      <c r="EB59" s="1"/>
      <c r="EC59" s="1">
        <v>-2</v>
      </c>
      <c r="ED59" s="1"/>
      <c r="EE59" s="1"/>
      <c r="EF59" s="1"/>
      <c r="EG59" s="1"/>
      <c r="EH59" s="1">
        <v>-3</v>
      </c>
      <c r="EI59" s="1">
        <v>-7</v>
      </c>
      <c r="EJ59" s="1"/>
      <c r="EK59" s="1">
        <v>-3</v>
      </c>
      <c r="EL59" s="1"/>
      <c r="EM59" s="1"/>
      <c r="EN59" s="1"/>
      <c r="EO59" s="1"/>
      <c r="EP59" s="1">
        <v>-3</v>
      </c>
      <c r="EQ59" s="1"/>
      <c r="ER59" s="1"/>
      <c r="ES59" s="1">
        <v>-5</v>
      </c>
      <c r="ET59" s="1"/>
      <c r="EU59" s="1"/>
      <c r="EV59" s="1"/>
      <c r="EW59" s="1">
        <v>-4</v>
      </c>
      <c r="EX59" s="1"/>
      <c r="EY59" s="1">
        <v>-7</v>
      </c>
      <c r="EZ59" s="1"/>
      <c r="FA59" s="1"/>
      <c r="FB59" s="1"/>
      <c r="FC59" s="1">
        <v>-3</v>
      </c>
      <c r="FD59" s="1">
        <v>-4</v>
      </c>
      <c r="FE59" s="1"/>
      <c r="FF59" s="1"/>
      <c r="FG59" s="1"/>
      <c r="FH59" s="1"/>
      <c r="FI59" s="1"/>
      <c r="FJ59" s="1"/>
      <c r="FK59" s="1"/>
      <c r="FL59" s="1"/>
      <c r="FM59" s="1">
        <v>-1</v>
      </c>
      <c r="FN59" s="1"/>
      <c r="FO59" s="1"/>
      <c r="FP59" s="1"/>
      <c r="FQ59" s="1">
        <v>-4</v>
      </c>
      <c r="FR59" s="1">
        <v>-2</v>
      </c>
      <c r="FS59" s="1"/>
      <c r="FT59" s="1"/>
      <c r="FU59" s="1"/>
      <c r="FV59" s="1"/>
      <c r="FW59" s="1"/>
      <c r="FX59" s="1">
        <v>-2</v>
      </c>
      <c r="FY59" s="1"/>
      <c r="FZ59" s="1"/>
      <c r="GA59" s="1">
        <v>-2</v>
      </c>
      <c r="GB59" s="1"/>
      <c r="GC59" s="1">
        <v>-2</v>
      </c>
      <c r="GD59" s="1">
        <v>-3</v>
      </c>
      <c r="GE59" s="1"/>
      <c r="GF59" s="1"/>
      <c r="GG59" s="1">
        <v>-7</v>
      </c>
      <c r="GH59" s="1"/>
      <c r="GI59" s="1">
        <v>-3</v>
      </c>
      <c r="GJ59" s="1"/>
      <c r="GK59" s="1"/>
      <c r="GL59" s="1">
        <v>-5</v>
      </c>
      <c r="GM59" s="1"/>
      <c r="GN59" s="1"/>
      <c r="GO59" s="1">
        <v>-2</v>
      </c>
      <c r="GP59" s="1"/>
      <c r="GQ59" s="1">
        <v>-2</v>
      </c>
      <c r="GR59" s="1"/>
      <c r="GS59" s="1"/>
      <c r="GT59" s="1"/>
      <c r="GU59" s="1"/>
      <c r="GV59" s="1">
        <v>-5</v>
      </c>
      <c r="GW59" s="1"/>
      <c r="GX59" s="1"/>
      <c r="GY59" s="1"/>
      <c r="GZ59" s="1">
        <v>-4</v>
      </c>
      <c r="HA59" s="1"/>
      <c r="HB59" s="1"/>
      <c r="HC59" s="1">
        <v>-1</v>
      </c>
      <c r="HD59" s="1"/>
      <c r="HE59" s="1">
        <v>-4</v>
      </c>
      <c r="HF59" s="1"/>
      <c r="HG59" s="1"/>
      <c r="HH59" s="1"/>
      <c r="HI59" s="1"/>
      <c r="HJ59" s="1"/>
      <c r="HK59" s="1"/>
      <c r="HL59" s="1">
        <v>-6</v>
      </c>
      <c r="HM59" s="1"/>
      <c r="HN59" s="1"/>
      <c r="HO59" s="1">
        <v>-1</v>
      </c>
      <c r="HP59" s="1">
        <v>-2</v>
      </c>
      <c r="HQ59" s="1"/>
      <c r="HR59" s="1"/>
      <c r="HS59" s="1"/>
      <c r="HT59" s="1"/>
      <c r="HU59" s="1">
        <v>-2</v>
      </c>
      <c r="HV59" s="1">
        <v>-2</v>
      </c>
      <c r="HW59" s="1"/>
      <c r="HX59" s="1"/>
      <c r="HY59" s="1"/>
      <c r="HZ59" s="1">
        <v>-2</v>
      </c>
      <c r="IA59" s="1"/>
      <c r="IB59" s="1"/>
      <c r="IC59" s="1"/>
      <c r="ID59" s="1"/>
      <c r="IE59" s="1"/>
      <c r="IF59" s="1"/>
      <c r="IG59" s="1"/>
      <c r="IH59" s="1"/>
      <c r="II59" s="18" t="s">
        <v>37</v>
      </c>
    </row>
    <row r="60" spans="1:245" ht="49" customHeight="1" x14ac:dyDescent="0.35">
      <c r="A60" s="20">
        <v>58</v>
      </c>
      <c r="B60" s="2" t="s">
        <v>38</v>
      </c>
      <c r="C60" s="2" t="s">
        <v>230</v>
      </c>
      <c r="D60" s="56" t="s">
        <v>236</v>
      </c>
      <c r="E60" s="4" t="s">
        <v>237</v>
      </c>
      <c r="F60" s="23" t="s">
        <v>238</v>
      </c>
      <c r="G60" s="4" t="s">
        <v>239</v>
      </c>
      <c r="I60" s="20">
        <v>20</v>
      </c>
      <c r="J60" s="24">
        <f t="shared" si="11"/>
        <v>82</v>
      </c>
      <c r="K60" s="1" t="s">
        <v>234</v>
      </c>
      <c r="L60" s="20">
        <f>1*50</f>
        <v>50</v>
      </c>
      <c r="M60" s="20"/>
      <c r="N60" s="20"/>
      <c r="O60" s="20"/>
      <c r="P60" s="20"/>
      <c r="Q60" s="20"/>
      <c r="R60" s="20"/>
      <c r="S60" s="20"/>
      <c r="T60" s="20"/>
      <c r="U60" s="24">
        <f>J60*L60</f>
        <v>4100</v>
      </c>
      <c r="V60" s="26">
        <f>J60-I60</f>
        <v>62</v>
      </c>
      <c r="W60" s="20">
        <f>1050/50</f>
        <v>21</v>
      </c>
      <c r="X60" s="27" t="str">
        <f>IF(J60&lt;I60,"N var",IF(J60&lt;(I60+W60),"P var low",IF(J60&gt;(I60+W60-1),"P var","N var")))</f>
        <v>P var</v>
      </c>
      <c r="Y60" s="28"/>
      <c r="Z60" s="24"/>
      <c r="AA60" s="23"/>
      <c r="AB60" s="30" t="s">
        <v>240</v>
      </c>
      <c r="AC60" s="20">
        <v>90</v>
      </c>
      <c r="AD60" s="31">
        <f>U60/AC60</f>
        <v>45.555555555555557</v>
      </c>
      <c r="AE60" s="20">
        <v>1</v>
      </c>
      <c r="AF60" s="20" t="s">
        <v>241</v>
      </c>
      <c r="AG60" s="32">
        <v>35.9</v>
      </c>
      <c r="AH60" s="33">
        <v>82</v>
      </c>
      <c r="AI60" s="34"/>
      <c r="AJ60" s="34"/>
      <c r="AK60" s="34"/>
      <c r="AL60" s="35"/>
      <c r="AM60" s="35"/>
      <c r="AN60" s="35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  <c r="II60" s="18" t="s">
        <v>37</v>
      </c>
      <c r="IJ60" s="1"/>
      <c r="IK60" s="1"/>
    </row>
    <row r="61" spans="1:245" ht="49" customHeight="1" x14ac:dyDescent="0.35">
      <c r="A61" s="20">
        <v>59</v>
      </c>
      <c r="B61" s="2" t="s">
        <v>38</v>
      </c>
      <c r="C61" s="2" t="s">
        <v>230</v>
      </c>
      <c r="D61" s="56" t="s">
        <v>242</v>
      </c>
      <c r="E61" s="4" t="s">
        <v>243</v>
      </c>
      <c r="F61" s="23" t="s">
        <v>244</v>
      </c>
      <c r="I61" s="20">
        <v>10</v>
      </c>
      <c r="J61" s="24">
        <f t="shared" si="11"/>
        <v>38</v>
      </c>
      <c r="K61" s="1" t="s">
        <v>234</v>
      </c>
      <c r="L61" s="20">
        <f>1*50</f>
        <v>50</v>
      </c>
      <c r="M61" s="20"/>
      <c r="N61" s="20"/>
      <c r="O61" s="20"/>
      <c r="P61" s="20"/>
      <c r="Q61" s="20"/>
      <c r="R61" s="20"/>
      <c r="S61" s="20"/>
      <c r="T61" s="20"/>
      <c r="U61" s="24">
        <f>J61*L61</f>
        <v>1900</v>
      </c>
      <c r="V61" s="26">
        <f>J61-I61</f>
        <v>28</v>
      </c>
      <c r="W61" s="20">
        <f>1050/50</f>
        <v>21</v>
      </c>
      <c r="X61" s="27" t="str">
        <f>IF(J61&lt;I61,"N var",IF(J61&lt;(I61+W61),"P var low",IF(J61&gt;(I61+W61-1),"P var","N var")))</f>
        <v>P var</v>
      </c>
      <c r="Y61" s="28"/>
      <c r="Z61" s="24"/>
      <c r="AA61" s="23"/>
      <c r="AB61" s="30"/>
      <c r="AC61" s="20"/>
      <c r="AD61" s="31"/>
      <c r="AE61" s="20"/>
      <c r="AF61" s="20"/>
      <c r="AG61" s="32"/>
      <c r="AH61" s="33">
        <v>22</v>
      </c>
      <c r="AI61" s="34"/>
      <c r="AJ61" s="34"/>
      <c r="AK61" s="34"/>
      <c r="AL61" s="35">
        <v>-1</v>
      </c>
      <c r="AM61" s="35"/>
      <c r="AN61" s="35"/>
      <c r="AO61" s="20"/>
      <c r="AP61" s="20">
        <v>-1</v>
      </c>
      <c r="AQ61" s="20"/>
      <c r="AR61" s="20"/>
      <c r="AS61" s="20"/>
      <c r="AT61" s="20"/>
      <c r="AU61" s="20">
        <v>-1</v>
      </c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>
        <v>-1</v>
      </c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>
        <v>20</v>
      </c>
      <c r="DV61" s="20"/>
      <c r="DW61" s="20"/>
      <c r="DX61" s="20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  <c r="II61" s="18" t="s">
        <v>37</v>
      </c>
      <c r="IJ61" s="1"/>
      <c r="IK61" s="1"/>
    </row>
    <row r="62" spans="1:245" ht="49" customHeight="1" x14ac:dyDescent="0.35">
      <c r="A62" s="20">
        <v>60</v>
      </c>
      <c r="B62" s="2" t="s">
        <v>103</v>
      </c>
      <c r="C62" s="2" t="s">
        <v>230</v>
      </c>
      <c r="D62" s="56" t="s">
        <v>245</v>
      </c>
      <c r="E62" s="4" t="s">
        <v>246</v>
      </c>
      <c r="F62" s="23" t="s">
        <v>247</v>
      </c>
      <c r="G62" s="4" t="s">
        <v>248</v>
      </c>
      <c r="I62" s="20">
        <v>2</v>
      </c>
      <c r="J62" s="24">
        <f t="shared" si="11"/>
        <v>3</v>
      </c>
      <c r="K62" s="20" t="s">
        <v>249</v>
      </c>
      <c r="L62" s="20">
        <v>2500</v>
      </c>
      <c r="M62" s="20"/>
      <c r="N62" s="20"/>
      <c r="O62" s="20"/>
      <c r="P62" s="20"/>
      <c r="Q62" s="20"/>
      <c r="R62" s="20"/>
      <c r="S62" s="20"/>
      <c r="T62" s="20"/>
      <c r="U62" s="24">
        <f>J62*L62</f>
        <v>7500</v>
      </c>
      <c r="V62" s="26">
        <f t="shared" si="18"/>
        <v>1</v>
      </c>
      <c r="W62" s="20">
        <v>1</v>
      </c>
      <c r="X62" s="27" t="str">
        <f t="shared" si="19"/>
        <v>P var</v>
      </c>
      <c r="Y62" s="28"/>
      <c r="Z62" s="24"/>
      <c r="AA62" s="38"/>
      <c r="AB62" s="30" t="s">
        <v>250</v>
      </c>
      <c r="AC62" s="20">
        <v>30</v>
      </c>
      <c r="AD62" s="31">
        <f>U62/AC62</f>
        <v>250</v>
      </c>
      <c r="AE62" s="20">
        <v>1</v>
      </c>
      <c r="AF62" s="20" t="s">
        <v>251</v>
      </c>
      <c r="AG62" s="32">
        <v>46.8</v>
      </c>
      <c r="AH62" s="33">
        <v>4</v>
      </c>
      <c r="AI62" s="34"/>
      <c r="AJ62" s="34"/>
      <c r="AK62" s="34"/>
      <c r="AL62" s="35"/>
      <c r="AM62" s="35"/>
      <c r="AN62" s="35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>
        <v>-1</v>
      </c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  <c r="II62" s="18" t="s">
        <v>37</v>
      </c>
      <c r="IJ62" s="1"/>
      <c r="IK62" s="1"/>
    </row>
    <row r="63" spans="1:245" ht="49" customHeight="1" x14ac:dyDescent="0.35">
      <c r="A63" s="20">
        <v>61</v>
      </c>
      <c r="B63" s="2" t="s">
        <v>103</v>
      </c>
      <c r="C63" s="2" t="s">
        <v>230</v>
      </c>
      <c r="D63" s="56" t="s">
        <v>245</v>
      </c>
      <c r="E63" s="4" t="s">
        <v>252</v>
      </c>
      <c r="F63" s="23" t="s">
        <v>253</v>
      </c>
      <c r="I63" s="20">
        <v>2</v>
      </c>
      <c r="J63" s="24">
        <f t="shared" si="11"/>
        <v>6</v>
      </c>
      <c r="K63" s="20" t="s">
        <v>249</v>
      </c>
      <c r="L63" s="20">
        <v>2700</v>
      </c>
      <c r="M63" s="20"/>
      <c r="N63" s="20"/>
      <c r="O63" s="20"/>
      <c r="P63" s="20"/>
      <c r="Q63" s="20"/>
      <c r="R63" s="20"/>
      <c r="S63" s="20"/>
      <c r="T63" s="20"/>
      <c r="U63" s="24">
        <f>J63*L63</f>
        <v>16200</v>
      </c>
      <c r="V63" s="26">
        <f t="shared" si="18"/>
        <v>4</v>
      </c>
      <c r="W63" s="20">
        <v>1</v>
      </c>
      <c r="X63" s="27" t="str">
        <f t="shared" si="19"/>
        <v>P var</v>
      </c>
      <c r="Y63" s="28"/>
      <c r="Z63" s="24"/>
      <c r="AA63" s="23"/>
      <c r="AB63" s="30" t="s">
        <v>56</v>
      </c>
      <c r="AC63" s="20">
        <v>90</v>
      </c>
      <c r="AD63" s="31">
        <f>U63/AC63</f>
        <v>180</v>
      </c>
      <c r="AE63" s="20">
        <v>1</v>
      </c>
      <c r="AF63" s="20" t="s">
        <v>251</v>
      </c>
      <c r="AG63" s="32">
        <f>23000/130</f>
        <v>176.92307692307693</v>
      </c>
      <c r="AH63" s="33">
        <v>6</v>
      </c>
      <c r="AI63" s="34"/>
      <c r="AJ63" s="34"/>
      <c r="AK63" s="34"/>
      <c r="AL63" s="35"/>
      <c r="AM63" s="35"/>
      <c r="AN63" s="35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  <c r="II63" s="18" t="s">
        <v>37</v>
      </c>
      <c r="IJ63" s="1"/>
      <c r="IK63" s="1"/>
    </row>
    <row r="64" spans="1:245" ht="49" customHeight="1" x14ac:dyDescent="0.35">
      <c r="A64" s="20">
        <v>62</v>
      </c>
      <c r="B64" s="2" t="s">
        <v>254</v>
      </c>
      <c r="C64" s="2" t="s">
        <v>255</v>
      </c>
      <c r="D64" s="81" t="s">
        <v>123</v>
      </c>
      <c r="E64" s="4" t="s">
        <v>256</v>
      </c>
      <c r="F64" s="23" t="s">
        <v>257</v>
      </c>
      <c r="I64" s="1">
        <v>0</v>
      </c>
      <c r="J64" s="24">
        <f t="shared" si="11"/>
        <v>0</v>
      </c>
      <c r="K64" s="1" t="s">
        <v>45</v>
      </c>
      <c r="L64" s="1">
        <v>31250</v>
      </c>
      <c r="U64" s="71">
        <f>L64*J64</f>
        <v>0</v>
      </c>
      <c r="V64" s="26">
        <f t="shared" si="18"/>
        <v>0</v>
      </c>
      <c r="W64" s="1">
        <v>0</v>
      </c>
      <c r="X64" s="27" t="str">
        <f t="shared" si="19"/>
        <v>P var</v>
      </c>
      <c r="AA64" s="4">
        <v>42553.191489361707</v>
      </c>
      <c r="AB64" s="5" t="s">
        <v>258</v>
      </c>
      <c r="AC64" s="1">
        <v>45</v>
      </c>
      <c r="AE64" s="1">
        <v>1</v>
      </c>
      <c r="AF64" s="1" t="s">
        <v>259</v>
      </c>
      <c r="AG64" s="11">
        <v>88.8</v>
      </c>
      <c r="AH64" s="67">
        <v>2</v>
      </c>
      <c r="AI64" s="68"/>
      <c r="AJ64" s="68"/>
      <c r="AK64" s="68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>
        <v>-1</v>
      </c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>
        <v>-1</v>
      </c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8" t="s">
        <v>37</v>
      </c>
      <c r="IJ64" s="1"/>
      <c r="IK64" s="1"/>
    </row>
    <row r="65" spans="1:245" ht="49" customHeight="1" x14ac:dyDescent="0.35">
      <c r="A65" s="20">
        <v>63</v>
      </c>
      <c r="B65" s="2" t="s">
        <v>254</v>
      </c>
      <c r="C65" s="2" t="s">
        <v>255</v>
      </c>
      <c r="D65" s="81" t="s">
        <v>123</v>
      </c>
      <c r="E65" s="4" t="s">
        <v>260</v>
      </c>
      <c r="F65" s="23" t="s">
        <v>261</v>
      </c>
      <c r="I65" s="1">
        <v>1</v>
      </c>
      <c r="J65" s="82">
        <f t="shared" si="11"/>
        <v>2.75</v>
      </c>
      <c r="K65" s="44" t="s">
        <v>259</v>
      </c>
      <c r="L65" s="1">
        <f>J65*4*5208</f>
        <v>57288</v>
      </c>
      <c r="U65" s="71">
        <f>L65*J65</f>
        <v>157542</v>
      </c>
      <c r="V65" s="26">
        <f t="shared" si="18"/>
        <v>1.75</v>
      </c>
      <c r="W65" s="1">
        <v>0</v>
      </c>
      <c r="X65" s="27" t="str">
        <f t="shared" si="19"/>
        <v>P var</v>
      </c>
      <c r="AB65" s="66" t="s">
        <v>126</v>
      </c>
      <c r="AC65" s="1">
        <v>45</v>
      </c>
      <c r="AD65" s="31">
        <f>J65/AC65</f>
        <v>6.1111111111111109E-2</v>
      </c>
      <c r="AE65" s="1">
        <v>1</v>
      </c>
      <c r="AF65" s="44" t="s">
        <v>121</v>
      </c>
      <c r="AG65" s="11">
        <v>133.26</v>
      </c>
      <c r="AH65" s="67">
        <v>3</v>
      </c>
      <c r="AI65" s="68"/>
      <c r="AJ65" s="68"/>
      <c r="AK65" s="68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>
        <v>-0.25</v>
      </c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8" t="s">
        <v>37</v>
      </c>
    </row>
    <row r="66" spans="1:245" ht="49" customHeight="1" x14ac:dyDescent="0.35">
      <c r="A66" s="20">
        <v>64</v>
      </c>
      <c r="B66" s="2" t="s">
        <v>262</v>
      </c>
      <c r="C66" s="2" t="s">
        <v>255</v>
      </c>
      <c r="D66" s="81" t="s">
        <v>263</v>
      </c>
      <c r="E66" s="4" t="s">
        <v>264</v>
      </c>
      <c r="F66" s="23" t="s">
        <v>265</v>
      </c>
      <c r="G66" s="4" t="s">
        <v>266</v>
      </c>
      <c r="I66" s="1">
        <v>3</v>
      </c>
      <c r="J66" s="24">
        <f t="shared" si="11"/>
        <v>6</v>
      </c>
      <c r="K66" s="44" t="s">
        <v>267</v>
      </c>
      <c r="L66" s="37">
        <f>J66/0.002</f>
        <v>3000</v>
      </c>
      <c r="U66" s="24">
        <f>L66</f>
        <v>3000</v>
      </c>
      <c r="V66" s="26">
        <f t="shared" si="18"/>
        <v>3</v>
      </c>
      <c r="W66" s="1">
        <v>2</v>
      </c>
      <c r="X66" s="27" t="str">
        <f t="shared" si="19"/>
        <v>P var</v>
      </c>
      <c r="AB66" s="66" t="s">
        <v>126</v>
      </c>
      <c r="AC66" s="1">
        <v>45</v>
      </c>
      <c r="AD66" s="31">
        <f t="shared" ref="AD66:AD67" si="21">J66/AC66</f>
        <v>0.13333333333333333</v>
      </c>
      <c r="AE66" s="1">
        <v>1</v>
      </c>
      <c r="AF66" s="44" t="s">
        <v>121</v>
      </c>
      <c r="AG66" s="11">
        <v>133.26</v>
      </c>
      <c r="AH66" s="67">
        <v>5</v>
      </c>
      <c r="AI66" s="68"/>
      <c r="AJ66" s="68"/>
      <c r="AK66" s="68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>
        <v>-1</v>
      </c>
      <c r="GA66" s="1"/>
      <c r="GB66" s="1"/>
      <c r="GC66" s="1"/>
      <c r="GD66" s="1"/>
      <c r="GE66" s="1"/>
      <c r="GF66" s="1">
        <v>-1</v>
      </c>
      <c r="GG66" s="1">
        <v>-1</v>
      </c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>
        <v>-1</v>
      </c>
      <c r="HO66" s="1">
        <v>5</v>
      </c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8" t="s">
        <v>37</v>
      </c>
    </row>
    <row r="67" spans="1:245" ht="49" customHeight="1" x14ac:dyDescent="0.35">
      <c r="A67" s="20">
        <v>65</v>
      </c>
      <c r="B67" s="2" t="s">
        <v>254</v>
      </c>
      <c r="C67" s="2" t="s">
        <v>255</v>
      </c>
      <c r="D67" s="81" t="s">
        <v>263</v>
      </c>
      <c r="E67" s="4" t="s">
        <v>268</v>
      </c>
      <c r="F67" s="23" t="s">
        <v>269</v>
      </c>
      <c r="G67" s="4" t="s">
        <v>270</v>
      </c>
      <c r="I67" s="1">
        <v>250</v>
      </c>
      <c r="J67" s="24">
        <f t="shared" si="11"/>
        <v>500</v>
      </c>
      <c r="K67" s="44" t="s">
        <v>271</v>
      </c>
      <c r="L67" s="37">
        <f>J67/0.002</f>
        <v>250000</v>
      </c>
      <c r="U67" s="24">
        <f>L67</f>
        <v>250000</v>
      </c>
      <c r="V67" s="26">
        <f t="shared" si="18"/>
        <v>250</v>
      </c>
      <c r="W67" s="1">
        <v>100</v>
      </c>
      <c r="X67" s="27" t="str">
        <f t="shared" si="19"/>
        <v>P var</v>
      </c>
      <c r="AB67" s="66" t="s">
        <v>126</v>
      </c>
      <c r="AC67" s="1">
        <v>45</v>
      </c>
      <c r="AD67" s="31">
        <f t="shared" si="21"/>
        <v>11.111111111111111</v>
      </c>
      <c r="AE67" s="1">
        <v>1</v>
      </c>
      <c r="AF67" s="44" t="s">
        <v>121</v>
      </c>
      <c r="AG67" s="11">
        <v>133.26</v>
      </c>
      <c r="AH67" s="67">
        <v>500</v>
      </c>
      <c r="AI67" s="68"/>
      <c r="AJ67" s="68"/>
      <c r="AK67" s="68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8" t="s">
        <v>37</v>
      </c>
    </row>
    <row r="68" spans="1:245" ht="49" customHeight="1" x14ac:dyDescent="0.35">
      <c r="A68" s="20">
        <v>66</v>
      </c>
      <c r="B68" s="2" t="s">
        <v>254</v>
      </c>
      <c r="C68" s="2" t="s">
        <v>272</v>
      </c>
      <c r="D68" s="56" t="s">
        <v>273</v>
      </c>
      <c r="E68" s="4" t="s">
        <v>274</v>
      </c>
      <c r="F68" s="23" t="s">
        <v>275</v>
      </c>
      <c r="I68" s="20">
        <v>4</v>
      </c>
      <c r="J68" s="24">
        <f t="shared" si="11"/>
        <v>7</v>
      </c>
      <c r="K68" s="20" t="s">
        <v>276</v>
      </c>
      <c r="L68" s="20"/>
      <c r="M68" s="20"/>
      <c r="N68" s="20"/>
      <c r="O68" s="20"/>
      <c r="P68" s="20"/>
      <c r="Q68" s="20"/>
      <c r="R68" s="20"/>
      <c r="S68" s="20"/>
      <c r="T68" s="20"/>
      <c r="U68" s="24">
        <f t="shared" ref="U68:U104" si="22">J68*L68</f>
        <v>0</v>
      </c>
      <c r="V68" s="26">
        <f t="shared" si="18"/>
        <v>3</v>
      </c>
      <c r="W68" s="20">
        <v>2</v>
      </c>
      <c r="X68" s="27" t="str">
        <f t="shared" si="19"/>
        <v>P var</v>
      </c>
      <c r="Y68" s="28"/>
      <c r="Z68" s="24"/>
      <c r="AA68" s="23" t="s">
        <v>277</v>
      </c>
      <c r="AB68" s="30" t="s">
        <v>278</v>
      </c>
      <c r="AC68" s="20">
        <v>90</v>
      </c>
      <c r="AD68" s="31">
        <v>0.1</v>
      </c>
      <c r="AE68" s="20">
        <v>1</v>
      </c>
      <c r="AF68" s="20" t="s">
        <v>279</v>
      </c>
      <c r="AG68" s="32">
        <v>39.86</v>
      </c>
      <c r="AH68" s="33">
        <v>4</v>
      </c>
      <c r="AI68" s="34"/>
      <c r="AJ68" s="34"/>
      <c r="AK68" s="34"/>
      <c r="AL68" s="35"/>
      <c r="AM68" s="35"/>
      <c r="AN68" s="35"/>
      <c r="AO68" s="20"/>
      <c r="AP68" s="20"/>
      <c r="AQ68" s="20"/>
      <c r="AR68" s="20"/>
      <c r="AS68" s="20"/>
      <c r="AT68" s="20"/>
      <c r="AU68" s="20">
        <v>-1</v>
      </c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>
        <v>-3</v>
      </c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>
        <v>10</v>
      </c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>
        <v>-2</v>
      </c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5"/>
      <c r="GN68" s="35">
        <v>-1</v>
      </c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35"/>
      <c r="IB68" s="35"/>
      <c r="IC68" s="35"/>
      <c r="ID68" s="35"/>
      <c r="IE68" s="35"/>
      <c r="IF68" s="35"/>
      <c r="IG68" s="35"/>
      <c r="IH68" s="35"/>
      <c r="II68" s="18" t="s">
        <v>37</v>
      </c>
      <c r="IJ68" s="1"/>
      <c r="IK68" s="1"/>
    </row>
    <row r="69" spans="1:245" ht="49" customHeight="1" x14ac:dyDescent="0.35">
      <c r="A69" s="20">
        <v>67</v>
      </c>
      <c r="B69" s="2" t="s">
        <v>254</v>
      </c>
      <c r="C69" s="2" t="s">
        <v>272</v>
      </c>
      <c r="D69" s="56" t="s">
        <v>280</v>
      </c>
      <c r="E69" s="4" t="s">
        <v>281</v>
      </c>
      <c r="F69" s="23" t="s">
        <v>282</v>
      </c>
      <c r="I69" s="20">
        <v>10</v>
      </c>
      <c r="J69" s="24">
        <f t="shared" si="11"/>
        <v>21</v>
      </c>
      <c r="K69" s="20" t="s">
        <v>210</v>
      </c>
      <c r="L69" s="20"/>
      <c r="M69" s="20"/>
      <c r="N69" s="20"/>
      <c r="O69" s="20"/>
      <c r="P69" s="20"/>
      <c r="Q69" s="20"/>
      <c r="R69" s="20"/>
      <c r="S69" s="20"/>
      <c r="T69" s="20"/>
      <c r="U69" s="24">
        <f t="shared" si="22"/>
        <v>0</v>
      </c>
      <c r="V69" s="26">
        <f t="shared" si="18"/>
        <v>11</v>
      </c>
      <c r="W69" s="20">
        <v>5</v>
      </c>
      <c r="X69" s="27" t="str">
        <f t="shared" si="19"/>
        <v>P var</v>
      </c>
      <c r="Y69" s="28"/>
      <c r="Z69" s="24"/>
      <c r="AA69" s="23">
        <v>20</v>
      </c>
      <c r="AB69" s="5" t="s">
        <v>258</v>
      </c>
      <c r="AC69" s="20">
        <v>60</v>
      </c>
      <c r="AD69" s="31"/>
      <c r="AE69" s="20"/>
      <c r="AF69" s="20" t="s">
        <v>283</v>
      </c>
      <c r="AG69" s="32">
        <v>1.78</v>
      </c>
      <c r="AH69" s="33">
        <v>43</v>
      </c>
      <c r="AI69" s="34"/>
      <c r="AJ69" s="34"/>
      <c r="AK69" s="34"/>
      <c r="AL69" s="35"/>
      <c r="AM69" s="35"/>
      <c r="AN69" s="35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>
        <v>-4</v>
      </c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>
        <v>-4</v>
      </c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>
        <v>-4</v>
      </c>
      <c r="GB69" s="35"/>
      <c r="GC69" s="35"/>
      <c r="GD69" s="35"/>
      <c r="GE69" s="35"/>
      <c r="GF69" s="35"/>
      <c r="GG69" s="35"/>
      <c r="GH69" s="35"/>
      <c r="GI69" s="35"/>
      <c r="GJ69" s="35"/>
      <c r="GK69" s="35"/>
      <c r="GL69" s="35"/>
      <c r="GM69" s="35"/>
      <c r="GN69" s="35"/>
      <c r="GO69" s="35"/>
      <c r="GP69" s="35"/>
      <c r="GQ69" s="35"/>
      <c r="GR69" s="35"/>
      <c r="GS69" s="35"/>
      <c r="GT69" s="35"/>
      <c r="GU69" s="35"/>
      <c r="GV69" s="35"/>
      <c r="GW69" s="35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>
        <v>-5</v>
      </c>
      <c r="HJ69" s="35"/>
      <c r="HK69" s="35"/>
      <c r="HL69" s="35"/>
      <c r="HM69" s="35"/>
      <c r="HN69" s="35"/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>
        <v>-5</v>
      </c>
      <c r="IA69" s="35"/>
      <c r="IB69" s="35"/>
      <c r="IC69" s="35"/>
      <c r="ID69" s="35"/>
      <c r="IE69" s="35"/>
      <c r="IF69" s="35"/>
      <c r="IG69" s="35"/>
      <c r="IH69" s="35"/>
      <c r="II69" s="18" t="s">
        <v>37</v>
      </c>
      <c r="IJ69" s="1"/>
      <c r="IK69" s="1"/>
    </row>
    <row r="70" spans="1:245" ht="49" customHeight="1" x14ac:dyDescent="0.35">
      <c r="A70" s="20">
        <v>68</v>
      </c>
      <c r="B70" s="2" t="s">
        <v>254</v>
      </c>
      <c r="C70" s="2" t="s">
        <v>272</v>
      </c>
      <c r="D70" s="81" t="s">
        <v>95</v>
      </c>
      <c r="E70" s="4" t="s">
        <v>284</v>
      </c>
      <c r="F70" s="23" t="s">
        <v>285</v>
      </c>
      <c r="I70" s="20">
        <v>3</v>
      </c>
      <c r="J70" s="24">
        <f t="shared" si="11"/>
        <v>5</v>
      </c>
      <c r="K70" s="20" t="s">
        <v>210</v>
      </c>
      <c r="L70" s="20"/>
      <c r="M70" s="20"/>
      <c r="N70" s="20"/>
      <c r="O70" s="20"/>
      <c r="P70" s="20"/>
      <c r="Q70" s="20"/>
      <c r="R70" s="20"/>
      <c r="S70" s="20"/>
      <c r="T70" s="20"/>
      <c r="U70" s="24">
        <f t="shared" si="22"/>
        <v>0</v>
      </c>
      <c r="V70" s="26">
        <f t="shared" si="18"/>
        <v>2</v>
      </c>
      <c r="W70" s="20">
        <v>1</v>
      </c>
      <c r="X70" s="27" t="str">
        <f t="shared" si="19"/>
        <v>P var</v>
      </c>
      <c r="Y70" s="28"/>
      <c r="Z70" s="24"/>
      <c r="AA70" s="23">
        <v>5</v>
      </c>
      <c r="AB70" s="5" t="s">
        <v>258</v>
      </c>
      <c r="AC70" s="20">
        <v>60</v>
      </c>
      <c r="AD70" s="31"/>
      <c r="AE70" s="20"/>
      <c r="AF70" s="20" t="s">
        <v>283</v>
      </c>
      <c r="AG70" s="32">
        <v>10.199999999999999</v>
      </c>
      <c r="AH70" s="33">
        <v>10</v>
      </c>
      <c r="AI70" s="34"/>
      <c r="AJ70" s="34"/>
      <c r="AK70" s="34"/>
      <c r="AL70" s="35"/>
      <c r="AM70" s="35"/>
      <c r="AN70" s="35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>
        <v>-1</v>
      </c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>
        <v>-1</v>
      </c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>
        <v>-1</v>
      </c>
      <c r="CS70" s="20"/>
      <c r="CT70" s="20"/>
      <c r="CU70" s="20"/>
      <c r="CV70" s="20"/>
      <c r="CW70" s="20">
        <v>-1</v>
      </c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>
        <v>-1</v>
      </c>
      <c r="DV70" s="20"/>
      <c r="DW70" s="20"/>
      <c r="DX70" s="20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>
        <v>3</v>
      </c>
      <c r="FH70" s="35"/>
      <c r="FI70" s="35"/>
      <c r="FJ70" s="35"/>
      <c r="FK70" s="35"/>
      <c r="FL70" s="35"/>
      <c r="FM70" s="35"/>
      <c r="FN70" s="35"/>
      <c r="FO70" s="35">
        <v>-1</v>
      </c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5"/>
      <c r="GN70" s="35">
        <v>-1</v>
      </c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>
        <v>-1</v>
      </c>
      <c r="HM70" s="35"/>
      <c r="HN70" s="35"/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35"/>
      <c r="IB70" s="35"/>
      <c r="IC70" s="35"/>
      <c r="ID70" s="35"/>
      <c r="IE70" s="35"/>
      <c r="IF70" s="35"/>
      <c r="IG70" s="35"/>
      <c r="IH70" s="35"/>
      <c r="II70" s="18" t="s">
        <v>37</v>
      </c>
      <c r="IJ70" s="1"/>
      <c r="IK70" s="1"/>
    </row>
    <row r="71" spans="1:245" ht="49" customHeight="1" x14ac:dyDescent="0.35">
      <c r="A71" s="20">
        <v>69</v>
      </c>
      <c r="B71" s="2" t="s">
        <v>254</v>
      </c>
      <c r="C71" s="2" t="s">
        <v>272</v>
      </c>
      <c r="D71" s="56" t="s">
        <v>286</v>
      </c>
      <c r="E71" s="4" t="s">
        <v>287</v>
      </c>
      <c r="F71" s="23" t="s">
        <v>288</v>
      </c>
      <c r="I71" s="37">
        <v>50</v>
      </c>
      <c r="J71" s="24">
        <f t="shared" si="11"/>
        <v>158.4</v>
      </c>
      <c r="K71" s="20" t="s">
        <v>289</v>
      </c>
      <c r="L71" s="20"/>
      <c r="M71" s="20"/>
      <c r="N71" s="20"/>
      <c r="O71" s="20"/>
      <c r="P71" s="20"/>
      <c r="Q71" s="20"/>
      <c r="R71" s="20"/>
      <c r="S71" s="20"/>
      <c r="T71" s="20"/>
      <c r="U71" s="24">
        <f t="shared" si="22"/>
        <v>0</v>
      </c>
      <c r="V71" s="26">
        <f t="shared" si="18"/>
        <v>108.4</v>
      </c>
      <c r="W71" s="20">
        <v>0.1</v>
      </c>
      <c r="X71" s="27" t="str">
        <f t="shared" si="19"/>
        <v>P var</v>
      </c>
      <c r="Y71" s="28"/>
      <c r="Z71" s="24"/>
      <c r="AA71" s="83" t="s">
        <v>290</v>
      </c>
      <c r="AB71" s="5" t="s">
        <v>258</v>
      </c>
      <c r="AC71" s="20">
        <v>60</v>
      </c>
      <c r="AD71" s="31"/>
      <c r="AE71" s="20"/>
      <c r="AF71" s="20" t="s">
        <v>291</v>
      </c>
      <c r="AG71" s="32">
        <v>595</v>
      </c>
      <c r="AH71" s="33">
        <v>0.4</v>
      </c>
      <c r="AI71" s="34"/>
      <c r="AJ71" s="34"/>
      <c r="AK71" s="34"/>
      <c r="AL71" s="35"/>
      <c r="AM71" s="35"/>
      <c r="AN71" s="35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>
        <v>200</v>
      </c>
      <c r="CD71" s="20">
        <v>-8</v>
      </c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>
        <v>-16</v>
      </c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>
        <v>-18</v>
      </c>
      <c r="FA71" s="35"/>
      <c r="FB71" s="35"/>
      <c r="FC71" s="35"/>
      <c r="FD71" s="35"/>
      <c r="FE71" s="35"/>
      <c r="FF71" s="35"/>
      <c r="FG71" s="35"/>
      <c r="FH71" s="35"/>
      <c r="FI71" s="35"/>
      <c r="FJ71" s="35"/>
      <c r="FK71" s="35"/>
      <c r="FL71" s="35"/>
      <c r="FM71" s="35"/>
      <c r="FN71" s="35"/>
      <c r="FO71" s="35"/>
      <c r="FP71" s="35"/>
      <c r="FQ71" s="35"/>
      <c r="FR71" s="35"/>
      <c r="FS71" s="35"/>
      <c r="FT71" s="35"/>
      <c r="FU71" s="35"/>
      <c r="FV71" s="35"/>
      <c r="FW71" s="35"/>
      <c r="FX71" s="35"/>
      <c r="FY71" s="35"/>
      <c r="FZ71" s="35"/>
      <c r="GA71" s="35"/>
      <c r="GB71" s="35"/>
      <c r="GC71" s="35"/>
      <c r="GD71" s="35"/>
      <c r="GE71" s="35"/>
      <c r="GF71" s="35"/>
      <c r="GG71" s="35"/>
      <c r="GH71" s="35"/>
      <c r="GI71" s="35"/>
      <c r="GJ71" s="35"/>
      <c r="GK71" s="35"/>
      <c r="GL71" s="35"/>
      <c r="GM71" s="35"/>
      <c r="GN71" s="35"/>
      <c r="GO71" s="35"/>
      <c r="GP71" s="35"/>
      <c r="GQ71" s="35"/>
      <c r="GR71" s="35"/>
      <c r="GS71" s="35"/>
      <c r="GT71" s="35"/>
      <c r="GU71" s="35"/>
      <c r="GV71" s="35"/>
      <c r="GW71" s="35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5"/>
      <c r="HQ71" s="35"/>
      <c r="HR71" s="35"/>
      <c r="HS71" s="35"/>
      <c r="HT71" s="35"/>
      <c r="HU71" s="35"/>
      <c r="HV71" s="35"/>
      <c r="HW71" s="35"/>
      <c r="HX71" s="35"/>
      <c r="HY71" s="35"/>
      <c r="HZ71" s="35"/>
      <c r="IA71" s="35"/>
      <c r="IB71" s="35"/>
      <c r="IC71" s="35"/>
      <c r="ID71" s="35"/>
      <c r="IE71" s="35"/>
      <c r="IF71" s="35"/>
      <c r="IG71" s="35"/>
      <c r="IH71" s="35"/>
      <c r="II71" s="18" t="s">
        <v>37</v>
      </c>
      <c r="IJ71" s="1"/>
      <c r="IK71" s="1"/>
    </row>
    <row r="72" spans="1:245" ht="49" customHeight="1" x14ac:dyDescent="0.35">
      <c r="A72" s="20">
        <v>70</v>
      </c>
      <c r="B72" s="2" t="s">
        <v>254</v>
      </c>
      <c r="C72" s="2" t="s">
        <v>272</v>
      </c>
      <c r="D72" s="56" t="s">
        <v>286</v>
      </c>
      <c r="E72" s="4" t="s">
        <v>292</v>
      </c>
      <c r="F72" s="23" t="s">
        <v>293</v>
      </c>
      <c r="I72" s="37">
        <v>50</v>
      </c>
      <c r="J72" s="24">
        <f t="shared" si="11"/>
        <v>142</v>
      </c>
      <c r="K72" s="20" t="s">
        <v>289</v>
      </c>
      <c r="L72" s="20"/>
      <c r="M72" s="20"/>
      <c r="N72" s="20"/>
      <c r="O72" s="20"/>
      <c r="P72" s="20"/>
      <c r="Q72" s="20"/>
      <c r="R72" s="20"/>
      <c r="S72" s="20"/>
      <c r="T72" s="20"/>
      <c r="U72" s="24">
        <f t="shared" si="22"/>
        <v>0</v>
      </c>
      <c r="V72" s="26">
        <f t="shared" si="18"/>
        <v>92</v>
      </c>
      <c r="W72" s="20">
        <v>0.1</v>
      </c>
      <c r="X72" s="27" t="str">
        <f t="shared" si="19"/>
        <v>P var</v>
      </c>
      <c r="Y72" s="28"/>
      <c r="Z72" s="24"/>
      <c r="AA72" s="83" t="s">
        <v>294</v>
      </c>
      <c r="AB72" s="5" t="s">
        <v>258</v>
      </c>
      <c r="AC72" s="20">
        <v>60</v>
      </c>
      <c r="AD72" s="31"/>
      <c r="AE72" s="20"/>
      <c r="AF72" s="20" t="s">
        <v>291</v>
      </c>
      <c r="AG72" s="32">
        <v>570</v>
      </c>
      <c r="AH72" s="33">
        <v>0.4</v>
      </c>
      <c r="AI72" s="34"/>
      <c r="AJ72" s="34"/>
      <c r="AK72" s="34"/>
      <c r="AL72" s="35"/>
      <c r="AM72" s="35"/>
      <c r="AN72" s="35"/>
      <c r="AO72" s="20"/>
      <c r="AP72" s="20"/>
      <c r="AQ72" s="20"/>
      <c r="AR72" s="20"/>
      <c r="AS72" s="20"/>
      <c r="AT72" s="20"/>
      <c r="AU72" s="20">
        <v>-0.2</v>
      </c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>
        <v>-0.2</v>
      </c>
      <c r="CC72" s="20">
        <v>200</v>
      </c>
      <c r="CD72" s="20">
        <v>-42</v>
      </c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>
        <v>-42</v>
      </c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35"/>
      <c r="DZ72" s="35"/>
      <c r="EA72" s="35"/>
      <c r="EB72" s="35">
        <v>-30</v>
      </c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>
        <v>-42</v>
      </c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>
        <v>-44</v>
      </c>
      <c r="GB72" s="35"/>
      <c r="GC72" s="35"/>
      <c r="GD72" s="35"/>
      <c r="GE72" s="35">
        <v>200</v>
      </c>
      <c r="GF72" s="35">
        <v>-24</v>
      </c>
      <c r="GG72" s="35"/>
      <c r="GH72" s="35"/>
      <c r="GI72" s="35"/>
      <c r="GJ72" s="35"/>
      <c r="GK72" s="35"/>
      <c r="GL72" s="35"/>
      <c r="GM72" s="35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5"/>
      <c r="HQ72" s="35"/>
      <c r="HR72" s="35"/>
      <c r="HS72" s="35"/>
      <c r="HT72" s="35"/>
      <c r="HU72" s="35">
        <v>-34</v>
      </c>
      <c r="HV72" s="35"/>
      <c r="HW72" s="35"/>
      <c r="HX72" s="35"/>
      <c r="HY72" s="35"/>
      <c r="HZ72" s="35"/>
      <c r="IA72" s="35"/>
      <c r="IB72" s="35"/>
      <c r="IC72" s="35"/>
      <c r="ID72" s="35"/>
      <c r="IE72" s="35"/>
      <c r="IF72" s="35"/>
      <c r="IG72" s="35"/>
      <c r="IH72" s="35"/>
      <c r="II72" s="18" t="s">
        <v>37</v>
      </c>
      <c r="IJ72" s="1"/>
      <c r="IK72" s="1"/>
    </row>
    <row r="73" spans="1:245" ht="49" customHeight="1" x14ac:dyDescent="0.35">
      <c r="A73" s="20">
        <v>71</v>
      </c>
      <c r="B73" s="2" t="s">
        <v>254</v>
      </c>
      <c r="C73" s="2" t="s">
        <v>272</v>
      </c>
      <c r="D73" s="56" t="s">
        <v>295</v>
      </c>
      <c r="E73" s="4" t="s">
        <v>296</v>
      </c>
      <c r="F73" s="23" t="s">
        <v>297</v>
      </c>
      <c r="I73" s="37">
        <v>10</v>
      </c>
      <c r="J73" s="82">
        <f t="shared" si="11"/>
        <v>17.43</v>
      </c>
      <c r="K73" s="20" t="s">
        <v>289</v>
      </c>
      <c r="L73" s="20"/>
      <c r="M73" s="20"/>
      <c r="N73" s="20"/>
      <c r="O73" s="20"/>
      <c r="P73" s="20"/>
      <c r="Q73" s="20"/>
      <c r="R73" s="20"/>
      <c r="S73" s="20"/>
      <c r="T73" s="20"/>
      <c r="U73" s="24">
        <f t="shared" si="22"/>
        <v>0</v>
      </c>
      <c r="V73" s="26">
        <f t="shared" si="18"/>
        <v>7.43</v>
      </c>
      <c r="W73" s="20">
        <v>5</v>
      </c>
      <c r="X73" s="27" t="str">
        <f t="shared" si="19"/>
        <v>P var</v>
      </c>
      <c r="Y73" s="28"/>
      <c r="Z73" s="24"/>
      <c r="AA73" s="83" t="s">
        <v>294</v>
      </c>
      <c r="AB73" s="5" t="s">
        <v>258</v>
      </c>
      <c r="AC73" s="20">
        <v>60</v>
      </c>
      <c r="AD73" s="31"/>
      <c r="AE73" s="20"/>
      <c r="AF73" s="20" t="s">
        <v>291</v>
      </c>
      <c r="AG73" s="32">
        <v>570</v>
      </c>
      <c r="AH73" s="33">
        <v>0</v>
      </c>
      <c r="AI73" s="34"/>
      <c r="AJ73" s="34"/>
      <c r="AK73" s="34"/>
      <c r="AL73" s="35"/>
      <c r="AM73" s="35"/>
      <c r="AN73" s="35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>
        <v>18.93</v>
      </c>
      <c r="FC73" s="35"/>
      <c r="FD73" s="35"/>
      <c r="FE73" s="35"/>
      <c r="FF73" s="35">
        <v>-0.35</v>
      </c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>
        <v>-0.35</v>
      </c>
      <c r="GE73" s="35"/>
      <c r="GF73" s="35"/>
      <c r="GG73" s="35"/>
      <c r="GH73" s="35"/>
      <c r="GI73" s="35">
        <v>-0.4</v>
      </c>
      <c r="GJ73" s="35"/>
      <c r="GK73" s="35"/>
      <c r="GL73" s="35"/>
      <c r="GM73" s="35"/>
      <c r="GN73" s="35"/>
      <c r="GO73" s="35">
        <v>-0.4</v>
      </c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35"/>
      <c r="IB73" s="35"/>
      <c r="IC73" s="35"/>
      <c r="ID73" s="35"/>
      <c r="IE73" s="35"/>
      <c r="IF73" s="35"/>
      <c r="IG73" s="35"/>
      <c r="IH73" s="35"/>
      <c r="II73" s="18" t="s">
        <v>37</v>
      </c>
      <c r="IJ73" s="1"/>
      <c r="IK73" s="1"/>
    </row>
    <row r="74" spans="1:245" ht="49" customHeight="1" x14ac:dyDescent="0.35">
      <c r="A74" s="20">
        <v>72</v>
      </c>
      <c r="B74" s="2" t="s">
        <v>254</v>
      </c>
      <c r="C74" s="2" t="s">
        <v>272</v>
      </c>
      <c r="D74" s="81" t="s">
        <v>298</v>
      </c>
      <c r="E74" s="4" t="s">
        <v>299</v>
      </c>
      <c r="F74" s="23" t="s">
        <v>300</v>
      </c>
      <c r="I74" s="20">
        <v>3</v>
      </c>
      <c r="J74" s="24">
        <f t="shared" si="11"/>
        <v>4</v>
      </c>
      <c r="K74" s="20" t="s">
        <v>210</v>
      </c>
      <c r="L74" s="20"/>
      <c r="M74" s="20"/>
      <c r="N74" s="20"/>
      <c r="O74" s="20"/>
      <c r="P74" s="20"/>
      <c r="Q74" s="20"/>
      <c r="R74" s="20"/>
      <c r="S74" s="20"/>
      <c r="T74" s="20"/>
      <c r="U74" s="24">
        <f t="shared" si="22"/>
        <v>0</v>
      </c>
      <c r="V74" s="26">
        <f t="shared" si="18"/>
        <v>1</v>
      </c>
      <c r="W74" s="20">
        <v>1</v>
      </c>
      <c r="X74" s="27" t="str">
        <f t="shared" si="19"/>
        <v>P var</v>
      </c>
      <c r="Y74" s="28"/>
      <c r="Z74" s="24"/>
      <c r="AA74" s="24" t="s">
        <v>277</v>
      </c>
      <c r="AB74" s="30" t="s">
        <v>301</v>
      </c>
      <c r="AC74" s="20">
        <v>60</v>
      </c>
      <c r="AD74" s="31">
        <f>U74/AC74</f>
        <v>0</v>
      </c>
      <c r="AE74" s="20"/>
      <c r="AF74" s="20" t="s">
        <v>302</v>
      </c>
      <c r="AG74" s="32">
        <v>60.6</v>
      </c>
      <c r="AH74" s="33">
        <v>2</v>
      </c>
      <c r="AI74" s="34"/>
      <c r="AJ74" s="34"/>
      <c r="AK74" s="34"/>
      <c r="AL74" s="35"/>
      <c r="AM74" s="35"/>
      <c r="AN74" s="35"/>
      <c r="AO74" s="20"/>
      <c r="AP74" s="20"/>
      <c r="AQ74" s="20"/>
      <c r="AR74" s="20"/>
      <c r="AS74" s="20"/>
      <c r="AT74" s="20"/>
      <c r="AU74" s="20"/>
      <c r="AV74" s="20">
        <v>5</v>
      </c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>
        <v>-1</v>
      </c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>
        <v>-1</v>
      </c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  <c r="FF74" s="35"/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5"/>
      <c r="FR74" s="35"/>
      <c r="FS74" s="35"/>
      <c r="FT74" s="35">
        <v>-1</v>
      </c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5"/>
      <c r="GG74" s="35"/>
      <c r="GH74" s="35"/>
      <c r="GI74" s="35"/>
      <c r="GJ74" s="35"/>
      <c r="GK74" s="35"/>
      <c r="GL74" s="35"/>
      <c r="GM74" s="35"/>
      <c r="GN74" s="35"/>
      <c r="GO74" s="35"/>
      <c r="GP74" s="35"/>
      <c r="GQ74" s="35"/>
      <c r="GR74" s="35"/>
      <c r="GS74" s="35"/>
      <c r="GT74" s="35"/>
      <c r="GU74" s="35"/>
      <c r="GV74" s="35"/>
      <c r="GW74" s="35"/>
      <c r="GX74" s="35"/>
      <c r="GY74" s="35"/>
      <c r="GZ74" s="35"/>
      <c r="HA74" s="35"/>
      <c r="HB74" s="35"/>
      <c r="HC74" s="35"/>
      <c r="HD74" s="35"/>
      <c r="HE74" s="35"/>
      <c r="HF74" s="35"/>
      <c r="HG74" s="35"/>
      <c r="HH74" s="35"/>
      <c r="HI74" s="35"/>
      <c r="HJ74" s="35"/>
      <c r="HK74" s="35"/>
      <c r="HL74" s="35"/>
      <c r="HM74" s="35"/>
      <c r="HN74" s="35"/>
      <c r="HO74" s="35"/>
      <c r="HP74" s="35"/>
      <c r="HQ74" s="35"/>
      <c r="HR74" s="35"/>
      <c r="HS74" s="35"/>
      <c r="HT74" s="35"/>
      <c r="HU74" s="35"/>
      <c r="HV74" s="35"/>
      <c r="HW74" s="35"/>
      <c r="HX74" s="35"/>
      <c r="HY74" s="35"/>
      <c r="HZ74" s="35"/>
      <c r="IA74" s="35"/>
      <c r="IB74" s="35"/>
      <c r="IC74" s="35"/>
      <c r="ID74" s="35"/>
      <c r="IE74" s="35"/>
      <c r="IF74" s="35"/>
      <c r="IG74" s="35"/>
      <c r="IH74" s="35"/>
      <c r="II74" s="18" t="s">
        <v>37</v>
      </c>
      <c r="IJ74" s="1"/>
      <c r="IK74" s="1"/>
    </row>
    <row r="75" spans="1:245" ht="41" customHeight="1" x14ac:dyDescent="0.35">
      <c r="A75" s="20">
        <v>73</v>
      </c>
      <c r="B75" s="2" t="s">
        <v>254</v>
      </c>
      <c r="C75" s="2" t="s">
        <v>272</v>
      </c>
      <c r="D75" s="3" t="s">
        <v>303</v>
      </c>
      <c r="E75" s="4" t="s">
        <v>304</v>
      </c>
      <c r="F75" s="23" t="s">
        <v>305</v>
      </c>
      <c r="G75" s="36" t="s">
        <v>306</v>
      </c>
      <c r="I75" s="1">
        <v>1</v>
      </c>
      <c r="J75" s="47">
        <f t="shared" si="11"/>
        <v>2</v>
      </c>
      <c r="K75" s="44" t="s">
        <v>121</v>
      </c>
      <c r="V75" s="26">
        <f t="shared" si="18"/>
        <v>1</v>
      </c>
      <c r="X75" s="27" t="str">
        <f t="shared" si="19"/>
        <v>P var</v>
      </c>
      <c r="AB75" s="66" t="s">
        <v>192</v>
      </c>
      <c r="AC75" s="1">
        <v>30</v>
      </c>
      <c r="AD75" s="31"/>
      <c r="AE75" s="1">
        <v>1</v>
      </c>
      <c r="AF75" s="44" t="s">
        <v>121</v>
      </c>
      <c r="AG75" s="11">
        <f t="shared" si="16"/>
        <v>14.068965517241379</v>
      </c>
      <c r="AH75" s="84">
        <v>0</v>
      </c>
      <c r="AL75" s="76"/>
      <c r="AM75" s="76"/>
      <c r="AN75" s="76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>
        <v>2</v>
      </c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8" t="s">
        <v>37</v>
      </c>
    </row>
    <row r="76" spans="1:245" ht="49" customHeight="1" x14ac:dyDescent="0.35">
      <c r="A76" s="20">
        <v>74</v>
      </c>
      <c r="B76" s="2" t="s">
        <v>254</v>
      </c>
      <c r="C76" s="2" t="s">
        <v>307</v>
      </c>
      <c r="D76" s="85" t="s">
        <v>308</v>
      </c>
      <c r="E76" s="4" t="s">
        <v>309</v>
      </c>
      <c r="F76" s="23" t="s">
        <v>310</v>
      </c>
      <c r="G76" s="4" t="s">
        <v>311</v>
      </c>
      <c r="I76" s="1">
        <v>0</v>
      </c>
      <c r="J76" s="24">
        <f>SUM(AH76)+SUM(AI76:PY76)+'[1]Material Master List LBI100'!K29</f>
        <v>7</v>
      </c>
      <c r="K76" s="44" t="s">
        <v>55</v>
      </c>
      <c r="U76" s="24">
        <f t="shared" si="22"/>
        <v>0</v>
      </c>
      <c r="V76" s="26">
        <f t="shared" si="18"/>
        <v>7</v>
      </c>
      <c r="W76" s="1">
        <v>1</v>
      </c>
      <c r="X76" s="27" t="str">
        <f t="shared" si="19"/>
        <v>P var</v>
      </c>
      <c r="Y76" s="28" t="s">
        <v>312</v>
      </c>
      <c r="AA76" s="4"/>
      <c r="AB76" s="66" t="s">
        <v>313</v>
      </c>
      <c r="AC76" s="1">
        <v>75</v>
      </c>
      <c r="AD76" s="31">
        <f>J76/AC76</f>
        <v>9.3333333333333338E-2</v>
      </c>
      <c r="AE76" s="1">
        <v>1</v>
      </c>
      <c r="AF76" s="44" t="s">
        <v>121</v>
      </c>
      <c r="AG76" s="11">
        <v>171.42857142857142</v>
      </c>
      <c r="AH76" s="67">
        <v>2</v>
      </c>
      <c r="AI76" s="68"/>
      <c r="AJ76" s="68"/>
      <c r="AK76" s="68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>
        <v>5</v>
      </c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>
        <v>-1</v>
      </c>
      <c r="CO76" s="1"/>
      <c r="CP76" s="1"/>
      <c r="CQ76" s="1">
        <v>-1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>
        <v>-3</v>
      </c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8" t="s">
        <v>37</v>
      </c>
      <c r="IJ76" s="1"/>
      <c r="IK76" s="1"/>
    </row>
    <row r="77" spans="1:245" ht="49" customHeight="1" x14ac:dyDescent="0.35">
      <c r="A77" s="20">
        <v>75</v>
      </c>
      <c r="B77" s="2" t="s">
        <v>254</v>
      </c>
      <c r="C77" s="2" t="s">
        <v>307</v>
      </c>
      <c r="D77" s="56" t="s">
        <v>314</v>
      </c>
      <c r="E77" s="4" t="s">
        <v>315</v>
      </c>
      <c r="F77" s="23" t="s">
        <v>316</v>
      </c>
      <c r="G77" s="4" t="s">
        <v>317</v>
      </c>
      <c r="I77" s="20">
        <v>4</v>
      </c>
      <c r="J77" s="24">
        <f>SUM(AH77)+SUM(AI77:PY77)</f>
        <v>7</v>
      </c>
      <c r="K77" s="44" t="s">
        <v>55</v>
      </c>
      <c r="L77" s="20"/>
      <c r="M77" s="20"/>
      <c r="N77" s="20"/>
      <c r="O77" s="20"/>
      <c r="P77" s="20"/>
      <c r="Q77" s="20"/>
      <c r="R77" s="20"/>
      <c r="S77" s="20"/>
      <c r="T77" s="20"/>
      <c r="U77" s="24">
        <f t="shared" si="22"/>
        <v>0</v>
      </c>
      <c r="V77" s="26">
        <f t="shared" si="18"/>
        <v>3</v>
      </c>
      <c r="W77" s="20">
        <v>2</v>
      </c>
      <c r="X77" s="27" t="str">
        <f t="shared" si="19"/>
        <v>P var</v>
      </c>
      <c r="Y77" s="28"/>
      <c r="Z77" s="20" t="s">
        <v>318</v>
      </c>
      <c r="AA77" s="23"/>
      <c r="AB77" s="30" t="s">
        <v>313</v>
      </c>
      <c r="AC77" s="20">
        <v>120</v>
      </c>
      <c r="AD77" s="31">
        <v>4.1666666666666664E-2</v>
      </c>
      <c r="AE77" s="20">
        <v>1</v>
      </c>
      <c r="AF77" s="20" t="s">
        <v>55</v>
      </c>
      <c r="AG77" s="32">
        <v>176.92307692307693</v>
      </c>
      <c r="AH77" s="33">
        <v>9</v>
      </c>
      <c r="AI77" s="34"/>
      <c r="AJ77" s="34"/>
      <c r="AK77" s="34"/>
      <c r="AL77" s="35"/>
      <c r="AM77" s="35"/>
      <c r="AN77" s="35"/>
      <c r="AO77" s="20"/>
      <c r="AP77" s="20"/>
      <c r="AQ77" s="20"/>
      <c r="AR77" s="20"/>
      <c r="AS77" s="20"/>
      <c r="AT77" s="20"/>
      <c r="AU77" s="20">
        <v>-1</v>
      </c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>
        <v>-1</v>
      </c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  <c r="IH77" s="35"/>
      <c r="II77" s="18" t="s">
        <v>37</v>
      </c>
      <c r="IJ77" s="1"/>
      <c r="IK77" s="1"/>
    </row>
    <row r="78" spans="1:245" ht="49" customHeight="1" x14ac:dyDescent="0.35">
      <c r="A78" s="20">
        <v>76</v>
      </c>
      <c r="B78" s="2" t="s">
        <v>254</v>
      </c>
      <c r="C78" s="2" t="s">
        <v>307</v>
      </c>
      <c r="D78" s="56" t="s">
        <v>314</v>
      </c>
      <c r="E78" s="4" t="s">
        <v>319</v>
      </c>
      <c r="F78" s="23" t="s">
        <v>320</v>
      </c>
      <c r="G78" s="4" t="s">
        <v>321</v>
      </c>
      <c r="I78" s="20">
        <v>4</v>
      </c>
      <c r="J78" s="24">
        <f>SUM(AH78)+SUM(AI78:PY78)</f>
        <v>4</v>
      </c>
      <c r="K78" s="44" t="s">
        <v>55</v>
      </c>
      <c r="L78" s="20"/>
      <c r="M78" s="20"/>
      <c r="N78" s="20"/>
      <c r="O78" s="20"/>
      <c r="P78" s="20"/>
      <c r="Q78" s="20"/>
      <c r="R78" s="20"/>
      <c r="S78" s="20"/>
      <c r="T78" s="20"/>
      <c r="U78" s="24">
        <f t="shared" si="22"/>
        <v>0</v>
      </c>
      <c r="V78" s="26">
        <f t="shared" si="18"/>
        <v>0</v>
      </c>
      <c r="W78" s="20">
        <v>2</v>
      </c>
      <c r="X78" s="27" t="str">
        <f t="shared" si="19"/>
        <v>P var low</v>
      </c>
      <c r="Y78" s="28"/>
      <c r="Z78" s="24"/>
      <c r="AA78" s="23"/>
      <c r="AB78" s="30" t="s">
        <v>313</v>
      </c>
      <c r="AC78" s="20">
        <v>60</v>
      </c>
      <c r="AD78" s="31">
        <v>0.1</v>
      </c>
      <c r="AE78" s="20">
        <v>1</v>
      </c>
      <c r="AF78" s="20" t="s">
        <v>55</v>
      </c>
      <c r="AG78" s="32">
        <v>129.23076923076923</v>
      </c>
      <c r="AH78" s="33">
        <v>5</v>
      </c>
      <c r="AI78" s="34"/>
      <c r="AJ78" s="34"/>
      <c r="AK78" s="34"/>
      <c r="AL78" s="35"/>
      <c r="AM78" s="35"/>
      <c r="AN78" s="35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>
        <v>-2</v>
      </c>
      <c r="BH78" s="20"/>
      <c r="BI78" s="20"/>
      <c r="BJ78" s="20"/>
      <c r="BK78" s="20"/>
      <c r="BL78" s="20"/>
      <c r="BM78" s="20"/>
      <c r="BN78" s="20"/>
      <c r="BO78" s="20"/>
      <c r="BP78" s="20"/>
      <c r="BQ78" s="20">
        <v>-1</v>
      </c>
      <c r="BR78" s="20"/>
      <c r="BS78" s="20"/>
      <c r="BT78" s="20"/>
      <c r="BU78" s="20"/>
      <c r="BV78" s="20"/>
      <c r="BW78" s="20"/>
      <c r="BX78" s="20"/>
      <c r="BY78" s="20">
        <v>-1</v>
      </c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>
        <v>5</v>
      </c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>
        <v>-1</v>
      </c>
      <c r="DP78" s="20"/>
      <c r="DQ78" s="20"/>
      <c r="DR78" s="20"/>
      <c r="DT78" s="20"/>
      <c r="DU78" s="20"/>
      <c r="DV78" s="20"/>
      <c r="DW78" s="20"/>
      <c r="DX78" s="20"/>
      <c r="DY78" s="35"/>
      <c r="DZ78" s="35"/>
      <c r="EA78" s="35"/>
      <c r="EB78" s="35"/>
      <c r="EC78" s="35"/>
      <c r="ED78" s="35"/>
      <c r="EE78" s="35"/>
      <c r="EF78" s="20">
        <v>-1</v>
      </c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5"/>
      <c r="GN78" s="35"/>
      <c r="GO78" s="35"/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5"/>
      <c r="HF78" s="35"/>
      <c r="HG78" s="35"/>
      <c r="HH78" s="35"/>
      <c r="HI78" s="35"/>
      <c r="HJ78" s="35"/>
      <c r="HK78" s="35"/>
      <c r="HL78" s="35"/>
      <c r="HM78" s="35"/>
      <c r="HN78" s="35"/>
      <c r="HO78" s="35"/>
      <c r="HP78" s="35"/>
      <c r="HQ78" s="35"/>
      <c r="HR78" s="35"/>
      <c r="HS78" s="35"/>
      <c r="HT78" s="35"/>
      <c r="HU78" s="35"/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  <c r="II78" s="18" t="s">
        <v>37</v>
      </c>
      <c r="IJ78" s="1"/>
      <c r="IK78" s="1"/>
    </row>
    <row r="79" spans="1:245" ht="49" customHeight="1" x14ac:dyDescent="0.35">
      <c r="A79" s="20">
        <v>77</v>
      </c>
      <c r="B79" s="2" t="s">
        <v>254</v>
      </c>
      <c r="C79" s="2" t="s">
        <v>307</v>
      </c>
      <c r="D79" s="56" t="s">
        <v>314</v>
      </c>
      <c r="E79" s="4" t="s">
        <v>319</v>
      </c>
      <c r="F79" s="23" t="s">
        <v>320</v>
      </c>
      <c r="G79" s="4" t="s">
        <v>322</v>
      </c>
      <c r="I79" s="20">
        <v>4</v>
      </c>
      <c r="J79" s="24">
        <f>SUM(AH79)+SUM(AI79:PY79)</f>
        <v>5</v>
      </c>
      <c r="K79" s="44" t="s">
        <v>55</v>
      </c>
      <c r="L79" s="20"/>
      <c r="M79" s="20"/>
      <c r="N79" s="20"/>
      <c r="O79" s="20"/>
      <c r="P79" s="20"/>
      <c r="Q79" s="20"/>
      <c r="R79" s="20"/>
      <c r="S79" s="20"/>
      <c r="T79" s="20"/>
      <c r="U79" s="24">
        <f t="shared" si="22"/>
        <v>0</v>
      </c>
      <c r="V79" s="26">
        <f t="shared" si="18"/>
        <v>1</v>
      </c>
      <c r="W79" s="20">
        <v>2</v>
      </c>
      <c r="X79" s="27" t="str">
        <f t="shared" si="19"/>
        <v>P var low</v>
      </c>
      <c r="Y79" s="28"/>
      <c r="Z79" s="24"/>
      <c r="AA79" s="23"/>
      <c r="AB79" s="30"/>
      <c r="AC79" s="20"/>
      <c r="AD79" s="31"/>
      <c r="AE79" s="20"/>
      <c r="AF79" s="20"/>
      <c r="AG79" s="32"/>
      <c r="AH79" s="33">
        <v>0</v>
      </c>
      <c r="AI79" s="34"/>
      <c r="AJ79" s="34"/>
      <c r="AK79" s="34"/>
      <c r="AL79" s="35"/>
      <c r="AM79" s="35"/>
      <c r="AN79" s="35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T79" s="20"/>
      <c r="DU79" s="20"/>
      <c r="DV79" s="20"/>
      <c r="DW79" s="20"/>
      <c r="DX79" s="20"/>
      <c r="DY79" s="35"/>
      <c r="DZ79" s="35"/>
      <c r="EA79" s="35"/>
      <c r="EB79" s="35"/>
      <c r="EC79" s="35"/>
      <c r="ED79" s="35"/>
      <c r="EE79" s="35"/>
      <c r="EF79" s="20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>
        <v>5</v>
      </c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35"/>
      <c r="IB79" s="35"/>
      <c r="IC79" s="35"/>
      <c r="ID79" s="35"/>
      <c r="IE79" s="35"/>
      <c r="IF79" s="35"/>
      <c r="IG79" s="35"/>
      <c r="IH79" s="35"/>
      <c r="II79" s="18" t="s">
        <v>37</v>
      </c>
      <c r="IJ79" s="1"/>
      <c r="IK79" s="1"/>
    </row>
    <row r="80" spans="1:245" ht="49" customHeight="1" x14ac:dyDescent="0.35">
      <c r="A80" s="20">
        <v>78</v>
      </c>
      <c r="B80" s="2" t="s">
        <v>254</v>
      </c>
      <c r="C80" s="2" t="s">
        <v>307</v>
      </c>
      <c r="D80" s="56" t="s">
        <v>314</v>
      </c>
      <c r="E80" s="4" t="s">
        <v>323</v>
      </c>
      <c r="F80" s="23" t="s">
        <v>324</v>
      </c>
      <c r="G80" s="4" t="s">
        <v>325</v>
      </c>
      <c r="I80" s="20">
        <v>4</v>
      </c>
      <c r="J80" s="24">
        <f>SUM(AH80)+SUM(AI80:PY80)+'[1]Material Master List LBI100'!K30</f>
        <v>5</v>
      </c>
      <c r="K80" s="44" t="s">
        <v>55</v>
      </c>
      <c r="L80" s="20"/>
      <c r="M80" s="20"/>
      <c r="N80" s="20"/>
      <c r="O80" s="20"/>
      <c r="P80" s="20"/>
      <c r="Q80" s="20"/>
      <c r="R80" s="20"/>
      <c r="S80" s="20"/>
      <c r="T80" s="20"/>
      <c r="U80" s="24">
        <f t="shared" si="22"/>
        <v>0</v>
      </c>
      <c r="V80" s="26">
        <f t="shared" si="18"/>
        <v>1</v>
      </c>
      <c r="W80" s="20">
        <v>2</v>
      </c>
      <c r="X80" s="27" t="str">
        <f t="shared" si="19"/>
        <v>P var low</v>
      </c>
      <c r="Y80" s="28" t="s">
        <v>312</v>
      </c>
      <c r="Z80" s="24"/>
      <c r="AA80" s="23"/>
      <c r="AB80" s="30" t="s">
        <v>313</v>
      </c>
      <c r="AC80" s="20">
        <v>60</v>
      </c>
      <c r="AD80" s="31">
        <v>0.13333333333333333</v>
      </c>
      <c r="AE80" s="20">
        <v>1</v>
      </c>
      <c r="AF80" s="20" t="s">
        <v>55</v>
      </c>
      <c r="AG80" s="32">
        <v>257.69230769230768</v>
      </c>
      <c r="AH80" s="33">
        <v>3</v>
      </c>
      <c r="AI80" s="34"/>
      <c r="AJ80" s="34"/>
      <c r="AK80" s="34"/>
      <c r="AL80" s="35"/>
      <c r="AM80" s="35"/>
      <c r="AN80" s="35"/>
      <c r="AO80" s="20"/>
      <c r="AP80" s="20"/>
      <c r="AQ80" s="20"/>
      <c r="AR80" s="20"/>
      <c r="AS80" s="20"/>
      <c r="AT80" s="20"/>
      <c r="AU80" s="20"/>
      <c r="AV80" s="20"/>
      <c r="AW80" s="20">
        <v>-1</v>
      </c>
      <c r="AX80" s="20"/>
      <c r="AY80" s="20"/>
      <c r="AZ80" s="20"/>
      <c r="BA80" s="20"/>
      <c r="BB80" s="20"/>
      <c r="BC80" s="20"/>
      <c r="BD80" s="20"/>
      <c r="BE80" s="20">
        <v>5</v>
      </c>
      <c r="BF80" s="20">
        <v>-1</v>
      </c>
      <c r="BG80" s="20"/>
      <c r="BH80" s="20"/>
      <c r="BI80" s="20"/>
      <c r="BJ80" s="20"/>
      <c r="BK80" s="20"/>
      <c r="BL80" s="20"/>
      <c r="BM80" s="20"/>
      <c r="BN80" s="20"/>
      <c r="BO80" s="20"/>
      <c r="BP80" s="20">
        <v>-1</v>
      </c>
      <c r="BQ80" s="20">
        <v>-1</v>
      </c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1">
        <v>-1</v>
      </c>
      <c r="CQ80" s="20"/>
      <c r="CR80" s="20">
        <v>-1</v>
      </c>
      <c r="CS80" s="20"/>
      <c r="CT80" s="20"/>
      <c r="CU80" s="20">
        <v>-1</v>
      </c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>
        <v>-1</v>
      </c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35"/>
      <c r="IB80" s="35"/>
      <c r="IC80" s="35"/>
      <c r="ID80" s="35"/>
      <c r="IE80" s="35"/>
      <c r="IF80" s="35"/>
      <c r="IG80" s="35"/>
      <c r="IH80" s="35"/>
      <c r="II80" s="18" t="s">
        <v>37</v>
      </c>
      <c r="IJ80" s="1"/>
      <c r="IK80" s="1"/>
    </row>
    <row r="81" spans="1:245" ht="49" customHeight="1" x14ac:dyDescent="0.35">
      <c r="A81" s="20">
        <v>79</v>
      </c>
      <c r="B81" s="2" t="s">
        <v>254</v>
      </c>
      <c r="C81" s="2" t="s">
        <v>307</v>
      </c>
      <c r="D81" s="56" t="s">
        <v>314</v>
      </c>
      <c r="E81" s="4" t="s">
        <v>326</v>
      </c>
      <c r="F81" s="23" t="s">
        <v>327</v>
      </c>
      <c r="G81" s="4" t="s">
        <v>328</v>
      </c>
      <c r="I81" s="20">
        <v>4</v>
      </c>
      <c r="J81" s="24">
        <f>SUM(AH81)+SUM(AI81:PY81)</f>
        <v>10</v>
      </c>
      <c r="K81" s="44" t="s">
        <v>55</v>
      </c>
      <c r="L81" s="20"/>
      <c r="M81" s="20"/>
      <c r="N81" s="20"/>
      <c r="O81" s="20"/>
      <c r="P81" s="20"/>
      <c r="Q81" s="20"/>
      <c r="R81" s="20"/>
      <c r="S81" s="20"/>
      <c r="T81" s="20"/>
      <c r="U81" s="24">
        <f t="shared" si="22"/>
        <v>0</v>
      </c>
      <c r="V81" s="26">
        <f t="shared" si="18"/>
        <v>6</v>
      </c>
      <c r="W81" s="20">
        <v>2</v>
      </c>
      <c r="X81" s="27" t="str">
        <f t="shared" si="19"/>
        <v>P var</v>
      </c>
      <c r="Y81" s="28"/>
      <c r="Z81" s="24"/>
      <c r="AA81" s="23"/>
      <c r="AB81" s="30" t="s">
        <v>313</v>
      </c>
      <c r="AC81" s="20">
        <v>90</v>
      </c>
      <c r="AD81" s="31">
        <v>8.8888888888888892E-2</v>
      </c>
      <c r="AE81" s="20">
        <v>1</v>
      </c>
      <c r="AF81" s="20" t="s">
        <v>55</v>
      </c>
      <c r="AG81" s="32">
        <v>146.15384615384616</v>
      </c>
      <c r="AH81" s="33">
        <v>11</v>
      </c>
      <c r="AI81" s="34"/>
      <c r="AJ81" s="34"/>
      <c r="AK81" s="34"/>
      <c r="AL81" s="35"/>
      <c r="AM81" s="35"/>
      <c r="AN81" s="35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>
        <v>-1</v>
      </c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35"/>
      <c r="IB81" s="35"/>
      <c r="IC81" s="35"/>
      <c r="ID81" s="35"/>
      <c r="IE81" s="35"/>
      <c r="IF81" s="35"/>
      <c r="IG81" s="35"/>
      <c r="IH81" s="35"/>
      <c r="II81" s="18" t="s">
        <v>37</v>
      </c>
      <c r="IJ81" s="1"/>
      <c r="IK81" s="1"/>
    </row>
    <row r="82" spans="1:245" ht="49" customHeight="1" x14ac:dyDescent="0.35">
      <c r="A82" s="20">
        <v>80</v>
      </c>
      <c r="B82" s="2" t="s">
        <v>254</v>
      </c>
      <c r="C82" s="2" t="s">
        <v>307</v>
      </c>
      <c r="D82" s="56" t="s">
        <v>314</v>
      </c>
      <c r="E82" s="4" t="s">
        <v>329</v>
      </c>
      <c r="F82" s="23" t="s">
        <v>330</v>
      </c>
      <c r="G82" s="4" t="s">
        <v>331</v>
      </c>
      <c r="I82" s="20">
        <v>4</v>
      </c>
      <c r="J82" s="24">
        <f>SUM(AH82)+SUM(AI82:PY82)+'[1]Material Master List LBI100'!K31</f>
        <v>13</v>
      </c>
      <c r="K82" s="44" t="s">
        <v>55</v>
      </c>
      <c r="L82" s="20"/>
      <c r="M82" s="20"/>
      <c r="N82" s="20"/>
      <c r="O82" s="20"/>
      <c r="P82" s="20"/>
      <c r="Q82" s="20"/>
      <c r="R82" s="20"/>
      <c r="S82" s="20"/>
      <c r="T82" s="20"/>
      <c r="U82" s="24">
        <f t="shared" si="22"/>
        <v>0</v>
      </c>
      <c r="V82" s="26">
        <f t="shared" si="18"/>
        <v>9</v>
      </c>
      <c r="W82" s="20">
        <v>2</v>
      </c>
      <c r="X82" s="27" t="str">
        <f t="shared" si="19"/>
        <v>P var</v>
      </c>
      <c r="Y82" s="28" t="s">
        <v>312</v>
      </c>
      <c r="Z82" s="24"/>
      <c r="AA82" s="23"/>
      <c r="AB82" s="30" t="s">
        <v>313</v>
      </c>
      <c r="AC82" s="20">
        <v>90</v>
      </c>
      <c r="AD82" s="31">
        <v>8.8888888888888892E-2</v>
      </c>
      <c r="AE82" s="20">
        <v>1</v>
      </c>
      <c r="AF82" s="20" t="s">
        <v>55</v>
      </c>
      <c r="AG82" s="32">
        <v>146.15384615384616</v>
      </c>
      <c r="AH82" s="33">
        <v>8</v>
      </c>
      <c r="AI82" s="34"/>
      <c r="AJ82" s="34"/>
      <c r="AK82" s="34"/>
      <c r="AL82" s="35"/>
      <c r="AM82" s="35"/>
      <c r="AN82" s="35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5"/>
      <c r="HZ82" s="35"/>
      <c r="IA82" s="35"/>
      <c r="IB82" s="35"/>
      <c r="IC82" s="35"/>
      <c r="ID82" s="35"/>
      <c r="IE82" s="35"/>
      <c r="IF82" s="35"/>
      <c r="IG82" s="35"/>
      <c r="IH82" s="35"/>
      <c r="II82" s="18" t="s">
        <v>37</v>
      </c>
      <c r="IJ82" s="1"/>
      <c r="IK82" s="1"/>
    </row>
    <row r="83" spans="1:245" ht="52.5" x14ac:dyDescent="0.35">
      <c r="A83" s="20">
        <v>81</v>
      </c>
      <c r="B83" s="2" t="s">
        <v>254</v>
      </c>
      <c r="C83" s="2" t="s">
        <v>307</v>
      </c>
      <c r="D83" s="56" t="s">
        <v>314</v>
      </c>
      <c r="E83" s="4" t="s">
        <v>332</v>
      </c>
      <c r="F83" s="69" t="s">
        <v>333</v>
      </c>
      <c r="G83" s="4" t="s">
        <v>334</v>
      </c>
      <c r="I83" s="20">
        <v>4</v>
      </c>
      <c r="J83" s="24">
        <f t="shared" ref="J83:J114" si="23">SUM(AH83)+SUM(AI83:PY83)</f>
        <v>5</v>
      </c>
      <c r="K83" s="44" t="s">
        <v>55</v>
      </c>
      <c r="L83" s="20"/>
      <c r="M83" s="20"/>
      <c r="N83" s="20"/>
      <c r="O83" s="20"/>
      <c r="P83" s="20"/>
      <c r="Q83" s="20"/>
      <c r="R83" s="20"/>
      <c r="S83" s="20"/>
      <c r="T83" s="20"/>
      <c r="U83" s="24">
        <f t="shared" si="22"/>
        <v>0</v>
      </c>
      <c r="V83" s="26">
        <f t="shared" si="18"/>
        <v>1</v>
      </c>
      <c r="W83" s="20">
        <v>2</v>
      </c>
      <c r="X83" s="27" t="str">
        <f t="shared" si="19"/>
        <v>P var low</v>
      </c>
      <c r="Y83" s="28"/>
      <c r="Z83" s="24"/>
      <c r="AA83" s="23"/>
      <c r="AB83" s="30" t="s">
        <v>313</v>
      </c>
      <c r="AC83" s="20">
        <v>60</v>
      </c>
      <c r="AD83" s="31">
        <v>0.18333333333333332</v>
      </c>
      <c r="AE83" s="20">
        <v>1</v>
      </c>
      <c r="AF83" s="20" t="s">
        <v>55</v>
      </c>
      <c r="AG83" s="32">
        <v>323.07692307692309</v>
      </c>
      <c r="AH83" s="33">
        <v>5</v>
      </c>
      <c r="AI83" s="34"/>
      <c r="AJ83" s="34"/>
      <c r="AK83" s="34"/>
      <c r="AL83" s="35"/>
      <c r="AM83" s="35"/>
      <c r="AN83" s="35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35"/>
      <c r="IB83" s="35"/>
      <c r="IC83" s="35"/>
      <c r="ID83" s="35"/>
      <c r="IE83" s="35"/>
      <c r="IF83" s="35"/>
      <c r="IG83" s="35"/>
      <c r="IH83" s="35"/>
      <c r="II83" s="18" t="s">
        <v>37</v>
      </c>
      <c r="IJ83" s="1"/>
      <c r="IK83" s="1"/>
    </row>
    <row r="84" spans="1:245" ht="52.5" x14ac:dyDescent="0.35">
      <c r="A84" s="20">
        <v>82</v>
      </c>
      <c r="B84" s="2" t="s">
        <v>254</v>
      </c>
      <c r="C84" s="2" t="s">
        <v>335</v>
      </c>
      <c r="D84" s="56" t="s">
        <v>314</v>
      </c>
      <c r="E84" s="4" t="s">
        <v>336</v>
      </c>
      <c r="F84" s="69" t="s">
        <v>337</v>
      </c>
      <c r="G84" s="4" t="s">
        <v>338</v>
      </c>
      <c r="I84" s="20">
        <v>4</v>
      </c>
      <c r="J84" s="24">
        <f t="shared" si="23"/>
        <v>5</v>
      </c>
      <c r="K84" s="44" t="s">
        <v>55</v>
      </c>
      <c r="L84" s="20"/>
      <c r="M84" s="20"/>
      <c r="N84" s="20"/>
      <c r="O84" s="20"/>
      <c r="P84" s="20"/>
      <c r="Q84" s="20"/>
      <c r="R84" s="20"/>
      <c r="S84" s="20"/>
      <c r="T84" s="20"/>
      <c r="U84" s="24">
        <f t="shared" si="22"/>
        <v>0</v>
      </c>
      <c r="V84" s="26">
        <f t="shared" si="18"/>
        <v>1</v>
      </c>
      <c r="W84" s="20">
        <v>2</v>
      </c>
      <c r="X84" s="27" t="str">
        <f t="shared" si="19"/>
        <v>P var low</v>
      </c>
      <c r="Y84" s="28"/>
      <c r="Z84" s="24"/>
      <c r="AA84" s="23"/>
      <c r="AB84" s="30"/>
      <c r="AC84" s="20"/>
      <c r="AD84" s="31"/>
      <c r="AE84" s="20"/>
      <c r="AF84" s="20"/>
      <c r="AG84" s="32"/>
      <c r="AH84" s="33">
        <v>5</v>
      </c>
      <c r="AI84" s="34"/>
      <c r="AJ84" s="34"/>
      <c r="AK84" s="34"/>
      <c r="AL84" s="35"/>
      <c r="AM84" s="35"/>
      <c r="AN84" s="35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  <c r="HX84" s="35"/>
      <c r="HY84" s="35"/>
      <c r="HZ84" s="35"/>
      <c r="IA84" s="35"/>
      <c r="IB84" s="35"/>
      <c r="IC84" s="35"/>
      <c r="ID84" s="35"/>
      <c r="IE84" s="35"/>
      <c r="IF84" s="35"/>
      <c r="IG84" s="35"/>
      <c r="IH84" s="35"/>
      <c r="II84" s="18" t="s">
        <v>37</v>
      </c>
      <c r="IJ84" s="1"/>
      <c r="IK84" s="1"/>
    </row>
    <row r="85" spans="1:245" ht="49" customHeight="1" x14ac:dyDescent="0.35">
      <c r="A85" s="20">
        <v>83</v>
      </c>
      <c r="B85" s="2" t="s">
        <v>254</v>
      </c>
      <c r="C85" s="2" t="s">
        <v>339</v>
      </c>
      <c r="D85" s="3" t="s">
        <v>314</v>
      </c>
      <c r="E85" s="4" t="s">
        <v>340</v>
      </c>
      <c r="F85" s="23" t="s">
        <v>341</v>
      </c>
      <c r="G85" s="4" t="s">
        <v>342</v>
      </c>
      <c r="I85" s="20">
        <v>6</v>
      </c>
      <c r="J85" s="47">
        <f t="shared" si="23"/>
        <v>9</v>
      </c>
      <c r="K85" s="44" t="s">
        <v>55</v>
      </c>
      <c r="L85" s="20"/>
      <c r="M85" s="20"/>
      <c r="N85" s="20"/>
      <c r="O85" s="20"/>
      <c r="P85" s="20"/>
      <c r="Q85" s="20"/>
      <c r="R85" s="20"/>
      <c r="S85" s="20"/>
      <c r="T85" s="20"/>
      <c r="U85" s="24">
        <f t="shared" si="22"/>
        <v>0</v>
      </c>
      <c r="V85" s="26">
        <f>J85-I85</f>
        <v>3</v>
      </c>
      <c r="W85" s="20">
        <v>2</v>
      </c>
      <c r="X85" s="27" t="str">
        <f>IF(J85&lt;I85,"N var",IF(J85&lt;(I85+W85),"P var low",IF(J85&gt;(I85+W85-1),"P var","N var")))</f>
        <v>P var</v>
      </c>
      <c r="Y85" s="28"/>
      <c r="Z85" s="24"/>
      <c r="AA85" s="23"/>
      <c r="AB85" s="30" t="s">
        <v>313</v>
      </c>
      <c r="AC85" s="20">
        <v>60</v>
      </c>
      <c r="AD85" s="31">
        <v>0.25</v>
      </c>
      <c r="AE85" s="20">
        <v>1</v>
      </c>
      <c r="AF85" s="20" t="s">
        <v>55</v>
      </c>
      <c r="AG85" s="32">
        <v>61.53846153846154</v>
      </c>
      <c r="AH85" s="33">
        <v>14</v>
      </c>
      <c r="AI85" s="34"/>
      <c r="AJ85" s="34"/>
      <c r="AK85" s="34"/>
      <c r="AL85" s="35"/>
      <c r="AM85" s="35"/>
      <c r="AN85" s="35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86"/>
      <c r="EJ85" s="35">
        <v>-1</v>
      </c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>
        <v>-1</v>
      </c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>
        <v>-1</v>
      </c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>
        <v>-1</v>
      </c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>
        <v>-1</v>
      </c>
      <c r="IA85" s="35"/>
      <c r="IB85" s="35"/>
      <c r="IC85" s="35"/>
      <c r="ID85" s="35"/>
      <c r="IE85" s="35"/>
      <c r="IF85" s="35"/>
      <c r="IG85" s="35"/>
      <c r="IH85" s="35"/>
      <c r="II85" s="18" t="s">
        <v>37</v>
      </c>
      <c r="IJ85" s="1"/>
      <c r="IK85" s="1"/>
    </row>
    <row r="86" spans="1:245" ht="49" customHeight="1" x14ac:dyDescent="0.35">
      <c r="A86" s="20">
        <v>84</v>
      </c>
      <c r="B86" s="2" t="s">
        <v>254</v>
      </c>
      <c r="C86" s="2" t="s">
        <v>307</v>
      </c>
      <c r="D86" s="3" t="s">
        <v>314</v>
      </c>
      <c r="E86" s="4" t="s">
        <v>343</v>
      </c>
      <c r="F86" s="23" t="s">
        <v>344</v>
      </c>
      <c r="I86" s="20">
        <v>1</v>
      </c>
      <c r="J86" s="47">
        <f t="shared" si="23"/>
        <v>1</v>
      </c>
      <c r="K86" s="44" t="s">
        <v>55</v>
      </c>
      <c r="L86" s="20"/>
      <c r="M86" s="20"/>
      <c r="N86" s="20"/>
      <c r="O86" s="20"/>
      <c r="P86" s="20"/>
      <c r="Q86" s="20"/>
      <c r="R86" s="20"/>
      <c r="S86" s="20"/>
      <c r="T86" s="20"/>
      <c r="U86" s="24">
        <f t="shared" si="22"/>
        <v>0</v>
      </c>
      <c r="V86" s="26">
        <f t="shared" ref="V86:V149" si="24">J86-I86</f>
        <v>0</v>
      </c>
      <c r="W86" s="20">
        <v>2</v>
      </c>
      <c r="X86" s="27" t="str">
        <f t="shared" ref="X86:X149" si="25">IF(J86&lt;I86,"N var",IF(J86&lt;(I86+W86),"P var low",IF(J86&gt;(I86+W86-1),"P var","N var")))</f>
        <v>P var low</v>
      </c>
      <c r="Y86" s="28"/>
      <c r="Z86" s="24"/>
      <c r="AA86" s="23"/>
      <c r="AB86" s="30"/>
      <c r="AC86" s="20"/>
      <c r="AD86" s="31"/>
      <c r="AE86" s="20"/>
      <c r="AF86" s="20"/>
      <c r="AG86" s="32"/>
      <c r="AH86" s="33">
        <v>0</v>
      </c>
      <c r="AI86" s="34"/>
      <c r="AJ86" s="34"/>
      <c r="AK86" s="34"/>
      <c r="AL86" s="35"/>
      <c r="AM86" s="35"/>
      <c r="AN86" s="35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>
        <v>1</v>
      </c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35"/>
      <c r="IB86" s="35"/>
      <c r="IC86" s="35"/>
      <c r="ID86" s="35"/>
      <c r="IE86" s="35"/>
      <c r="IF86" s="35"/>
      <c r="IG86" s="35"/>
      <c r="IH86" s="35"/>
      <c r="II86" s="18" t="s">
        <v>37</v>
      </c>
      <c r="IJ86" s="1"/>
      <c r="IK86" s="1"/>
    </row>
    <row r="87" spans="1:245" ht="49" customHeight="1" x14ac:dyDescent="0.35">
      <c r="A87" s="20">
        <v>85</v>
      </c>
      <c r="B87" s="2" t="s">
        <v>254</v>
      </c>
      <c r="C87" s="2" t="s">
        <v>339</v>
      </c>
      <c r="D87" s="3" t="s">
        <v>314</v>
      </c>
      <c r="E87" s="4" t="s">
        <v>345</v>
      </c>
      <c r="F87" s="23" t="s">
        <v>346</v>
      </c>
      <c r="G87" s="4" t="s">
        <v>347</v>
      </c>
      <c r="I87" s="20">
        <v>3</v>
      </c>
      <c r="J87" s="47">
        <f t="shared" si="23"/>
        <v>5</v>
      </c>
      <c r="K87" s="44" t="s">
        <v>55</v>
      </c>
      <c r="L87" s="20"/>
      <c r="M87" s="20"/>
      <c r="N87" s="20"/>
      <c r="O87" s="20"/>
      <c r="P87" s="20"/>
      <c r="Q87" s="20"/>
      <c r="R87" s="20"/>
      <c r="S87" s="20"/>
      <c r="T87" s="20"/>
      <c r="U87" s="24">
        <f t="shared" si="22"/>
        <v>0</v>
      </c>
      <c r="V87" s="26">
        <f t="shared" si="24"/>
        <v>2</v>
      </c>
      <c r="W87" s="20">
        <v>2</v>
      </c>
      <c r="X87" s="27" t="str">
        <f t="shared" si="25"/>
        <v>P var</v>
      </c>
      <c r="Y87" s="28"/>
      <c r="Z87" s="24"/>
      <c r="AA87" s="23"/>
      <c r="AB87" s="30"/>
      <c r="AC87" s="20"/>
      <c r="AD87" s="31"/>
      <c r="AE87" s="20"/>
      <c r="AF87" s="20"/>
      <c r="AG87" s="32"/>
      <c r="AH87" s="33">
        <v>0</v>
      </c>
      <c r="AI87" s="34"/>
      <c r="AJ87" s="34"/>
      <c r="AK87" s="34"/>
      <c r="AL87" s="35"/>
      <c r="AM87" s="35"/>
      <c r="AN87" s="35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>
        <v>5</v>
      </c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35"/>
      <c r="IB87" s="35"/>
      <c r="IC87" s="35"/>
      <c r="ID87" s="35"/>
      <c r="IE87" s="35"/>
      <c r="IF87" s="35"/>
      <c r="IG87" s="35"/>
      <c r="IH87" s="35"/>
      <c r="II87" s="18" t="s">
        <v>37</v>
      </c>
      <c r="IJ87" s="1"/>
      <c r="IK87" s="1"/>
    </row>
    <row r="88" spans="1:245" ht="49" customHeight="1" x14ac:dyDescent="0.35">
      <c r="A88" s="20">
        <v>86</v>
      </c>
      <c r="B88" s="2" t="s">
        <v>254</v>
      </c>
      <c r="C88" s="2" t="s">
        <v>339</v>
      </c>
      <c r="D88" s="3" t="s">
        <v>314</v>
      </c>
      <c r="E88" s="4" t="s">
        <v>348</v>
      </c>
      <c r="F88" s="23" t="s">
        <v>349</v>
      </c>
      <c r="G88" s="4" t="s">
        <v>350</v>
      </c>
      <c r="I88" s="20">
        <v>6</v>
      </c>
      <c r="J88" s="47">
        <f t="shared" si="23"/>
        <v>19</v>
      </c>
      <c r="K88" s="44" t="s">
        <v>55</v>
      </c>
      <c r="L88" s="20"/>
      <c r="M88" s="20"/>
      <c r="N88" s="20"/>
      <c r="O88" s="20"/>
      <c r="P88" s="20"/>
      <c r="Q88" s="20"/>
      <c r="R88" s="20"/>
      <c r="S88" s="20"/>
      <c r="T88" s="20"/>
      <c r="U88" s="24">
        <f t="shared" si="22"/>
        <v>0</v>
      </c>
      <c r="V88" s="26">
        <f t="shared" si="24"/>
        <v>13</v>
      </c>
      <c r="W88" s="20">
        <v>2</v>
      </c>
      <c r="X88" s="27" t="str">
        <f t="shared" si="25"/>
        <v>P var</v>
      </c>
      <c r="Y88" s="28"/>
      <c r="Z88" s="24"/>
      <c r="AA88" s="23"/>
      <c r="AB88" s="30" t="s">
        <v>313</v>
      </c>
      <c r="AC88" s="20">
        <v>60</v>
      </c>
      <c r="AD88" s="31"/>
      <c r="AE88" s="20">
        <v>1</v>
      </c>
      <c r="AF88" s="20" t="s">
        <v>55</v>
      </c>
      <c r="AG88" s="32">
        <v>7.26</v>
      </c>
      <c r="AH88" s="33">
        <v>7</v>
      </c>
      <c r="AI88" s="34"/>
      <c r="AJ88" s="34"/>
      <c r="AK88" s="34"/>
      <c r="AL88" s="35"/>
      <c r="AM88" s="35"/>
      <c r="AN88" s="35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>
        <v>-1</v>
      </c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>
        <v>10</v>
      </c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>
        <v>3</v>
      </c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  <c r="HW88" s="35"/>
      <c r="HX88" s="35"/>
      <c r="HY88" s="35"/>
      <c r="HZ88" s="35"/>
      <c r="IA88" s="35"/>
      <c r="IB88" s="35"/>
      <c r="IC88" s="35"/>
      <c r="ID88" s="35"/>
      <c r="IE88" s="35"/>
      <c r="IF88" s="35"/>
      <c r="IG88" s="35"/>
      <c r="IH88" s="35"/>
      <c r="II88" s="18" t="s">
        <v>37</v>
      </c>
      <c r="IJ88" s="1"/>
      <c r="IK88" s="1"/>
    </row>
    <row r="89" spans="1:245" ht="49" customHeight="1" x14ac:dyDescent="0.35">
      <c r="A89" s="20">
        <v>87</v>
      </c>
      <c r="B89" s="2" t="s">
        <v>254</v>
      </c>
      <c r="C89" s="2" t="s">
        <v>339</v>
      </c>
      <c r="D89" s="3" t="s">
        <v>314</v>
      </c>
      <c r="E89" s="4" t="s">
        <v>351</v>
      </c>
      <c r="F89" s="23" t="s">
        <v>352</v>
      </c>
      <c r="G89" s="4" t="s">
        <v>353</v>
      </c>
      <c r="I89" s="20">
        <v>10</v>
      </c>
      <c r="J89" s="47">
        <f t="shared" si="23"/>
        <v>48</v>
      </c>
      <c r="K89" s="44" t="s">
        <v>55</v>
      </c>
      <c r="L89" s="20"/>
      <c r="M89" s="20"/>
      <c r="N89" s="20"/>
      <c r="O89" s="20"/>
      <c r="P89" s="20"/>
      <c r="Q89" s="20"/>
      <c r="R89" s="20"/>
      <c r="S89" s="20"/>
      <c r="T89" s="20"/>
      <c r="U89" s="24">
        <f t="shared" si="22"/>
        <v>0</v>
      </c>
      <c r="V89" s="26">
        <f t="shared" si="24"/>
        <v>38</v>
      </c>
      <c r="W89" s="20">
        <v>1</v>
      </c>
      <c r="X89" s="27" t="str">
        <f t="shared" si="25"/>
        <v>P var</v>
      </c>
      <c r="Y89" s="28"/>
      <c r="Z89" s="24"/>
      <c r="AA89" s="23"/>
      <c r="AB89" s="30" t="s">
        <v>313</v>
      </c>
      <c r="AC89" s="20">
        <v>60</v>
      </c>
      <c r="AD89" s="31"/>
      <c r="AE89" s="20">
        <v>1</v>
      </c>
      <c r="AF89" s="20" t="s">
        <v>55</v>
      </c>
      <c r="AG89" s="32">
        <v>9.2307692307692299</v>
      </c>
      <c r="AH89" s="33">
        <v>14</v>
      </c>
      <c r="AI89" s="34"/>
      <c r="AJ89" s="34"/>
      <c r="AK89" s="34"/>
      <c r="AL89" s="35"/>
      <c r="AM89" s="35"/>
      <c r="AN89" s="35">
        <v>-2</v>
      </c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>
        <v>-2</v>
      </c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>
        <v>-2</v>
      </c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>
        <v>50</v>
      </c>
      <c r="ER89" s="35"/>
      <c r="ES89" s="35"/>
      <c r="ET89" s="35"/>
      <c r="EU89" s="35"/>
      <c r="EV89" s="35">
        <v>-2</v>
      </c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>
        <v>-2</v>
      </c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5"/>
      <c r="GN89" s="35"/>
      <c r="GO89" s="35"/>
      <c r="GP89" s="35"/>
      <c r="GQ89" s="35"/>
      <c r="GR89" s="35">
        <v>-4</v>
      </c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>
        <v>-2</v>
      </c>
      <c r="IA89" s="35"/>
      <c r="IB89" s="35"/>
      <c r="IC89" s="35"/>
      <c r="ID89" s="35"/>
      <c r="IE89" s="35"/>
      <c r="IF89" s="35"/>
      <c r="IG89" s="35"/>
      <c r="IH89" s="35"/>
      <c r="II89" s="18" t="s">
        <v>37</v>
      </c>
      <c r="IJ89" s="1"/>
      <c r="IK89" s="1"/>
    </row>
    <row r="90" spans="1:245" ht="49" customHeight="1" x14ac:dyDescent="0.35">
      <c r="A90" s="20">
        <v>88</v>
      </c>
      <c r="B90" s="2" t="s">
        <v>254</v>
      </c>
      <c r="C90" s="2" t="s">
        <v>339</v>
      </c>
      <c r="D90" s="3" t="s">
        <v>314</v>
      </c>
      <c r="E90" s="4" t="s">
        <v>354</v>
      </c>
      <c r="F90" s="23" t="s">
        <v>355</v>
      </c>
      <c r="G90" s="4" t="s">
        <v>356</v>
      </c>
      <c r="I90" s="1">
        <v>6</v>
      </c>
      <c r="J90" s="47">
        <f t="shared" si="23"/>
        <v>23</v>
      </c>
      <c r="K90" s="44" t="s">
        <v>55</v>
      </c>
      <c r="U90" s="24">
        <f t="shared" si="22"/>
        <v>0</v>
      </c>
      <c r="V90" s="26">
        <f t="shared" si="24"/>
        <v>17</v>
      </c>
      <c r="W90" s="1">
        <v>5</v>
      </c>
      <c r="X90" s="27" t="str">
        <f t="shared" si="25"/>
        <v>P var</v>
      </c>
      <c r="AA90" s="4">
        <v>2</v>
      </c>
      <c r="AB90" s="30" t="s">
        <v>313</v>
      </c>
      <c r="AC90" s="1">
        <v>30</v>
      </c>
      <c r="AE90" s="1">
        <v>1</v>
      </c>
      <c r="AF90" s="1" t="s">
        <v>55</v>
      </c>
      <c r="AG90" s="11">
        <v>7.58</v>
      </c>
      <c r="AH90" s="67">
        <v>24</v>
      </c>
      <c r="AI90" s="68"/>
      <c r="AJ90" s="68"/>
      <c r="AK90" s="68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>
        <v>-1</v>
      </c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8" t="s">
        <v>37</v>
      </c>
      <c r="IJ90" s="1"/>
      <c r="IK90" s="1"/>
    </row>
    <row r="91" spans="1:245" ht="49" customHeight="1" x14ac:dyDescent="0.35">
      <c r="A91" s="20">
        <v>89</v>
      </c>
      <c r="B91" s="2" t="s">
        <v>254</v>
      </c>
      <c r="C91" s="2" t="s">
        <v>339</v>
      </c>
      <c r="D91" s="3" t="s">
        <v>314</v>
      </c>
      <c r="E91" s="4" t="s">
        <v>357</v>
      </c>
      <c r="F91" s="23" t="s">
        <v>358</v>
      </c>
      <c r="G91" s="4" t="s">
        <v>359</v>
      </c>
      <c r="I91" s="1">
        <v>10</v>
      </c>
      <c r="J91" s="47">
        <f t="shared" si="23"/>
        <v>27</v>
      </c>
      <c r="K91" s="44" t="s">
        <v>55</v>
      </c>
      <c r="U91" s="24">
        <f t="shared" si="22"/>
        <v>0</v>
      </c>
      <c r="V91" s="26">
        <f t="shared" si="24"/>
        <v>17</v>
      </c>
      <c r="W91" s="1">
        <v>2</v>
      </c>
      <c r="X91" s="27" t="str">
        <f t="shared" si="25"/>
        <v>P var</v>
      </c>
      <c r="Y91" s="28"/>
      <c r="AA91" s="4">
        <v>5</v>
      </c>
      <c r="AB91" s="30" t="s">
        <v>313</v>
      </c>
      <c r="AC91" s="1">
        <v>30</v>
      </c>
      <c r="AE91" s="1">
        <v>1</v>
      </c>
      <c r="AF91" s="1" t="s">
        <v>55</v>
      </c>
      <c r="AG91" s="11">
        <v>6.46</v>
      </c>
      <c r="AH91" s="67">
        <v>23</v>
      </c>
      <c r="AI91" s="68"/>
      <c r="AJ91" s="68"/>
      <c r="AK91" s="68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>
        <v>10</v>
      </c>
      <c r="BI91" s="1"/>
      <c r="BJ91" s="1"/>
      <c r="BK91" s="1"/>
      <c r="BL91" s="1"/>
      <c r="BM91" s="1">
        <v>-3</v>
      </c>
      <c r="BN91" s="1"/>
      <c r="BO91" s="1"/>
      <c r="BP91" s="1"/>
      <c r="BQ91" s="1">
        <v>-3</v>
      </c>
      <c r="BR91" s="1"/>
      <c r="BS91" s="1"/>
      <c r="BT91" s="1"/>
      <c r="BU91" s="1"/>
      <c r="BV91" s="1"/>
      <c r="BW91" s="1">
        <v>-3</v>
      </c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10</v>
      </c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>
        <v>-3</v>
      </c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>
        <v>10</v>
      </c>
      <c r="DM91" s="1"/>
      <c r="DN91" s="1"/>
      <c r="DO91" s="1"/>
      <c r="DP91" s="1"/>
      <c r="DQ91" s="1">
        <v>-6</v>
      </c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>
        <v>-3</v>
      </c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>
        <v>-3</v>
      </c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>
        <v>-3</v>
      </c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>
        <v>-3</v>
      </c>
      <c r="GV91" s="1">
        <v>10</v>
      </c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>
        <v>-6</v>
      </c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8" t="s">
        <v>37</v>
      </c>
      <c r="IJ91" s="1"/>
      <c r="IK91" s="1"/>
    </row>
    <row r="92" spans="1:245" ht="49" customHeight="1" x14ac:dyDescent="0.35">
      <c r="A92" s="20">
        <v>90</v>
      </c>
      <c r="B92" s="2" t="s">
        <v>254</v>
      </c>
      <c r="C92" s="2" t="s">
        <v>339</v>
      </c>
      <c r="D92" s="3" t="s">
        <v>314</v>
      </c>
      <c r="E92" s="4" t="s">
        <v>360</v>
      </c>
      <c r="F92" s="23" t="s">
        <v>361</v>
      </c>
      <c r="G92" s="4" t="s">
        <v>362</v>
      </c>
      <c r="I92" s="20">
        <v>6</v>
      </c>
      <c r="J92" s="47">
        <f t="shared" si="23"/>
        <v>34</v>
      </c>
      <c r="K92" s="44" t="s">
        <v>55</v>
      </c>
      <c r="L92" s="20"/>
      <c r="M92" s="20"/>
      <c r="N92" s="20"/>
      <c r="O92" s="20"/>
      <c r="P92" s="20"/>
      <c r="Q92" s="20"/>
      <c r="R92" s="20"/>
      <c r="S92" s="20"/>
      <c r="T92" s="20"/>
      <c r="U92" s="24">
        <f>J92*L92</f>
        <v>0</v>
      </c>
      <c r="V92" s="26">
        <f t="shared" si="24"/>
        <v>28</v>
      </c>
      <c r="W92" s="20">
        <v>2</v>
      </c>
      <c r="X92" s="27" t="str">
        <f t="shared" si="25"/>
        <v>P var</v>
      </c>
      <c r="Y92" s="28"/>
      <c r="Z92" s="24"/>
      <c r="AA92" s="23"/>
      <c r="AB92" s="30" t="s">
        <v>313</v>
      </c>
      <c r="AC92" s="20">
        <v>60</v>
      </c>
      <c r="AD92" s="31"/>
      <c r="AE92" s="20">
        <v>1</v>
      </c>
      <c r="AF92" s="20" t="s">
        <v>55</v>
      </c>
      <c r="AG92" s="32">
        <v>10.35</v>
      </c>
      <c r="AH92" s="33">
        <v>11</v>
      </c>
      <c r="AI92" s="34"/>
      <c r="AJ92" s="34"/>
      <c r="AK92" s="34"/>
      <c r="AL92" s="35"/>
      <c r="AM92" s="35"/>
      <c r="AN92" s="35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>
        <v>-1</v>
      </c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>
        <v>-1</v>
      </c>
      <c r="CT92" s="20"/>
      <c r="CU92" s="20"/>
      <c r="CV92" s="20"/>
      <c r="CW92" s="20"/>
      <c r="CX92" s="20"/>
      <c r="CY92" s="20"/>
      <c r="CZ92" s="20"/>
      <c r="DA92" s="20">
        <v>-1</v>
      </c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>
        <v>-4</v>
      </c>
      <c r="DP92" s="20"/>
      <c r="DQ92" s="20"/>
      <c r="DR92" s="20"/>
      <c r="DS92" s="20"/>
      <c r="DT92" s="20"/>
      <c r="DU92" s="20"/>
      <c r="DV92" s="20"/>
      <c r="DW92" s="20"/>
      <c r="DX92" s="20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  <c r="EU92" s="35"/>
      <c r="EV92" s="35"/>
      <c r="EW92" s="35"/>
      <c r="EX92" s="35"/>
      <c r="EY92" s="35"/>
      <c r="EZ92" s="35"/>
      <c r="FA92" s="35"/>
      <c r="FB92" s="35"/>
      <c r="FC92" s="35"/>
      <c r="FD92" s="35"/>
      <c r="FE92" s="35"/>
      <c r="FF92" s="35"/>
      <c r="FG92" s="35"/>
      <c r="FH92" s="35"/>
      <c r="FI92" s="35"/>
      <c r="FJ92" s="35"/>
      <c r="FK92" s="35"/>
      <c r="FL92" s="35"/>
      <c r="FM92" s="35"/>
      <c r="FN92" s="35"/>
      <c r="FO92" s="35"/>
      <c r="FP92" s="35"/>
      <c r="FQ92" s="35"/>
      <c r="FR92" s="35"/>
      <c r="FS92" s="35"/>
      <c r="FT92" s="35"/>
      <c r="FU92" s="35"/>
      <c r="FV92" s="35"/>
      <c r="FW92" s="35"/>
      <c r="FX92" s="35"/>
      <c r="FY92" s="35"/>
      <c r="FZ92" s="35"/>
      <c r="GA92" s="35"/>
      <c r="GB92" s="35"/>
      <c r="GC92" s="35"/>
      <c r="GD92" s="35"/>
      <c r="GE92" s="35"/>
      <c r="GF92" s="35"/>
      <c r="GG92" s="35">
        <v>30</v>
      </c>
      <c r="GH92" s="35"/>
      <c r="GI92" s="35"/>
      <c r="GJ92" s="35"/>
      <c r="GK92" s="35"/>
      <c r="GL92" s="35"/>
      <c r="GM92" s="35"/>
      <c r="GN92" s="35"/>
      <c r="GO92" s="35"/>
      <c r="GP92" s="35"/>
      <c r="GQ92" s="35"/>
      <c r="GR92" s="35"/>
      <c r="GS92" s="35"/>
      <c r="GT92" s="35"/>
      <c r="GU92" s="35"/>
      <c r="GV92" s="35"/>
      <c r="GW92" s="35"/>
      <c r="GX92" s="35"/>
      <c r="GY92" s="35"/>
      <c r="GZ92" s="35"/>
      <c r="HA92" s="35"/>
      <c r="HB92" s="35"/>
      <c r="HC92" s="35"/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5"/>
      <c r="HP92" s="35"/>
      <c r="HQ92" s="35"/>
      <c r="HR92" s="35"/>
      <c r="HS92" s="35"/>
      <c r="HT92" s="35"/>
      <c r="HU92" s="35"/>
      <c r="HV92" s="35"/>
      <c r="HW92" s="35"/>
      <c r="HX92" s="35"/>
      <c r="HY92" s="35"/>
      <c r="HZ92" s="35"/>
      <c r="IA92" s="35"/>
      <c r="IB92" s="35"/>
      <c r="IC92" s="35"/>
      <c r="ID92" s="35"/>
      <c r="IE92" s="35"/>
      <c r="IF92" s="35"/>
      <c r="IG92" s="35"/>
      <c r="IH92" s="35"/>
      <c r="II92" s="18" t="s">
        <v>37</v>
      </c>
      <c r="IJ92" s="1"/>
      <c r="IK92" s="1"/>
    </row>
    <row r="93" spans="1:245" ht="49" customHeight="1" x14ac:dyDescent="0.35">
      <c r="A93" s="20">
        <v>91</v>
      </c>
      <c r="B93" s="2" t="s">
        <v>254</v>
      </c>
      <c r="C93" s="2" t="s">
        <v>339</v>
      </c>
      <c r="D93" s="3" t="s">
        <v>314</v>
      </c>
      <c r="E93" s="4" t="s">
        <v>363</v>
      </c>
      <c r="F93" s="23" t="s">
        <v>364</v>
      </c>
      <c r="I93" s="20">
        <v>6</v>
      </c>
      <c r="J93" s="47">
        <f t="shared" si="23"/>
        <v>15</v>
      </c>
      <c r="K93" s="44" t="s">
        <v>55</v>
      </c>
      <c r="L93" s="20"/>
      <c r="M93" s="20"/>
      <c r="N93" s="20"/>
      <c r="O93" s="20"/>
      <c r="P93" s="20"/>
      <c r="Q93" s="20"/>
      <c r="R93" s="20"/>
      <c r="S93" s="20"/>
      <c r="T93" s="20"/>
      <c r="U93" s="24">
        <f>J93*L93</f>
        <v>0</v>
      </c>
      <c r="V93" s="26">
        <f t="shared" si="24"/>
        <v>9</v>
      </c>
      <c r="W93" s="20">
        <v>2</v>
      </c>
      <c r="X93" s="27" t="str">
        <f t="shared" si="25"/>
        <v>P var</v>
      </c>
      <c r="Y93" s="28"/>
      <c r="Z93" s="24"/>
      <c r="AA93" s="23"/>
      <c r="AB93" s="30" t="s">
        <v>313</v>
      </c>
      <c r="AC93" s="20">
        <v>60</v>
      </c>
      <c r="AD93" s="31"/>
      <c r="AE93" s="20">
        <v>1</v>
      </c>
      <c r="AF93" s="20" t="s">
        <v>55</v>
      </c>
      <c r="AG93" s="32">
        <v>10.35</v>
      </c>
      <c r="AH93" s="33">
        <v>15</v>
      </c>
      <c r="AI93" s="68"/>
      <c r="AJ93" s="68"/>
      <c r="AK93" s="68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8" t="s">
        <v>37</v>
      </c>
      <c r="IJ93" s="1"/>
      <c r="IK93" s="1"/>
    </row>
    <row r="94" spans="1:245" ht="49" customHeight="1" x14ac:dyDescent="0.35">
      <c r="A94" s="20">
        <v>92</v>
      </c>
      <c r="B94" s="2" t="s">
        <v>254</v>
      </c>
      <c r="C94" s="2" t="s">
        <v>365</v>
      </c>
      <c r="D94" s="3" t="s">
        <v>314</v>
      </c>
      <c r="E94" s="4" t="s">
        <v>366</v>
      </c>
      <c r="F94" s="23" t="s">
        <v>367</v>
      </c>
      <c r="G94" s="4" t="s">
        <v>368</v>
      </c>
      <c r="I94" s="1">
        <v>6</v>
      </c>
      <c r="J94" s="47">
        <f t="shared" si="23"/>
        <v>20</v>
      </c>
      <c r="K94" s="44" t="s">
        <v>55</v>
      </c>
      <c r="U94" s="24">
        <f t="shared" si="22"/>
        <v>0</v>
      </c>
      <c r="V94" s="26">
        <f t="shared" si="24"/>
        <v>14</v>
      </c>
      <c r="W94" s="1">
        <v>6</v>
      </c>
      <c r="X94" s="27" t="str">
        <f t="shared" si="25"/>
        <v>P var</v>
      </c>
      <c r="AA94" s="4"/>
      <c r="AB94" s="5" t="s">
        <v>258</v>
      </c>
      <c r="AC94" s="1">
        <v>60</v>
      </c>
      <c r="AE94" s="1">
        <v>1</v>
      </c>
      <c r="AF94" s="1" t="s">
        <v>241</v>
      </c>
      <c r="AG94" s="11">
        <v>48.656999999999996</v>
      </c>
      <c r="AH94" s="67">
        <v>20</v>
      </c>
      <c r="AI94" s="68"/>
      <c r="AJ94" s="68"/>
      <c r="AK94" s="68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8" t="s">
        <v>37</v>
      </c>
      <c r="IJ94" s="1"/>
      <c r="IK94" s="1"/>
    </row>
    <row r="95" spans="1:245" ht="49" customHeight="1" x14ac:dyDescent="0.35">
      <c r="A95" s="20">
        <v>93</v>
      </c>
      <c r="B95" s="2" t="s">
        <v>254</v>
      </c>
      <c r="C95" s="2" t="s">
        <v>369</v>
      </c>
      <c r="D95" s="56" t="s">
        <v>314</v>
      </c>
      <c r="E95" s="4" t="s">
        <v>370</v>
      </c>
      <c r="F95" s="69" t="s">
        <v>371</v>
      </c>
      <c r="G95" s="4" t="s">
        <v>372</v>
      </c>
      <c r="I95" s="1">
        <v>1</v>
      </c>
      <c r="J95" s="24">
        <f t="shared" si="23"/>
        <v>1</v>
      </c>
      <c r="K95" s="44" t="s">
        <v>55</v>
      </c>
      <c r="U95" s="24">
        <f t="shared" si="22"/>
        <v>0</v>
      </c>
      <c r="V95" s="26">
        <f t="shared" si="24"/>
        <v>0</v>
      </c>
      <c r="W95" s="1">
        <v>0</v>
      </c>
      <c r="X95" s="27" t="str">
        <f t="shared" si="25"/>
        <v>P var</v>
      </c>
      <c r="AA95" s="4"/>
      <c r="AB95" s="5" t="s">
        <v>373</v>
      </c>
      <c r="AC95" s="1">
        <v>120</v>
      </c>
      <c r="AE95" s="1">
        <v>1</v>
      </c>
      <c r="AF95" s="1" t="s">
        <v>93</v>
      </c>
      <c r="AG95" s="11">
        <v>3939</v>
      </c>
      <c r="AH95" s="67">
        <v>1</v>
      </c>
      <c r="AI95" s="68"/>
      <c r="AJ95" s="68"/>
      <c r="AK95" s="68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8" t="s">
        <v>37</v>
      </c>
      <c r="IJ95" s="1"/>
      <c r="IK95" s="1"/>
    </row>
    <row r="96" spans="1:245" ht="49" customHeight="1" x14ac:dyDescent="0.35">
      <c r="A96" s="20">
        <v>94</v>
      </c>
      <c r="B96" s="2" t="s">
        <v>254</v>
      </c>
      <c r="C96" s="2" t="s">
        <v>374</v>
      </c>
      <c r="D96" s="22" t="s">
        <v>136</v>
      </c>
      <c r="E96" s="4" t="s">
        <v>375</v>
      </c>
      <c r="F96" s="23" t="s">
        <v>376</v>
      </c>
      <c r="I96" s="1">
        <v>5</v>
      </c>
      <c r="J96" s="24">
        <f t="shared" si="23"/>
        <v>68</v>
      </c>
      <c r="K96" s="44" t="s">
        <v>55</v>
      </c>
      <c r="U96" s="24">
        <f t="shared" si="22"/>
        <v>0</v>
      </c>
      <c r="V96" s="26">
        <f t="shared" si="24"/>
        <v>63</v>
      </c>
      <c r="W96" s="1">
        <v>1</v>
      </c>
      <c r="X96" s="27" t="str">
        <f t="shared" si="25"/>
        <v>P var</v>
      </c>
      <c r="AA96" s="4"/>
      <c r="AB96" s="5" t="s">
        <v>250</v>
      </c>
      <c r="AC96" s="1">
        <v>30</v>
      </c>
      <c r="AE96" s="1">
        <v>1</v>
      </c>
      <c r="AF96" s="1" t="s">
        <v>55</v>
      </c>
      <c r="AG96" s="11">
        <v>0.36</v>
      </c>
      <c r="AH96" s="67">
        <v>82</v>
      </c>
      <c r="AI96" s="68"/>
      <c r="AJ96" s="68"/>
      <c r="AK96" s="68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-1</v>
      </c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>
        <v>-2</v>
      </c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>
        <v>-1</v>
      </c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>
        <v>-2</v>
      </c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>
        <v>-2</v>
      </c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>
        <v>-1</v>
      </c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>
        <v>-2</v>
      </c>
      <c r="HM96" s="1"/>
      <c r="HN96" s="1"/>
      <c r="HO96" s="1"/>
      <c r="HP96" s="1"/>
      <c r="HQ96" s="1"/>
      <c r="HR96" s="1">
        <v>-1</v>
      </c>
      <c r="HS96" s="1"/>
      <c r="HT96" s="1"/>
      <c r="HU96" s="1"/>
      <c r="HV96" s="1"/>
      <c r="HW96" s="1"/>
      <c r="HX96" s="1"/>
      <c r="HY96" s="1"/>
      <c r="HZ96" s="1"/>
      <c r="IA96" s="1"/>
      <c r="IB96" s="1">
        <v>-2</v>
      </c>
      <c r="IC96" s="1"/>
      <c r="ID96" s="1"/>
      <c r="IE96" s="1"/>
      <c r="IF96" s="1"/>
      <c r="IG96" s="1"/>
      <c r="IH96" s="1"/>
      <c r="II96" s="18" t="s">
        <v>37</v>
      </c>
      <c r="IJ96" s="1"/>
      <c r="IK96" s="1"/>
    </row>
    <row r="97" spans="1:245" ht="49" customHeight="1" x14ac:dyDescent="0.35">
      <c r="A97" s="20">
        <v>95</v>
      </c>
      <c r="B97" s="2" t="s">
        <v>254</v>
      </c>
      <c r="C97" s="2" t="s">
        <v>377</v>
      </c>
      <c r="D97" s="2" t="s">
        <v>378</v>
      </c>
      <c r="E97" s="4" t="s">
        <v>379</v>
      </c>
      <c r="F97" s="23" t="s">
        <v>380</v>
      </c>
      <c r="G97" s="4" t="s">
        <v>381</v>
      </c>
      <c r="I97" s="1">
        <v>1</v>
      </c>
      <c r="J97" s="24">
        <f t="shared" si="23"/>
        <v>7</v>
      </c>
      <c r="K97" s="44" t="s">
        <v>55</v>
      </c>
      <c r="L97" s="1">
        <f>600/1*J97</f>
        <v>4200</v>
      </c>
      <c r="U97" s="24">
        <f t="shared" si="22"/>
        <v>29400</v>
      </c>
      <c r="V97" s="26">
        <f t="shared" si="24"/>
        <v>6</v>
      </c>
      <c r="W97" s="1">
        <v>0</v>
      </c>
      <c r="X97" s="27" t="str">
        <f t="shared" si="25"/>
        <v>P var</v>
      </c>
      <c r="AA97" s="4">
        <v>12</v>
      </c>
      <c r="AB97" s="5" t="s">
        <v>258</v>
      </c>
      <c r="AE97" s="1">
        <v>1</v>
      </c>
      <c r="AF97" s="1" t="s">
        <v>55</v>
      </c>
      <c r="AG97" s="11">
        <v>4.8499999999999996</v>
      </c>
      <c r="AH97" s="67">
        <v>8</v>
      </c>
      <c r="AI97" s="68"/>
      <c r="AJ97" s="68"/>
      <c r="AK97" s="68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>
        <v>-1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8" t="s">
        <v>37</v>
      </c>
      <c r="IJ97" s="1"/>
      <c r="IK97" s="1"/>
    </row>
    <row r="98" spans="1:245" ht="49" customHeight="1" x14ac:dyDescent="0.35">
      <c r="A98" s="20">
        <v>96</v>
      </c>
      <c r="B98" s="2" t="s">
        <v>254</v>
      </c>
      <c r="C98" s="2" t="s">
        <v>377</v>
      </c>
      <c r="D98" s="2" t="s">
        <v>378</v>
      </c>
      <c r="E98" s="23" t="s">
        <v>382</v>
      </c>
      <c r="F98" s="23" t="s">
        <v>382</v>
      </c>
      <c r="I98" s="1">
        <v>1</v>
      </c>
      <c r="J98" s="24">
        <f t="shared" si="23"/>
        <v>83</v>
      </c>
      <c r="K98" s="44" t="s">
        <v>55</v>
      </c>
      <c r="L98" s="1">
        <f>600/1*J98</f>
        <v>49800</v>
      </c>
      <c r="U98" s="24">
        <f t="shared" si="22"/>
        <v>4133400</v>
      </c>
      <c r="V98" s="26">
        <f t="shared" si="24"/>
        <v>82</v>
      </c>
      <c r="W98" s="1">
        <v>0</v>
      </c>
      <c r="X98" s="27" t="str">
        <f t="shared" si="25"/>
        <v>P var</v>
      </c>
      <c r="AA98" s="4">
        <v>12</v>
      </c>
      <c r="AB98" s="5" t="s">
        <v>53</v>
      </c>
      <c r="AH98" s="67">
        <v>85</v>
      </c>
      <c r="AI98" s="68"/>
      <c r="AJ98" s="68"/>
      <c r="AK98" s="68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>
        <v>-1</v>
      </c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>
        <v>-1</v>
      </c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8" t="s">
        <v>37</v>
      </c>
      <c r="IJ98" s="1"/>
      <c r="IK98" s="1"/>
    </row>
    <row r="99" spans="1:245" ht="49" customHeight="1" x14ac:dyDescent="0.35">
      <c r="A99" s="20">
        <v>97</v>
      </c>
      <c r="B99" s="2" t="s">
        <v>254</v>
      </c>
      <c r="C99" s="2" t="s">
        <v>383</v>
      </c>
      <c r="D99" s="56" t="s">
        <v>280</v>
      </c>
      <c r="E99" s="4" t="s">
        <v>384</v>
      </c>
      <c r="F99" s="23" t="s">
        <v>385</v>
      </c>
      <c r="G99" s="4" t="s">
        <v>386</v>
      </c>
      <c r="I99" s="1">
        <v>15</v>
      </c>
      <c r="J99" s="24">
        <f t="shared" si="23"/>
        <v>37</v>
      </c>
      <c r="K99" s="44" t="s">
        <v>55</v>
      </c>
      <c r="U99" s="24">
        <f t="shared" si="22"/>
        <v>0</v>
      </c>
      <c r="V99" s="26">
        <f t="shared" si="24"/>
        <v>22</v>
      </c>
      <c r="W99" s="1">
        <v>5</v>
      </c>
      <c r="X99" s="27" t="str">
        <f t="shared" si="25"/>
        <v>P var</v>
      </c>
      <c r="Y99" s="28"/>
      <c r="AA99" s="4">
        <v>20</v>
      </c>
      <c r="AB99" s="5" t="s">
        <v>387</v>
      </c>
      <c r="AC99" s="1">
        <v>30</v>
      </c>
      <c r="AE99" s="1">
        <v>1</v>
      </c>
      <c r="AF99" s="1" t="s">
        <v>55</v>
      </c>
      <c r="AG99" s="11">
        <v>8.39</v>
      </c>
      <c r="AH99" s="67">
        <v>25</v>
      </c>
      <c r="AI99" s="68"/>
      <c r="AJ99" s="68"/>
      <c r="AK99" s="68"/>
      <c r="AL99" s="1"/>
      <c r="AM99" s="1"/>
      <c r="AN99" s="1"/>
      <c r="AO99" s="1"/>
      <c r="AP99" s="1"/>
      <c r="AQ99" s="1"/>
      <c r="AR99" s="1"/>
      <c r="AS99" s="1"/>
      <c r="AT99" s="1"/>
      <c r="AU99" s="1">
        <v>-5</v>
      </c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>
        <v>-5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>
        <v>-5</v>
      </c>
      <c r="CN99" s="1"/>
      <c r="CO99" s="1"/>
      <c r="CP99" s="1">
        <v>20</v>
      </c>
      <c r="CQ99" s="1"/>
      <c r="CR99" s="1"/>
      <c r="CS99" s="1">
        <v>-5</v>
      </c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>
        <v>-5</v>
      </c>
      <c r="DZ99" s="1">
        <v>-5</v>
      </c>
      <c r="EA99" s="1"/>
      <c r="EB99" s="1"/>
      <c r="EC99" s="1"/>
      <c r="ED99" s="1"/>
      <c r="EE99" s="1"/>
      <c r="EF99" s="1"/>
      <c r="EG99" s="1"/>
      <c r="EH99" s="1">
        <v>20</v>
      </c>
      <c r="EI99" s="1"/>
      <c r="EJ99" s="1"/>
      <c r="EK99" s="1"/>
      <c r="EL99" s="1"/>
      <c r="EM99" s="1"/>
      <c r="EN99" s="1"/>
      <c r="EO99" s="1"/>
      <c r="EP99" s="1">
        <v>1</v>
      </c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>
        <v>-10</v>
      </c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>
        <v>-5</v>
      </c>
      <c r="GB99" s="1"/>
      <c r="GC99" s="1"/>
      <c r="GD99" s="1"/>
      <c r="GE99" s="1">
        <v>20</v>
      </c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>
        <v>-4</v>
      </c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8" t="s">
        <v>37</v>
      </c>
      <c r="IJ99" s="1"/>
      <c r="IK99" s="1"/>
    </row>
    <row r="100" spans="1:245" ht="49" customHeight="1" x14ac:dyDescent="0.35">
      <c r="A100" s="20">
        <v>98</v>
      </c>
      <c r="B100" s="2" t="s">
        <v>254</v>
      </c>
      <c r="C100" s="2" t="s">
        <v>383</v>
      </c>
      <c r="D100" s="56" t="s">
        <v>280</v>
      </c>
      <c r="E100" s="4" t="s">
        <v>388</v>
      </c>
      <c r="F100" s="23" t="s">
        <v>389</v>
      </c>
      <c r="G100" s="4" t="s">
        <v>390</v>
      </c>
      <c r="I100" s="1">
        <v>15</v>
      </c>
      <c r="J100" s="24">
        <f t="shared" si="23"/>
        <v>29</v>
      </c>
      <c r="K100" s="44" t="s">
        <v>55</v>
      </c>
      <c r="U100" s="24">
        <f t="shared" si="22"/>
        <v>0</v>
      </c>
      <c r="V100" s="26">
        <f t="shared" si="24"/>
        <v>14</v>
      </c>
      <c r="W100" s="1">
        <v>5</v>
      </c>
      <c r="X100" s="27" t="str">
        <f t="shared" si="25"/>
        <v>P var</v>
      </c>
      <c r="Y100" s="28"/>
      <c r="AA100" s="4">
        <v>20</v>
      </c>
      <c r="AB100" s="5" t="s">
        <v>387</v>
      </c>
      <c r="AC100" s="1">
        <v>30</v>
      </c>
      <c r="AE100" s="1">
        <v>1</v>
      </c>
      <c r="AF100" s="1" t="s">
        <v>55</v>
      </c>
      <c r="AG100" s="11">
        <v>6.88</v>
      </c>
      <c r="AH100" s="67">
        <v>20</v>
      </c>
      <c r="AI100" s="68"/>
      <c r="AJ100" s="68"/>
      <c r="AK100" s="68"/>
      <c r="AL100" s="1"/>
      <c r="AM100" s="1"/>
      <c r="AN100" s="1"/>
      <c r="AO100" s="1"/>
      <c r="AP100" s="1"/>
      <c r="AQ100" s="1"/>
      <c r="AR100" s="1"/>
      <c r="AS100" s="1"/>
      <c r="AT100" s="1"/>
      <c r="AU100" s="1">
        <v>-5</v>
      </c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>
        <v>-5</v>
      </c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>
        <v>-5</v>
      </c>
      <c r="CN100" s="1"/>
      <c r="CO100" s="1"/>
      <c r="CP100" s="1">
        <v>20</v>
      </c>
      <c r="CQ100" s="1"/>
      <c r="CR100" s="1"/>
      <c r="CS100" s="1">
        <v>-5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>
        <v>-5</v>
      </c>
      <c r="DZ100" s="1">
        <v>-5</v>
      </c>
      <c r="EA100" s="1"/>
      <c r="EB100" s="1"/>
      <c r="EC100" s="1"/>
      <c r="ED100" s="1"/>
      <c r="EE100" s="1"/>
      <c r="EF100" s="1"/>
      <c r="EG100" s="1"/>
      <c r="EH100" s="1">
        <v>20</v>
      </c>
      <c r="EI100" s="1"/>
      <c r="EJ100" s="1"/>
      <c r="EK100" s="1"/>
      <c r="EL100" s="1"/>
      <c r="EM100" s="1"/>
      <c r="EN100" s="1"/>
      <c r="EO100" s="1"/>
      <c r="EP100" s="1">
        <v>-2</v>
      </c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>
        <v>-10</v>
      </c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>
        <v>-5</v>
      </c>
      <c r="GB100" s="1"/>
      <c r="GC100" s="1"/>
      <c r="GD100" s="1"/>
      <c r="GE100" s="1">
        <v>20</v>
      </c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>
        <v>-4</v>
      </c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8" t="s">
        <v>37</v>
      </c>
      <c r="IJ100" s="1"/>
      <c r="IK100" s="1"/>
    </row>
    <row r="101" spans="1:245" ht="49" customHeight="1" x14ac:dyDescent="0.35">
      <c r="A101" s="20">
        <v>99</v>
      </c>
      <c r="B101" s="2" t="s">
        <v>254</v>
      </c>
      <c r="C101" s="2" t="s">
        <v>383</v>
      </c>
      <c r="D101" s="56" t="s">
        <v>391</v>
      </c>
      <c r="E101" s="4" t="s">
        <v>392</v>
      </c>
      <c r="F101" s="23" t="s">
        <v>393</v>
      </c>
      <c r="G101" s="4" t="s">
        <v>394</v>
      </c>
      <c r="I101" s="1">
        <v>1</v>
      </c>
      <c r="J101" s="24">
        <f t="shared" si="23"/>
        <v>4</v>
      </c>
      <c r="K101" s="44" t="s">
        <v>55</v>
      </c>
      <c r="U101" s="24">
        <f t="shared" si="22"/>
        <v>0</v>
      </c>
      <c r="V101" s="26">
        <f t="shared" si="24"/>
        <v>3</v>
      </c>
      <c r="W101" s="1">
        <v>1</v>
      </c>
      <c r="X101" s="27" t="str">
        <f t="shared" si="25"/>
        <v>P var</v>
      </c>
      <c r="Y101" s="28"/>
      <c r="AA101" s="4"/>
      <c r="AB101" s="5" t="s">
        <v>120</v>
      </c>
      <c r="AC101" s="1">
        <v>30</v>
      </c>
      <c r="AE101" s="1">
        <v>1</v>
      </c>
      <c r="AF101" s="1" t="s">
        <v>55</v>
      </c>
      <c r="AG101" s="11">
        <v>57.85</v>
      </c>
      <c r="AH101" s="67">
        <v>4</v>
      </c>
      <c r="AI101" s="68"/>
      <c r="AJ101" s="68"/>
      <c r="AK101" s="68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8" t="s">
        <v>37</v>
      </c>
      <c r="IJ101" s="1"/>
      <c r="IK101" s="1"/>
    </row>
    <row r="102" spans="1:245" ht="49" customHeight="1" x14ac:dyDescent="0.35">
      <c r="A102" s="20">
        <v>100</v>
      </c>
      <c r="B102" s="2" t="s">
        <v>395</v>
      </c>
      <c r="C102" s="2" t="s">
        <v>335</v>
      </c>
      <c r="D102" s="56" t="s">
        <v>314</v>
      </c>
      <c r="E102" s="4" t="s">
        <v>396</v>
      </c>
      <c r="F102" s="23" t="s">
        <v>397</v>
      </c>
      <c r="G102" s="4" t="s">
        <v>398</v>
      </c>
      <c r="I102" s="20">
        <v>4</v>
      </c>
      <c r="J102" s="24">
        <f t="shared" si="23"/>
        <v>5</v>
      </c>
      <c r="K102" s="44" t="s">
        <v>55</v>
      </c>
      <c r="L102" s="20"/>
      <c r="M102" s="20"/>
      <c r="N102" s="20"/>
      <c r="O102" s="20"/>
      <c r="P102" s="20"/>
      <c r="Q102" s="20"/>
      <c r="R102" s="20"/>
      <c r="S102" s="20"/>
      <c r="T102" s="20"/>
      <c r="U102" s="24">
        <f t="shared" si="22"/>
        <v>0</v>
      </c>
      <c r="V102" s="26">
        <f t="shared" si="24"/>
        <v>1</v>
      </c>
      <c r="W102" s="20">
        <v>2</v>
      </c>
      <c r="X102" s="27" t="str">
        <f t="shared" si="25"/>
        <v>P var low</v>
      </c>
      <c r="Y102" s="28"/>
      <c r="Z102" s="24"/>
      <c r="AA102" s="23"/>
      <c r="AB102" s="30" t="s">
        <v>313</v>
      </c>
      <c r="AC102" s="20">
        <v>90</v>
      </c>
      <c r="AD102" s="31">
        <v>7.7777777777777779E-2</v>
      </c>
      <c r="AE102" s="20">
        <v>1</v>
      </c>
      <c r="AF102" s="20" t="s">
        <v>55</v>
      </c>
      <c r="AG102" s="32">
        <v>138.46153846153845</v>
      </c>
      <c r="AH102" s="33">
        <v>5</v>
      </c>
      <c r="AI102" s="34"/>
      <c r="AJ102" s="34"/>
      <c r="AK102" s="34"/>
      <c r="AL102" s="35"/>
      <c r="AM102" s="35"/>
      <c r="AN102" s="35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5"/>
      <c r="EV102" s="35"/>
      <c r="EW102" s="35"/>
      <c r="EX102" s="35"/>
      <c r="EY102" s="35"/>
      <c r="EZ102" s="35"/>
      <c r="FA102" s="35"/>
      <c r="FB102" s="35"/>
      <c r="FC102" s="35"/>
      <c r="FD102" s="35"/>
      <c r="FE102" s="35"/>
      <c r="FF102" s="35"/>
      <c r="FG102" s="35"/>
      <c r="FH102" s="35"/>
      <c r="FI102" s="35"/>
      <c r="FJ102" s="35"/>
      <c r="FK102" s="35"/>
      <c r="FL102" s="35"/>
      <c r="FM102" s="35"/>
      <c r="FN102" s="35"/>
      <c r="FO102" s="35"/>
      <c r="FP102" s="35"/>
      <c r="FQ102" s="35"/>
      <c r="FR102" s="35"/>
      <c r="FS102" s="35"/>
      <c r="FT102" s="35"/>
      <c r="FU102" s="35"/>
      <c r="FV102" s="35"/>
      <c r="FW102" s="35"/>
      <c r="FX102" s="35"/>
      <c r="FY102" s="35"/>
      <c r="FZ102" s="35"/>
      <c r="GA102" s="35"/>
      <c r="GB102" s="35"/>
      <c r="GC102" s="35"/>
      <c r="GD102" s="35"/>
      <c r="GE102" s="35"/>
      <c r="GF102" s="35"/>
      <c r="GG102" s="35"/>
      <c r="GH102" s="35"/>
      <c r="GI102" s="35"/>
      <c r="GJ102" s="35"/>
      <c r="GK102" s="35"/>
      <c r="GL102" s="35"/>
      <c r="GM102" s="35"/>
      <c r="GN102" s="35"/>
      <c r="GO102" s="35"/>
      <c r="GP102" s="35"/>
      <c r="GQ102" s="35"/>
      <c r="GR102" s="35"/>
      <c r="GS102" s="35"/>
      <c r="GT102" s="35"/>
      <c r="GU102" s="35"/>
      <c r="GV102" s="35"/>
      <c r="GW102" s="35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35"/>
      <c r="IB102" s="35"/>
      <c r="IC102" s="35"/>
      <c r="ID102" s="35"/>
      <c r="IE102" s="35"/>
      <c r="IF102" s="35"/>
      <c r="IG102" s="35"/>
      <c r="IH102" s="35"/>
      <c r="II102" s="18" t="s">
        <v>37</v>
      </c>
      <c r="IJ102" s="1"/>
      <c r="IK102" s="1"/>
    </row>
    <row r="103" spans="1:245" ht="49" customHeight="1" x14ac:dyDescent="0.35">
      <c r="A103" s="20">
        <v>101</v>
      </c>
      <c r="B103" s="2" t="s">
        <v>395</v>
      </c>
      <c r="C103" s="2" t="s">
        <v>335</v>
      </c>
      <c r="D103" s="56" t="s">
        <v>314</v>
      </c>
      <c r="E103" s="4" t="s">
        <v>399</v>
      </c>
      <c r="F103" s="23" t="s">
        <v>400</v>
      </c>
      <c r="G103" s="4" t="s">
        <v>401</v>
      </c>
      <c r="I103" s="20">
        <v>3</v>
      </c>
      <c r="J103" s="24">
        <f t="shared" si="23"/>
        <v>4</v>
      </c>
      <c r="K103" s="44" t="s">
        <v>55</v>
      </c>
      <c r="L103" s="20"/>
      <c r="M103" s="20"/>
      <c r="N103" s="20"/>
      <c r="O103" s="20"/>
      <c r="P103" s="20"/>
      <c r="Q103" s="20"/>
      <c r="R103" s="20"/>
      <c r="S103" s="20"/>
      <c r="T103" s="20"/>
      <c r="U103" s="24">
        <f t="shared" si="22"/>
        <v>0</v>
      </c>
      <c r="V103" s="26">
        <f t="shared" si="24"/>
        <v>1</v>
      </c>
      <c r="W103" s="20">
        <v>2</v>
      </c>
      <c r="X103" s="27" t="str">
        <f t="shared" si="25"/>
        <v>P var low</v>
      </c>
      <c r="Y103" s="28"/>
      <c r="Z103" s="24"/>
      <c r="AA103" s="23"/>
      <c r="AB103" s="30" t="s">
        <v>313</v>
      </c>
      <c r="AC103" s="20">
        <v>90</v>
      </c>
      <c r="AD103" s="31">
        <v>8.8888888888888892E-2</v>
      </c>
      <c r="AE103" s="20">
        <v>1</v>
      </c>
      <c r="AF103" s="20" t="s">
        <v>55</v>
      </c>
      <c r="AG103" s="32">
        <v>176.92307692307693</v>
      </c>
      <c r="AH103" s="33">
        <v>4</v>
      </c>
      <c r="AI103" s="34"/>
      <c r="AJ103" s="34"/>
      <c r="AK103" s="34"/>
      <c r="AL103" s="35"/>
      <c r="AM103" s="35"/>
      <c r="AN103" s="35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5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35"/>
      <c r="IB103" s="35"/>
      <c r="IC103" s="35"/>
      <c r="ID103" s="35"/>
      <c r="IE103" s="35"/>
      <c r="IF103" s="35"/>
      <c r="IG103" s="35"/>
      <c r="IH103" s="35"/>
      <c r="II103" s="18" t="s">
        <v>37</v>
      </c>
      <c r="IJ103" s="1"/>
      <c r="IK103" s="1"/>
    </row>
    <row r="104" spans="1:245" ht="49" customHeight="1" x14ac:dyDescent="0.35">
      <c r="A104" s="20">
        <v>102</v>
      </c>
      <c r="B104" s="2" t="s">
        <v>395</v>
      </c>
      <c r="C104" s="2" t="s">
        <v>402</v>
      </c>
      <c r="D104" s="56" t="s">
        <v>314</v>
      </c>
      <c r="E104" s="4" t="s">
        <v>403</v>
      </c>
      <c r="F104" s="23" t="s">
        <v>404</v>
      </c>
      <c r="I104" s="20">
        <v>6</v>
      </c>
      <c r="J104" s="24">
        <f t="shared" si="23"/>
        <v>6</v>
      </c>
      <c r="K104" s="44" t="s">
        <v>55</v>
      </c>
      <c r="L104" s="20"/>
      <c r="M104" s="20"/>
      <c r="N104" s="20"/>
      <c r="O104" s="20"/>
      <c r="P104" s="20"/>
      <c r="Q104" s="20"/>
      <c r="R104" s="20"/>
      <c r="S104" s="20"/>
      <c r="T104" s="20"/>
      <c r="U104" s="24">
        <f t="shared" si="22"/>
        <v>0</v>
      </c>
      <c r="V104" s="26">
        <f t="shared" si="24"/>
        <v>0</v>
      </c>
      <c r="W104" s="20">
        <v>2</v>
      </c>
      <c r="X104" s="27" t="str">
        <f t="shared" si="25"/>
        <v>P var low</v>
      </c>
      <c r="Y104" s="28"/>
      <c r="Z104" s="24"/>
      <c r="AA104" s="23"/>
      <c r="AB104" s="30" t="s">
        <v>313</v>
      </c>
      <c r="AC104" s="20">
        <v>60</v>
      </c>
      <c r="AD104" s="31">
        <v>0.48333333333333334</v>
      </c>
      <c r="AE104" s="20">
        <v>1</v>
      </c>
      <c r="AF104" s="20" t="s">
        <v>55</v>
      </c>
      <c r="AG104" s="32">
        <v>61.53846153846154</v>
      </c>
      <c r="AH104" s="33">
        <v>6</v>
      </c>
      <c r="AI104" s="34"/>
      <c r="AJ104" s="34"/>
      <c r="AK104" s="34"/>
      <c r="AL104" s="35"/>
      <c r="AM104" s="35"/>
      <c r="AN104" s="35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35"/>
      <c r="ES104" s="35"/>
      <c r="ET104" s="35"/>
      <c r="EU104" s="35"/>
      <c r="EV104" s="35"/>
      <c r="EW104" s="35"/>
      <c r="EX104" s="35"/>
      <c r="EY104" s="35"/>
      <c r="EZ104" s="35"/>
      <c r="FA104" s="35"/>
      <c r="FB104" s="35"/>
      <c r="FC104" s="35"/>
      <c r="FD104" s="35"/>
      <c r="FE104" s="35"/>
      <c r="FF104" s="35"/>
      <c r="FG104" s="35"/>
      <c r="FH104" s="35"/>
      <c r="FI104" s="35"/>
      <c r="FJ104" s="35"/>
      <c r="FK104" s="35"/>
      <c r="FL104" s="35"/>
      <c r="FM104" s="35"/>
      <c r="FN104" s="35"/>
      <c r="FO104" s="35"/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5"/>
      <c r="GG104" s="35"/>
      <c r="GH104" s="35"/>
      <c r="GI104" s="35"/>
      <c r="GJ104" s="35"/>
      <c r="GK104" s="35"/>
      <c r="GL104" s="35"/>
      <c r="GM104" s="35"/>
      <c r="GN104" s="35"/>
      <c r="GO104" s="35"/>
      <c r="GP104" s="35"/>
      <c r="GQ104" s="35"/>
      <c r="GR104" s="35"/>
      <c r="GS104" s="35"/>
      <c r="GT104" s="35"/>
      <c r="GU104" s="35"/>
      <c r="GV104" s="35"/>
      <c r="GW104" s="35"/>
      <c r="GX104" s="35"/>
      <c r="GY104" s="35"/>
      <c r="GZ104" s="35"/>
      <c r="HA104" s="35"/>
      <c r="HB104" s="35"/>
      <c r="HC104" s="35"/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35"/>
      <c r="IB104" s="35"/>
      <c r="IC104" s="35"/>
      <c r="ID104" s="35"/>
      <c r="IE104" s="35"/>
      <c r="IF104" s="35"/>
      <c r="IG104" s="35"/>
      <c r="IH104" s="35"/>
      <c r="II104" s="18" t="s">
        <v>37</v>
      </c>
      <c r="IJ104" s="1"/>
      <c r="IK104" s="1"/>
    </row>
    <row r="105" spans="1:245" ht="49" customHeight="1" x14ac:dyDescent="0.35">
      <c r="A105" s="20">
        <v>103</v>
      </c>
      <c r="B105" s="2" t="s">
        <v>395</v>
      </c>
      <c r="C105" s="2" t="s">
        <v>335</v>
      </c>
      <c r="D105" s="85" t="s">
        <v>308</v>
      </c>
      <c r="E105" s="4" t="s">
        <v>405</v>
      </c>
      <c r="F105" s="23" t="s">
        <v>406</v>
      </c>
      <c r="G105" s="4" t="s">
        <v>407</v>
      </c>
      <c r="I105" s="1">
        <v>3</v>
      </c>
      <c r="J105" s="24">
        <f t="shared" si="23"/>
        <v>10</v>
      </c>
      <c r="K105" s="44" t="s">
        <v>55</v>
      </c>
      <c r="V105" s="26">
        <f t="shared" si="24"/>
        <v>7</v>
      </c>
      <c r="W105" s="1">
        <v>2</v>
      </c>
      <c r="X105" s="27" t="str">
        <f t="shared" si="25"/>
        <v>P var</v>
      </c>
      <c r="AA105" s="4"/>
      <c r="AB105" s="5" t="s">
        <v>313</v>
      </c>
      <c r="AC105" s="1">
        <v>60</v>
      </c>
      <c r="AE105" s="1">
        <v>1</v>
      </c>
      <c r="AF105" s="1" t="s">
        <v>55</v>
      </c>
      <c r="AG105" s="11">
        <f>18500/140</f>
        <v>132.14285714285714</v>
      </c>
      <c r="AH105" s="67">
        <v>10</v>
      </c>
      <c r="AI105" s="68"/>
      <c r="AJ105" s="68"/>
      <c r="AK105" s="68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8" t="s">
        <v>37</v>
      </c>
      <c r="IJ105" s="1"/>
      <c r="IK105" s="1"/>
    </row>
    <row r="106" spans="1:245" ht="49" customHeight="1" x14ac:dyDescent="0.35">
      <c r="A106" s="20">
        <v>104</v>
      </c>
      <c r="B106" s="2" t="s">
        <v>395</v>
      </c>
      <c r="C106" s="2" t="s">
        <v>335</v>
      </c>
      <c r="D106" s="85" t="s">
        <v>308</v>
      </c>
      <c r="E106" s="4" t="s">
        <v>408</v>
      </c>
      <c r="F106" s="23" t="s">
        <v>409</v>
      </c>
      <c r="I106" s="1">
        <v>0</v>
      </c>
      <c r="J106" s="24">
        <f t="shared" si="23"/>
        <v>5</v>
      </c>
      <c r="K106" s="44" t="s">
        <v>55</v>
      </c>
      <c r="U106" s="24">
        <f t="shared" ref="U106:U118" si="26">J106*L106</f>
        <v>0</v>
      </c>
      <c r="V106" s="26">
        <f t="shared" si="24"/>
        <v>5</v>
      </c>
      <c r="W106" s="1">
        <v>1</v>
      </c>
      <c r="X106" s="27" t="str">
        <f t="shared" si="25"/>
        <v>P var</v>
      </c>
      <c r="AA106" s="4"/>
      <c r="AH106" s="67">
        <v>5</v>
      </c>
      <c r="AI106" s="68"/>
      <c r="AJ106" s="68"/>
      <c r="AK106" s="68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8" t="s">
        <v>37</v>
      </c>
      <c r="IJ106" s="1"/>
      <c r="IK106" s="1"/>
    </row>
    <row r="107" spans="1:245" ht="49" customHeight="1" x14ac:dyDescent="0.35">
      <c r="A107" s="20">
        <v>105</v>
      </c>
      <c r="B107" s="2" t="s">
        <v>395</v>
      </c>
      <c r="C107" s="2" t="s">
        <v>335</v>
      </c>
      <c r="D107" s="85" t="s">
        <v>308</v>
      </c>
      <c r="E107" s="4" t="s">
        <v>410</v>
      </c>
      <c r="F107" s="23" t="s">
        <v>411</v>
      </c>
      <c r="I107" s="1">
        <v>0</v>
      </c>
      <c r="J107" s="24">
        <f t="shared" si="23"/>
        <v>4</v>
      </c>
      <c r="K107" s="44" t="s">
        <v>55</v>
      </c>
      <c r="U107" s="24">
        <f t="shared" si="26"/>
        <v>0</v>
      </c>
      <c r="V107" s="26">
        <f t="shared" si="24"/>
        <v>4</v>
      </c>
      <c r="W107" s="1">
        <v>1</v>
      </c>
      <c r="X107" s="27" t="str">
        <f t="shared" si="25"/>
        <v>P var</v>
      </c>
      <c r="AA107" s="4"/>
      <c r="AH107" s="67">
        <v>4</v>
      </c>
      <c r="AI107" s="68"/>
      <c r="AJ107" s="68"/>
      <c r="AK107" s="68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8" t="s">
        <v>37</v>
      </c>
      <c r="IJ107" s="1"/>
      <c r="IK107" s="1"/>
    </row>
    <row r="108" spans="1:245" ht="49" customHeight="1" x14ac:dyDescent="0.35">
      <c r="A108" s="20">
        <v>106</v>
      </c>
      <c r="B108" s="2" t="s">
        <v>395</v>
      </c>
      <c r="C108" s="2" t="s">
        <v>335</v>
      </c>
      <c r="D108" s="85" t="s">
        <v>308</v>
      </c>
      <c r="E108" s="4" t="s">
        <v>412</v>
      </c>
      <c r="F108" s="23" t="s">
        <v>413</v>
      </c>
      <c r="I108" s="1">
        <v>0</v>
      </c>
      <c r="J108" s="24">
        <f t="shared" si="23"/>
        <v>2</v>
      </c>
      <c r="K108" s="44" t="s">
        <v>55</v>
      </c>
      <c r="U108" s="24">
        <f t="shared" si="26"/>
        <v>0</v>
      </c>
      <c r="V108" s="26">
        <f t="shared" si="24"/>
        <v>2</v>
      </c>
      <c r="W108" s="1">
        <v>1</v>
      </c>
      <c r="X108" s="27" t="str">
        <f t="shared" si="25"/>
        <v>P var</v>
      </c>
      <c r="AA108" s="4"/>
      <c r="AH108" s="67">
        <v>2</v>
      </c>
      <c r="AI108" s="68"/>
      <c r="AJ108" s="68"/>
      <c r="AK108" s="68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8" t="s">
        <v>37</v>
      </c>
      <c r="IJ108" s="1"/>
      <c r="IK108" s="1"/>
    </row>
    <row r="109" spans="1:245" ht="49" customHeight="1" x14ac:dyDescent="0.35">
      <c r="A109" s="20">
        <v>107</v>
      </c>
      <c r="B109" s="2" t="s">
        <v>395</v>
      </c>
      <c r="C109" s="2" t="s">
        <v>335</v>
      </c>
      <c r="D109" s="85" t="s">
        <v>308</v>
      </c>
      <c r="E109" s="4" t="s">
        <v>414</v>
      </c>
      <c r="F109" s="23" t="s">
        <v>415</v>
      </c>
      <c r="I109" s="1">
        <v>0</v>
      </c>
      <c r="J109" s="24">
        <f t="shared" si="23"/>
        <v>6</v>
      </c>
      <c r="K109" s="44" t="s">
        <v>55</v>
      </c>
      <c r="U109" s="24">
        <f t="shared" si="26"/>
        <v>0</v>
      </c>
      <c r="V109" s="26">
        <f t="shared" si="24"/>
        <v>6</v>
      </c>
      <c r="W109" s="1">
        <v>1</v>
      </c>
      <c r="X109" s="27" t="str">
        <f t="shared" si="25"/>
        <v>P var</v>
      </c>
      <c r="AA109" s="4"/>
      <c r="AH109" s="67">
        <v>6</v>
      </c>
      <c r="AI109" s="68"/>
      <c r="AJ109" s="68"/>
      <c r="AK109" s="68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8" t="s">
        <v>37</v>
      </c>
      <c r="IJ109" s="1"/>
      <c r="IK109" s="1"/>
    </row>
    <row r="110" spans="1:245" ht="49" customHeight="1" x14ac:dyDescent="0.35">
      <c r="A110" s="20">
        <v>108</v>
      </c>
      <c r="B110" s="2" t="s">
        <v>395</v>
      </c>
      <c r="C110" s="2" t="s">
        <v>335</v>
      </c>
      <c r="D110" s="85" t="s">
        <v>308</v>
      </c>
      <c r="E110" s="4" t="s">
        <v>416</v>
      </c>
      <c r="F110" s="23" t="s">
        <v>417</v>
      </c>
      <c r="I110" s="1">
        <v>0</v>
      </c>
      <c r="J110" s="24">
        <f t="shared" si="23"/>
        <v>3</v>
      </c>
      <c r="K110" s="44" t="s">
        <v>55</v>
      </c>
      <c r="U110" s="24">
        <f t="shared" si="26"/>
        <v>0</v>
      </c>
      <c r="V110" s="26">
        <f t="shared" si="24"/>
        <v>3</v>
      </c>
      <c r="W110" s="1">
        <v>1</v>
      </c>
      <c r="X110" s="27" t="str">
        <f t="shared" si="25"/>
        <v>P var</v>
      </c>
      <c r="AA110" s="4"/>
      <c r="AH110" s="67">
        <v>3</v>
      </c>
      <c r="AI110" s="68"/>
      <c r="AJ110" s="68"/>
      <c r="AK110" s="68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8" t="s">
        <v>37</v>
      </c>
      <c r="IJ110" s="1"/>
      <c r="IK110" s="1"/>
    </row>
    <row r="111" spans="1:245" ht="49" customHeight="1" x14ac:dyDescent="0.35">
      <c r="A111" s="20">
        <v>109</v>
      </c>
      <c r="B111" s="2" t="s">
        <v>395</v>
      </c>
      <c r="C111" s="2" t="s">
        <v>335</v>
      </c>
      <c r="D111" s="85" t="s">
        <v>308</v>
      </c>
      <c r="E111" s="4" t="s">
        <v>418</v>
      </c>
      <c r="F111" s="23" t="s">
        <v>419</v>
      </c>
      <c r="I111" s="1">
        <v>0</v>
      </c>
      <c r="J111" s="24">
        <f t="shared" si="23"/>
        <v>3</v>
      </c>
      <c r="K111" s="44" t="s">
        <v>55</v>
      </c>
      <c r="U111" s="24">
        <f t="shared" si="26"/>
        <v>0</v>
      </c>
      <c r="V111" s="26">
        <f t="shared" si="24"/>
        <v>3</v>
      </c>
      <c r="W111" s="1">
        <v>1</v>
      </c>
      <c r="X111" s="27" t="str">
        <f t="shared" si="25"/>
        <v>P var</v>
      </c>
      <c r="AA111" s="4"/>
      <c r="AH111" s="67">
        <v>3</v>
      </c>
      <c r="AI111" s="68"/>
      <c r="AJ111" s="68"/>
      <c r="AK111" s="68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8" t="s">
        <v>37</v>
      </c>
      <c r="IJ111" s="1"/>
      <c r="IK111" s="1"/>
    </row>
    <row r="112" spans="1:245" ht="49" customHeight="1" x14ac:dyDescent="0.35">
      <c r="A112" s="20">
        <v>110</v>
      </c>
      <c r="B112" s="2" t="s">
        <v>395</v>
      </c>
      <c r="C112" s="2" t="s">
        <v>335</v>
      </c>
      <c r="D112" s="85" t="s">
        <v>308</v>
      </c>
      <c r="E112" s="4" t="s">
        <v>420</v>
      </c>
      <c r="F112" s="23" t="s">
        <v>421</v>
      </c>
      <c r="I112" s="1">
        <v>0</v>
      </c>
      <c r="J112" s="24">
        <f t="shared" si="23"/>
        <v>3</v>
      </c>
      <c r="K112" s="44" t="s">
        <v>55</v>
      </c>
      <c r="U112" s="24">
        <f t="shared" si="26"/>
        <v>0</v>
      </c>
      <c r="V112" s="26">
        <f t="shared" si="24"/>
        <v>3</v>
      </c>
      <c r="W112" s="1">
        <v>1</v>
      </c>
      <c r="X112" s="27" t="str">
        <f t="shared" si="25"/>
        <v>P var</v>
      </c>
      <c r="AA112" s="4"/>
      <c r="AH112" s="67">
        <v>3</v>
      </c>
      <c r="AI112" s="68"/>
      <c r="AJ112" s="68"/>
      <c r="AK112" s="68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8" t="s">
        <v>37</v>
      </c>
      <c r="IJ112" s="1"/>
      <c r="IK112" s="1"/>
    </row>
    <row r="113" spans="1:245" ht="49" customHeight="1" x14ac:dyDescent="0.35">
      <c r="A113" s="20">
        <v>111</v>
      </c>
      <c r="B113" s="2" t="s">
        <v>395</v>
      </c>
      <c r="C113" s="2" t="s">
        <v>335</v>
      </c>
      <c r="D113" s="85" t="s">
        <v>308</v>
      </c>
      <c r="E113" s="4" t="s">
        <v>422</v>
      </c>
      <c r="F113" s="23" t="s">
        <v>423</v>
      </c>
      <c r="I113" s="1">
        <v>0</v>
      </c>
      <c r="J113" s="24">
        <f t="shared" si="23"/>
        <v>5</v>
      </c>
      <c r="K113" s="44" t="s">
        <v>55</v>
      </c>
      <c r="U113" s="24">
        <f t="shared" si="26"/>
        <v>0</v>
      </c>
      <c r="V113" s="26">
        <f t="shared" si="24"/>
        <v>5</v>
      </c>
      <c r="W113" s="1">
        <v>1</v>
      </c>
      <c r="X113" s="27" t="str">
        <f t="shared" si="25"/>
        <v>P var</v>
      </c>
      <c r="AA113" s="4"/>
      <c r="AH113" s="67">
        <v>5</v>
      </c>
      <c r="AI113" s="68"/>
      <c r="AJ113" s="68"/>
      <c r="AK113" s="68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8" t="s">
        <v>37</v>
      </c>
      <c r="IJ113" s="1"/>
      <c r="IK113" s="1"/>
    </row>
    <row r="114" spans="1:245" ht="49" customHeight="1" x14ac:dyDescent="0.35">
      <c r="A114" s="20">
        <v>112</v>
      </c>
      <c r="B114" s="2" t="s">
        <v>395</v>
      </c>
      <c r="C114" s="2" t="s">
        <v>335</v>
      </c>
      <c r="D114" s="85" t="s">
        <v>308</v>
      </c>
      <c r="E114" s="4" t="s">
        <v>424</v>
      </c>
      <c r="F114" s="23" t="s">
        <v>425</v>
      </c>
      <c r="I114" s="1">
        <v>0</v>
      </c>
      <c r="J114" s="24">
        <f t="shared" si="23"/>
        <v>4</v>
      </c>
      <c r="K114" s="44" t="s">
        <v>55</v>
      </c>
      <c r="U114" s="24">
        <f t="shared" si="26"/>
        <v>0</v>
      </c>
      <c r="V114" s="26">
        <f t="shared" si="24"/>
        <v>4</v>
      </c>
      <c r="W114" s="1">
        <v>1</v>
      </c>
      <c r="X114" s="27" t="str">
        <f t="shared" si="25"/>
        <v>P var</v>
      </c>
      <c r="AA114" s="4"/>
      <c r="AH114" s="67">
        <v>4</v>
      </c>
      <c r="AI114" s="68"/>
      <c r="AJ114" s="68"/>
      <c r="AK114" s="68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8" t="s">
        <v>37</v>
      </c>
      <c r="IJ114" s="1"/>
      <c r="IK114" s="1"/>
    </row>
    <row r="115" spans="1:245" ht="49" customHeight="1" x14ac:dyDescent="0.35">
      <c r="A115" s="20">
        <v>113</v>
      </c>
      <c r="B115" s="2" t="s">
        <v>395</v>
      </c>
      <c r="C115" s="2" t="s">
        <v>335</v>
      </c>
      <c r="D115" s="85" t="s">
        <v>308</v>
      </c>
      <c r="E115" s="4" t="s">
        <v>426</v>
      </c>
      <c r="F115" s="23" t="s">
        <v>427</v>
      </c>
      <c r="I115" s="1">
        <v>0</v>
      </c>
      <c r="J115" s="24">
        <f t="shared" ref="J115:J153" si="27">SUM(AH115)+SUM(AI115:PY115)</f>
        <v>5</v>
      </c>
      <c r="K115" s="44" t="s">
        <v>55</v>
      </c>
      <c r="U115" s="24">
        <f t="shared" si="26"/>
        <v>0</v>
      </c>
      <c r="V115" s="26">
        <f t="shared" si="24"/>
        <v>5</v>
      </c>
      <c r="W115" s="1">
        <v>1</v>
      </c>
      <c r="X115" s="27" t="str">
        <f t="shared" si="25"/>
        <v>P var</v>
      </c>
      <c r="AA115" s="4"/>
      <c r="AH115" s="67">
        <v>5</v>
      </c>
      <c r="AI115" s="68"/>
      <c r="AJ115" s="68"/>
      <c r="AK115" s="68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8" t="s">
        <v>37</v>
      </c>
      <c r="IJ115" s="1"/>
      <c r="IK115" s="1"/>
    </row>
    <row r="116" spans="1:245" ht="49" customHeight="1" x14ac:dyDescent="0.35">
      <c r="A116" s="20">
        <v>114</v>
      </c>
      <c r="B116" s="2" t="s">
        <v>395</v>
      </c>
      <c r="C116" s="2" t="s">
        <v>335</v>
      </c>
      <c r="D116" s="85" t="s">
        <v>308</v>
      </c>
      <c r="E116" s="4" t="s">
        <v>428</v>
      </c>
      <c r="F116" s="23" t="s">
        <v>429</v>
      </c>
      <c r="I116" s="1">
        <v>0</v>
      </c>
      <c r="J116" s="24">
        <f t="shared" si="27"/>
        <v>5</v>
      </c>
      <c r="K116" s="44" t="s">
        <v>55</v>
      </c>
      <c r="U116" s="24">
        <f t="shared" si="26"/>
        <v>0</v>
      </c>
      <c r="V116" s="26">
        <f t="shared" si="24"/>
        <v>5</v>
      </c>
      <c r="W116" s="1">
        <v>1</v>
      </c>
      <c r="X116" s="27" t="str">
        <f t="shared" si="25"/>
        <v>P var</v>
      </c>
      <c r="AA116" s="4"/>
      <c r="AH116" s="67">
        <v>5</v>
      </c>
      <c r="AI116" s="68"/>
      <c r="AJ116" s="68"/>
      <c r="AK116" s="68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8" t="s">
        <v>37</v>
      </c>
      <c r="IJ116" s="1"/>
      <c r="IK116" s="1"/>
    </row>
    <row r="117" spans="1:245" ht="49" customHeight="1" x14ac:dyDescent="0.35">
      <c r="A117" s="20">
        <v>115</v>
      </c>
      <c r="B117" s="2" t="s">
        <v>254</v>
      </c>
      <c r="C117" s="2" t="s">
        <v>207</v>
      </c>
      <c r="D117" s="81" t="s">
        <v>378</v>
      </c>
      <c r="E117" s="4" t="s">
        <v>430</v>
      </c>
      <c r="F117" s="23" t="s">
        <v>431</v>
      </c>
      <c r="G117" s="4" t="s">
        <v>209</v>
      </c>
      <c r="I117" s="1">
        <v>1</v>
      </c>
      <c r="J117" s="47">
        <f t="shared" si="27"/>
        <v>2</v>
      </c>
      <c r="K117" s="44" t="s">
        <v>55</v>
      </c>
      <c r="U117" s="24">
        <f t="shared" si="26"/>
        <v>0</v>
      </c>
      <c r="V117" s="26">
        <f t="shared" si="24"/>
        <v>1</v>
      </c>
      <c r="W117" s="1">
        <v>1</v>
      </c>
      <c r="X117" s="27" t="str">
        <f t="shared" si="25"/>
        <v>P var</v>
      </c>
      <c r="AA117" s="4"/>
      <c r="AB117" s="5" t="s">
        <v>432</v>
      </c>
      <c r="AC117" s="1">
        <v>40</v>
      </c>
      <c r="AD117" s="1">
        <v>2.5000000000000001E-2</v>
      </c>
      <c r="AE117" s="1">
        <v>1</v>
      </c>
      <c r="AF117" s="1" t="s">
        <v>55</v>
      </c>
      <c r="AG117" s="11">
        <v>903</v>
      </c>
      <c r="AH117" s="67">
        <v>2</v>
      </c>
      <c r="AI117" s="68"/>
      <c r="AJ117" s="68"/>
      <c r="AK117" s="68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8" t="s">
        <v>37</v>
      </c>
      <c r="IJ117" s="1"/>
      <c r="IK117" s="1"/>
    </row>
    <row r="118" spans="1:245" ht="49" customHeight="1" x14ac:dyDescent="0.35">
      <c r="A118" s="20">
        <v>116</v>
      </c>
      <c r="B118" s="2" t="s">
        <v>254</v>
      </c>
      <c r="C118" s="2" t="s">
        <v>207</v>
      </c>
      <c r="D118" s="81" t="s">
        <v>378</v>
      </c>
      <c r="E118" s="4" t="s">
        <v>433</v>
      </c>
      <c r="F118" s="23" t="s">
        <v>434</v>
      </c>
      <c r="G118" s="4" t="s">
        <v>209</v>
      </c>
      <c r="I118" s="1">
        <v>1</v>
      </c>
      <c r="J118" s="47">
        <f t="shared" si="27"/>
        <v>2</v>
      </c>
      <c r="K118" s="44" t="s">
        <v>55</v>
      </c>
      <c r="U118" s="24">
        <f t="shared" si="26"/>
        <v>0</v>
      </c>
      <c r="V118" s="26">
        <f t="shared" si="24"/>
        <v>1</v>
      </c>
      <c r="W118" s="1">
        <v>1</v>
      </c>
      <c r="X118" s="27" t="str">
        <f t="shared" si="25"/>
        <v>P var</v>
      </c>
      <c r="AA118" s="4"/>
      <c r="AB118" s="5" t="s">
        <v>432</v>
      </c>
      <c r="AC118" s="1">
        <v>40</v>
      </c>
      <c r="AD118" s="1">
        <v>2.5000000000000001E-2</v>
      </c>
      <c r="AE118" s="1">
        <v>1</v>
      </c>
      <c r="AF118" s="1" t="s">
        <v>55</v>
      </c>
      <c r="AG118" s="11">
        <v>949</v>
      </c>
      <c r="AH118" s="67">
        <v>2</v>
      </c>
      <c r="AI118" s="68"/>
      <c r="AJ118" s="68"/>
      <c r="AK118" s="68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8" t="s">
        <v>37</v>
      </c>
      <c r="IJ118" s="1"/>
      <c r="IK118" s="1"/>
    </row>
    <row r="119" spans="1:245" ht="49" customHeight="1" x14ac:dyDescent="0.35">
      <c r="A119" s="20">
        <v>117</v>
      </c>
      <c r="B119" s="2" t="s">
        <v>254</v>
      </c>
      <c r="C119" s="2" t="s">
        <v>207</v>
      </c>
      <c r="D119" s="81" t="s">
        <v>378</v>
      </c>
      <c r="E119" s="4" t="s">
        <v>435</v>
      </c>
      <c r="F119" s="23" t="s">
        <v>436</v>
      </c>
      <c r="G119" s="4" t="s">
        <v>209</v>
      </c>
      <c r="I119" s="1">
        <v>5</v>
      </c>
      <c r="J119" s="47">
        <f t="shared" si="27"/>
        <v>12</v>
      </c>
      <c r="K119" s="44" t="s">
        <v>55</v>
      </c>
      <c r="V119" s="26">
        <f t="shared" si="24"/>
        <v>7</v>
      </c>
      <c r="W119" s="1">
        <v>1</v>
      </c>
      <c r="X119" s="27" t="str">
        <f t="shared" si="25"/>
        <v>P var</v>
      </c>
      <c r="AA119" s="4"/>
      <c r="AB119" s="5" t="s">
        <v>437</v>
      </c>
      <c r="AC119" s="1">
        <v>40</v>
      </c>
      <c r="AD119" s="1">
        <v>0.17499999999999999</v>
      </c>
      <c r="AE119" s="1">
        <v>1</v>
      </c>
      <c r="AF119" s="1" t="s">
        <v>55</v>
      </c>
      <c r="AG119" s="11">
        <v>153.30000000000001</v>
      </c>
      <c r="AH119" s="67">
        <v>15</v>
      </c>
      <c r="AI119" s="68"/>
      <c r="AJ119" s="68"/>
      <c r="AK119" s="68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>
        <v>-1</v>
      </c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>
        <v>-1</v>
      </c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>
        <v>-1</v>
      </c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8" t="s">
        <v>37</v>
      </c>
      <c r="IJ119" s="1"/>
      <c r="IK119" s="1"/>
    </row>
    <row r="120" spans="1:245" ht="49" customHeight="1" x14ac:dyDescent="0.35">
      <c r="A120" s="20">
        <v>118</v>
      </c>
      <c r="B120" s="2" t="s">
        <v>254</v>
      </c>
      <c r="C120" s="2" t="s">
        <v>122</v>
      </c>
      <c r="D120" s="2" t="s">
        <v>378</v>
      </c>
      <c r="E120" s="4" t="s">
        <v>438</v>
      </c>
      <c r="F120" s="23" t="s">
        <v>439</v>
      </c>
      <c r="I120" s="1">
        <v>4</v>
      </c>
      <c r="J120" s="24">
        <f t="shared" si="27"/>
        <v>19</v>
      </c>
      <c r="K120" s="1" t="s">
        <v>440</v>
      </c>
      <c r="V120" s="26">
        <f t="shared" si="24"/>
        <v>15</v>
      </c>
      <c r="W120" s="1">
        <v>1</v>
      </c>
      <c r="X120" s="27" t="str">
        <f t="shared" si="25"/>
        <v>P var</v>
      </c>
      <c r="AA120" s="4">
        <v>2</v>
      </c>
      <c r="AB120" s="5" t="s">
        <v>258</v>
      </c>
      <c r="AC120" s="1">
        <v>45</v>
      </c>
      <c r="AD120" s="1">
        <v>0.33333333333333331</v>
      </c>
      <c r="AE120" s="1">
        <v>1</v>
      </c>
      <c r="AF120" s="1" t="s">
        <v>121</v>
      </c>
      <c r="AG120" s="11">
        <v>10.09</v>
      </c>
      <c r="AH120" s="67">
        <v>21</v>
      </c>
      <c r="AI120" s="68"/>
      <c r="AJ120" s="68"/>
      <c r="AK120" s="68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>
        <v>-1</v>
      </c>
      <c r="BD120" s="1"/>
      <c r="BE120" s="1"/>
      <c r="BF120" s="1"/>
      <c r="BG120" s="1"/>
      <c r="BH120" s="1"/>
      <c r="BI120" s="1"/>
      <c r="BJ120" s="1">
        <v>-1</v>
      </c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8" t="s">
        <v>37</v>
      </c>
      <c r="IJ120" s="1"/>
      <c r="IK120" s="1"/>
    </row>
    <row r="121" spans="1:245" ht="49" customHeight="1" x14ac:dyDescent="0.35">
      <c r="A121" s="20">
        <v>119</v>
      </c>
      <c r="B121" s="2" t="s">
        <v>254</v>
      </c>
      <c r="C121" s="2" t="s">
        <v>122</v>
      </c>
      <c r="D121" s="2" t="s">
        <v>378</v>
      </c>
      <c r="E121" s="4" t="s">
        <v>441</v>
      </c>
      <c r="F121" s="23" t="s">
        <v>442</v>
      </c>
      <c r="G121" s="4" t="s">
        <v>443</v>
      </c>
      <c r="I121" s="1">
        <v>4</v>
      </c>
      <c r="J121" s="24">
        <f t="shared" si="27"/>
        <v>28</v>
      </c>
      <c r="K121" s="1" t="s">
        <v>440</v>
      </c>
      <c r="V121" s="26">
        <f t="shared" si="24"/>
        <v>24</v>
      </c>
      <c r="W121" s="1">
        <v>1</v>
      </c>
      <c r="X121" s="27" t="str">
        <f t="shared" si="25"/>
        <v>P var</v>
      </c>
      <c r="Y121" s="2" t="s">
        <v>312</v>
      </c>
      <c r="AA121" s="4">
        <v>6</v>
      </c>
      <c r="AB121" s="49" t="s">
        <v>444</v>
      </c>
      <c r="AC121" s="1">
        <v>45</v>
      </c>
      <c r="AD121" s="31">
        <f>J121/AC121</f>
        <v>0.62222222222222223</v>
      </c>
      <c r="AE121" s="20">
        <v>1</v>
      </c>
      <c r="AF121" s="20" t="s">
        <v>121</v>
      </c>
      <c r="AG121" s="32">
        <v>8.76</v>
      </c>
      <c r="AH121" s="33">
        <v>30</v>
      </c>
      <c r="AI121" s="34"/>
      <c r="AJ121" s="34"/>
      <c r="AK121" s="34"/>
      <c r="AL121" s="35"/>
      <c r="AM121" s="35"/>
      <c r="AN121" s="35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>
        <v>-1</v>
      </c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5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>
        <v>-1</v>
      </c>
      <c r="IA121" s="35"/>
      <c r="IB121" s="35"/>
      <c r="IC121" s="35"/>
      <c r="ID121" s="35"/>
      <c r="IE121" s="35"/>
      <c r="IF121" s="35"/>
      <c r="IG121" s="35"/>
      <c r="IH121" s="35"/>
      <c r="II121" s="18" t="s">
        <v>37</v>
      </c>
      <c r="IJ121" s="1"/>
      <c r="IK121" s="1"/>
    </row>
    <row r="122" spans="1:245" ht="49" customHeight="1" x14ac:dyDescent="0.35">
      <c r="A122" s="20">
        <v>120</v>
      </c>
      <c r="B122" s="2" t="s">
        <v>254</v>
      </c>
      <c r="C122" s="2" t="s">
        <v>122</v>
      </c>
      <c r="D122" s="2" t="s">
        <v>445</v>
      </c>
      <c r="E122" s="4" t="s">
        <v>446</v>
      </c>
      <c r="F122" s="23" t="s">
        <v>447</v>
      </c>
      <c r="G122" s="4" t="s">
        <v>448</v>
      </c>
      <c r="I122" s="1">
        <v>2</v>
      </c>
      <c r="J122" s="24">
        <f t="shared" si="27"/>
        <v>22</v>
      </c>
      <c r="K122" s="1" t="s">
        <v>440</v>
      </c>
      <c r="V122" s="26">
        <f t="shared" si="24"/>
        <v>20</v>
      </c>
      <c r="W122" s="1">
        <v>1</v>
      </c>
      <c r="X122" s="27" t="str">
        <f t="shared" si="25"/>
        <v>P var</v>
      </c>
      <c r="AA122" s="4"/>
      <c r="AB122" s="5" t="s">
        <v>235</v>
      </c>
      <c r="AC122" s="1">
        <v>30</v>
      </c>
      <c r="AE122" s="1">
        <v>1</v>
      </c>
      <c r="AF122" s="1" t="s">
        <v>121</v>
      </c>
      <c r="AG122" s="11">
        <v>2.11</v>
      </c>
      <c r="AH122" s="67">
        <v>22</v>
      </c>
      <c r="AI122" s="68"/>
      <c r="AJ122" s="68"/>
      <c r="AK122" s="68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8" t="s">
        <v>37</v>
      </c>
      <c r="IJ122" s="1"/>
      <c r="IK122" s="1"/>
    </row>
    <row r="123" spans="1:245" ht="49" customHeight="1" x14ac:dyDescent="0.35">
      <c r="A123" s="20">
        <v>121</v>
      </c>
      <c r="B123" s="2" t="s">
        <v>449</v>
      </c>
      <c r="C123" s="2" t="s">
        <v>450</v>
      </c>
      <c r="D123" s="81" t="s">
        <v>451</v>
      </c>
      <c r="E123" s="4" t="s">
        <v>452</v>
      </c>
      <c r="F123" s="23" t="s">
        <v>453</v>
      </c>
      <c r="I123" s="1">
        <v>2</v>
      </c>
      <c r="J123" s="47">
        <f t="shared" si="27"/>
        <v>7</v>
      </c>
      <c r="K123" s="44" t="s">
        <v>55</v>
      </c>
      <c r="V123" s="26">
        <f t="shared" si="24"/>
        <v>5</v>
      </c>
      <c r="W123" s="1">
        <v>1</v>
      </c>
      <c r="X123" s="27" t="str">
        <f t="shared" si="25"/>
        <v>P var</v>
      </c>
      <c r="Y123" s="28"/>
      <c r="AA123" s="4"/>
      <c r="AB123" s="5" t="s">
        <v>454</v>
      </c>
      <c r="AC123" s="1">
        <v>30</v>
      </c>
      <c r="AE123" s="1">
        <v>1</v>
      </c>
      <c r="AF123" s="1" t="s">
        <v>121</v>
      </c>
      <c r="AG123" s="11">
        <f>2500/140</f>
        <v>17.857142857142858</v>
      </c>
      <c r="AH123" s="67">
        <v>7</v>
      </c>
      <c r="AI123" s="68"/>
      <c r="AJ123" s="68"/>
      <c r="AK123" s="68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8" t="s">
        <v>37</v>
      </c>
      <c r="IJ123" s="1"/>
      <c r="IK123" s="1"/>
    </row>
    <row r="124" spans="1:245" ht="49" customHeight="1" x14ac:dyDescent="0.35">
      <c r="A124" s="20">
        <v>122</v>
      </c>
      <c r="B124" s="2" t="s">
        <v>449</v>
      </c>
      <c r="C124" s="2" t="s">
        <v>455</v>
      </c>
      <c r="D124" s="81" t="s">
        <v>451</v>
      </c>
      <c r="E124" s="4" t="s">
        <v>456</v>
      </c>
      <c r="F124" s="23" t="s">
        <v>457</v>
      </c>
      <c r="G124" s="36" t="s">
        <v>458</v>
      </c>
      <c r="I124" s="1">
        <v>2</v>
      </c>
      <c r="J124" s="47">
        <f t="shared" si="27"/>
        <v>2</v>
      </c>
      <c r="K124" s="44" t="s">
        <v>55</v>
      </c>
      <c r="V124" s="26">
        <f t="shared" si="24"/>
        <v>0</v>
      </c>
      <c r="W124" s="1">
        <v>1</v>
      </c>
      <c r="X124" s="27" t="str">
        <f t="shared" si="25"/>
        <v>P var low</v>
      </c>
      <c r="AA124" s="4"/>
      <c r="AB124" s="5" t="s">
        <v>459</v>
      </c>
      <c r="AC124" s="1">
        <v>60</v>
      </c>
      <c r="AD124" s="1">
        <v>3.3333333333333333E-2</v>
      </c>
      <c r="AE124" s="1">
        <v>1</v>
      </c>
      <c r="AF124" s="1" t="s">
        <v>55</v>
      </c>
      <c r="AG124" s="11">
        <v>480</v>
      </c>
      <c r="AH124" s="67">
        <v>3</v>
      </c>
      <c r="AI124" s="68"/>
      <c r="AJ124" s="68"/>
      <c r="AK124" s="68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>
        <v>-1</v>
      </c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8" t="s">
        <v>37</v>
      </c>
      <c r="IJ124" s="1"/>
      <c r="IK124" s="1"/>
    </row>
    <row r="125" spans="1:245" ht="49" customHeight="1" x14ac:dyDescent="0.35">
      <c r="A125" s="20">
        <v>123</v>
      </c>
      <c r="B125" s="2" t="s">
        <v>449</v>
      </c>
      <c r="C125" s="2" t="s">
        <v>455</v>
      </c>
      <c r="D125" s="81" t="s">
        <v>451</v>
      </c>
      <c r="E125" s="4" t="s">
        <v>460</v>
      </c>
      <c r="F125" s="23" t="s">
        <v>461</v>
      </c>
      <c r="G125" s="4" t="s">
        <v>462</v>
      </c>
      <c r="I125" s="1">
        <v>2</v>
      </c>
      <c r="J125" s="47">
        <f t="shared" si="27"/>
        <v>2</v>
      </c>
      <c r="K125" s="44" t="s">
        <v>55</v>
      </c>
      <c r="V125" s="26">
        <f t="shared" si="24"/>
        <v>0</v>
      </c>
      <c r="W125" s="1">
        <v>1</v>
      </c>
      <c r="X125" s="27" t="str">
        <f t="shared" si="25"/>
        <v>P var low</v>
      </c>
      <c r="AA125" s="4"/>
      <c r="AB125" s="5" t="s">
        <v>459</v>
      </c>
      <c r="AC125" s="1">
        <v>60</v>
      </c>
      <c r="AD125" s="1">
        <v>3.3333333333333333E-2</v>
      </c>
      <c r="AE125" s="1">
        <v>1</v>
      </c>
      <c r="AF125" s="1" t="s">
        <v>55</v>
      </c>
      <c r="AG125" s="11">
        <v>675</v>
      </c>
      <c r="AH125" s="67">
        <v>3</v>
      </c>
      <c r="AI125" s="68"/>
      <c r="AJ125" s="68"/>
      <c r="AK125" s="68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>
        <v>-1</v>
      </c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8" t="s">
        <v>37</v>
      </c>
      <c r="IJ125" s="1"/>
      <c r="IK125" s="1"/>
    </row>
    <row r="126" spans="1:245" ht="49" customHeight="1" x14ac:dyDescent="0.35">
      <c r="A126" s="20">
        <v>124</v>
      </c>
      <c r="B126" s="2" t="s">
        <v>254</v>
      </c>
      <c r="C126" s="2" t="s">
        <v>455</v>
      </c>
      <c r="E126" s="4" t="s">
        <v>463</v>
      </c>
      <c r="F126" s="23" t="s">
        <v>464</v>
      </c>
      <c r="G126" s="4" t="s">
        <v>465</v>
      </c>
      <c r="I126" s="1">
        <v>2</v>
      </c>
      <c r="J126" s="24">
        <f t="shared" si="27"/>
        <v>3</v>
      </c>
      <c r="K126" s="44" t="s">
        <v>55</v>
      </c>
      <c r="V126" s="26">
        <f t="shared" si="24"/>
        <v>1</v>
      </c>
      <c r="W126" s="1">
        <v>1</v>
      </c>
      <c r="X126" s="27" t="str">
        <f t="shared" si="25"/>
        <v>P var</v>
      </c>
      <c r="AA126" s="4"/>
      <c r="AB126" s="5" t="s">
        <v>459</v>
      </c>
      <c r="AC126" s="1">
        <v>45</v>
      </c>
      <c r="AD126" s="1">
        <v>6.6666666666666666E-2</v>
      </c>
      <c r="AE126" s="1">
        <v>1</v>
      </c>
      <c r="AF126" s="1" t="s">
        <v>55</v>
      </c>
      <c r="AG126" s="11">
        <v>85</v>
      </c>
      <c r="AH126" s="67">
        <v>3</v>
      </c>
      <c r="AI126" s="68"/>
      <c r="AJ126" s="68"/>
      <c r="AK126" s="68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8" t="s">
        <v>37</v>
      </c>
      <c r="IJ126" s="1"/>
      <c r="IK126" s="1"/>
    </row>
    <row r="127" spans="1:245" ht="49" customHeight="1" x14ac:dyDescent="0.35">
      <c r="A127" s="20">
        <v>125</v>
      </c>
      <c r="B127" s="2" t="s">
        <v>254</v>
      </c>
      <c r="C127" s="2" t="s">
        <v>455</v>
      </c>
      <c r="E127" s="4" t="s">
        <v>466</v>
      </c>
      <c r="F127" s="23" t="s">
        <v>467</v>
      </c>
      <c r="G127" s="4" t="s">
        <v>468</v>
      </c>
      <c r="I127" s="1">
        <v>2</v>
      </c>
      <c r="J127" s="24">
        <f t="shared" si="27"/>
        <v>6</v>
      </c>
      <c r="K127" s="44" t="s">
        <v>55</v>
      </c>
      <c r="U127" s="24"/>
      <c r="V127" s="26">
        <f t="shared" si="24"/>
        <v>4</v>
      </c>
      <c r="W127" s="1">
        <v>1</v>
      </c>
      <c r="X127" s="27" t="str">
        <f t="shared" si="25"/>
        <v>P var</v>
      </c>
      <c r="AA127" s="4"/>
      <c r="AB127" s="5" t="s">
        <v>459</v>
      </c>
      <c r="AC127" s="1">
        <v>45</v>
      </c>
      <c r="AD127" s="1">
        <v>6.6666666666666666E-2</v>
      </c>
      <c r="AE127" s="1">
        <v>1</v>
      </c>
      <c r="AF127" s="1" t="s">
        <v>55</v>
      </c>
      <c r="AG127" s="11">
        <v>89</v>
      </c>
      <c r="AH127" s="67">
        <v>7</v>
      </c>
      <c r="AI127" s="68"/>
      <c r="AJ127" s="68"/>
      <c r="AK127" s="68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>
        <v>-1</v>
      </c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8" t="s">
        <v>37</v>
      </c>
      <c r="IJ127" s="1"/>
      <c r="IK127" s="1"/>
    </row>
    <row r="128" spans="1:245" ht="49" customHeight="1" x14ac:dyDescent="0.35">
      <c r="A128" s="20">
        <v>126</v>
      </c>
      <c r="B128" s="2" t="s">
        <v>254</v>
      </c>
      <c r="C128" s="2" t="s">
        <v>455</v>
      </c>
      <c r="D128" s="2" t="s">
        <v>469</v>
      </c>
      <c r="E128" s="4" t="s">
        <v>470</v>
      </c>
      <c r="F128" s="23" t="s">
        <v>471</v>
      </c>
      <c r="I128" s="1">
        <v>2</v>
      </c>
      <c r="J128" s="24">
        <f t="shared" si="27"/>
        <v>5</v>
      </c>
      <c r="K128" s="44" t="s">
        <v>121</v>
      </c>
      <c r="V128" s="26">
        <f t="shared" si="24"/>
        <v>3</v>
      </c>
      <c r="X128" s="27" t="str">
        <f t="shared" si="25"/>
        <v>P var</v>
      </c>
      <c r="AB128" s="66" t="s">
        <v>472</v>
      </c>
      <c r="AC128" s="1">
        <v>75</v>
      </c>
      <c r="AD128" s="31">
        <f>R128/AC128</f>
        <v>0</v>
      </c>
      <c r="AE128" s="1">
        <v>1</v>
      </c>
      <c r="AF128" s="44" t="s">
        <v>121</v>
      </c>
      <c r="AG128" s="11">
        <v>85</v>
      </c>
      <c r="AH128" s="67">
        <v>5</v>
      </c>
      <c r="AI128" s="68"/>
      <c r="AJ128" s="68"/>
      <c r="AK128" s="68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8" t="s">
        <v>37</v>
      </c>
    </row>
    <row r="129" spans="1:245" ht="49" customHeight="1" x14ac:dyDescent="0.35">
      <c r="A129" s="20">
        <v>127</v>
      </c>
      <c r="B129" s="2" t="s">
        <v>254</v>
      </c>
      <c r="C129" s="2" t="s">
        <v>455</v>
      </c>
      <c r="D129" s="2" t="s">
        <v>473</v>
      </c>
      <c r="E129" s="4" t="s">
        <v>474</v>
      </c>
      <c r="F129" s="23" t="s">
        <v>475</v>
      </c>
      <c r="I129" s="1">
        <v>2</v>
      </c>
      <c r="J129" s="24">
        <f t="shared" si="27"/>
        <v>4</v>
      </c>
      <c r="K129" s="44" t="s">
        <v>55</v>
      </c>
      <c r="U129" s="24"/>
      <c r="V129" s="26">
        <f t="shared" si="24"/>
        <v>2</v>
      </c>
      <c r="W129" s="1">
        <v>1</v>
      </c>
      <c r="X129" s="27" t="str">
        <f t="shared" si="25"/>
        <v>P var</v>
      </c>
      <c r="AA129" s="4"/>
      <c r="AB129" s="5" t="s">
        <v>224</v>
      </c>
      <c r="AC129" s="1">
        <v>30</v>
      </c>
      <c r="AE129" s="1">
        <v>1</v>
      </c>
      <c r="AF129" s="1" t="s">
        <v>55</v>
      </c>
      <c r="AG129" s="11">
        <v>592</v>
      </c>
      <c r="AH129" s="67">
        <v>4</v>
      </c>
      <c r="AI129" s="68"/>
      <c r="AJ129" s="68"/>
      <c r="AK129" s="68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8" t="s">
        <v>37</v>
      </c>
      <c r="IJ129" s="1"/>
      <c r="IK129" s="1"/>
    </row>
    <row r="130" spans="1:245" ht="49" customHeight="1" x14ac:dyDescent="0.35">
      <c r="A130" s="20">
        <v>128</v>
      </c>
      <c r="B130" s="2" t="s">
        <v>254</v>
      </c>
      <c r="C130" s="2" t="s">
        <v>455</v>
      </c>
      <c r="D130" s="2" t="s">
        <v>303</v>
      </c>
      <c r="E130" s="4" t="s">
        <v>476</v>
      </c>
      <c r="F130" s="23" t="s">
        <v>477</v>
      </c>
      <c r="I130" s="1">
        <v>2</v>
      </c>
      <c r="J130" s="24">
        <f t="shared" si="27"/>
        <v>3</v>
      </c>
      <c r="K130" s="44" t="s">
        <v>55</v>
      </c>
      <c r="V130" s="26">
        <f t="shared" si="24"/>
        <v>1</v>
      </c>
      <c r="W130" s="1">
        <v>1</v>
      </c>
      <c r="X130" s="27" t="str">
        <f t="shared" si="25"/>
        <v>P var</v>
      </c>
      <c r="Y130" s="28"/>
      <c r="AA130" s="4">
        <v>2</v>
      </c>
      <c r="AB130" s="5" t="s">
        <v>250</v>
      </c>
      <c r="AC130" s="1">
        <v>30</v>
      </c>
      <c r="AE130" s="1">
        <v>1</v>
      </c>
      <c r="AF130" s="1" t="s">
        <v>121</v>
      </c>
      <c r="AG130" s="11">
        <v>253</v>
      </c>
      <c r="AH130" s="67">
        <v>3</v>
      </c>
      <c r="AI130" s="68"/>
      <c r="AJ130" s="68"/>
      <c r="AK130" s="68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8" t="s">
        <v>37</v>
      </c>
      <c r="IJ130" s="1"/>
      <c r="IK130" s="1"/>
    </row>
    <row r="131" spans="1:245" ht="49" customHeight="1" x14ac:dyDescent="0.35">
      <c r="A131" s="20">
        <v>129</v>
      </c>
      <c r="B131" s="2" t="s">
        <v>254</v>
      </c>
      <c r="C131" s="2" t="s">
        <v>455</v>
      </c>
      <c r="D131" s="2" t="s">
        <v>136</v>
      </c>
      <c r="E131" s="4" t="s">
        <v>478</v>
      </c>
      <c r="F131" s="23" t="s">
        <v>479</v>
      </c>
      <c r="I131" s="1">
        <v>1</v>
      </c>
      <c r="J131" s="24">
        <f t="shared" si="27"/>
        <v>3</v>
      </c>
      <c r="K131" s="44" t="s">
        <v>55</v>
      </c>
      <c r="V131" s="26">
        <f t="shared" si="24"/>
        <v>2</v>
      </c>
      <c r="W131" s="1">
        <v>1</v>
      </c>
      <c r="X131" s="27" t="str">
        <f t="shared" si="25"/>
        <v>P var</v>
      </c>
      <c r="AA131" s="4">
        <v>10</v>
      </c>
      <c r="AB131" s="5" t="s">
        <v>120</v>
      </c>
      <c r="AC131" s="1">
        <v>60</v>
      </c>
      <c r="AE131" s="1">
        <v>1</v>
      </c>
      <c r="AF131" s="1" t="s">
        <v>480</v>
      </c>
      <c r="AG131" s="11">
        <v>5.0999999999999996</v>
      </c>
      <c r="AH131" s="67">
        <v>3</v>
      </c>
      <c r="AI131" s="68"/>
      <c r="AJ131" s="68"/>
      <c r="AK131" s="68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8" t="s">
        <v>37</v>
      </c>
      <c r="IJ131" s="1"/>
      <c r="IK131" s="1"/>
    </row>
    <row r="132" spans="1:245" ht="49" customHeight="1" x14ac:dyDescent="0.35">
      <c r="A132" s="20">
        <v>130</v>
      </c>
      <c r="B132" s="2" t="s">
        <v>254</v>
      </c>
      <c r="C132" s="2" t="s">
        <v>455</v>
      </c>
      <c r="D132" s="2" t="s">
        <v>136</v>
      </c>
      <c r="E132" s="4" t="s">
        <v>481</v>
      </c>
      <c r="F132" s="23" t="s">
        <v>482</v>
      </c>
      <c r="I132" s="1">
        <v>1</v>
      </c>
      <c r="J132" s="24">
        <f t="shared" si="27"/>
        <v>5</v>
      </c>
      <c r="K132" s="44" t="s">
        <v>55</v>
      </c>
      <c r="V132" s="26">
        <f t="shared" si="24"/>
        <v>4</v>
      </c>
      <c r="W132" s="1">
        <v>1</v>
      </c>
      <c r="X132" s="27" t="str">
        <f t="shared" si="25"/>
        <v>P var</v>
      </c>
      <c r="AA132" s="4">
        <v>5</v>
      </c>
      <c r="AB132" s="5" t="s">
        <v>224</v>
      </c>
      <c r="AC132" s="1">
        <v>45</v>
      </c>
      <c r="AE132" s="1">
        <v>1</v>
      </c>
      <c r="AF132" s="1" t="s">
        <v>121</v>
      </c>
      <c r="AG132" s="11">
        <v>0.35</v>
      </c>
      <c r="AH132" s="67">
        <v>5</v>
      </c>
      <c r="AI132" s="68"/>
      <c r="AJ132" s="68"/>
      <c r="AK132" s="68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8" t="s">
        <v>37</v>
      </c>
      <c r="IJ132" s="1"/>
      <c r="IK132" s="1"/>
    </row>
    <row r="133" spans="1:245" ht="49" customHeight="1" x14ac:dyDescent="0.35">
      <c r="A133" s="20">
        <v>131</v>
      </c>
      <c r="B133" s="2" t="s">
        <v>254</v>
      </c>
      <c r="C133" s="2" t="s">
        <v>455</v>
      </c>
      <c r="D133" s="2" t="s">
        <v>136</v>
      </c>
      <c r="E133" s="4" t="s">
        <v>483</v>
      </c>
      <c r="F133" s="23" t="s">
        <v>484</v>
      </c>
      <c r="G133" s="4" t="s">
        <v>485</v>
      </c>
      <c r="I133" s="1">
        <v>10</v>
      </c>
      <c r="J133" s="24">
        <f t="shared" si="27"/>
        <v>19</v>
      </c>
      <c r="K133" s="44" t="s">
        <v>55</v>
      </c>
      <c r="V133" s="26">
        <f t="shared" si="24"/>
        <v>9</v>
      </c>
      <c r="W133" s="1">
        <v>5</v>
      </c>
      <c r="X133" s="27" t="str">
        <f t="shared" si="25"/>
        <v>P var</v>
      </c>
      <c r="AA133" s="4" t="s">
        <v>53</v>
      </c>
      <c r="AB133" s="66" t="s">
        <v>444</v>
      </c>
      <c r="AC133" s="20">
        <v>30</v>
      </c>
      <c r="AD133" s="31">
        <f>J133/AC133</f>
        <v>0.6333333333333333</v>
      </c>
      <c r="AE133" s="20">
        <v>1</v>
      </c>
      <c r="AF133" s="20" t="s">
        <v>121</v>
      </c>
      <c r="AG133" s="11">
        <v>2.2400000000000002</v>
      </c>
      <c r="AH133" s="67">
        <v>30</v>
      </c>
      <c r="AI133" s="68"/>
      <c r="AJ133" s="68"/>
      <c r="AK133" s="68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>
        <v>-1</v>
      </c>
      <c r="BQ133" s="1">
        <v>-1</v>
      </c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-2</v>
      </c>
      <c r="CL133" s="1"/>
      <c r="CM133" s="1"/>
      <c r="CN133" s="1"/>
      <c r="CO133" s="1">
        <v>-1</v>
      </c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>
        <v>-3</v>
      </c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>
        <v>-1</v>
      </c>
      <c r="DR133" s="1"/>
      <c r="DS133" s="1"/>
      <c r="DT133" s="1">
        <v>-1</v>
      </c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>
        <v>-1</v>
      </c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8" t="s">
        <v>37</v>
      </c>
      <c r="IJ133" s="1"/>
      <c r="IK133" s="1"/>
    </row>
    <row r="134" spans="1:245" ht="49" customHeight="1" x14ac:dyDescent="0.35">
      <c r="A134" s="20">
        <v>132</v>
      </c>
      <c r="B134" s="2" t="s">
        <v>254</v>
      </c>
      <c r="C134" s="2" t="s">
        <v>455</v>
      </c>
      <c r="D134" s="2" t="s">
        <v>136</v>
      </c>
      <c r="E134" s="4" t="s">
        <v>486</v>
      </c>
      <c r="F134" s="23" t="s">
        <v>487</v>
      </c>
      <c r="G134" s="4" t="s">
        <v>488</v>
      </c>
      <c r="I134" s="1">
        <v>10</v>
      </c>
      <c r="J134" s="24">
        <f t="shared" si="27"/>
        <v>30</v>
      </c>
      <c r="K134" s="44" t="s">
        <v>55</v>
      </c>
      <c r="V134" s="26">
        <f t="shared" si="24"/>
        <v>20</v>
      </c>
      <c r="W134" s="1">
        <v>5</v>
      </c>
      <c r="X134" s="27" t="str">
        <f t="shared" si="25"/>
        <v>P var</v>
      </c>
      <c r="AA134" s="4" t="s">
        <v>53</v>
      </c>
      <c r="AB134" s="66" t="s">
        <v>444</v>
      </c>
      <c r="AC134" s="1">
        <v>45</v>
      </c>
      <c r="AD134" s="31">
        <f>J134/AC134</f>
        <v>0.66666666666666663</v>
      </c>
      <c r="AE134" s="20">
        <v>1</v>
      </c>
      <c r="AF134" s="20" t="s">
        <v>121</v>
      </c>
      <c r="AG134" s="11">
        <v>2.0699999999999998</v>
      </c>
      <c r="AH134" s="67">
        <v>32</v>
      </c>
      <c r="AI134" s="68"/>
      <c r="AJ134" s="68"/>
      <c r="AK134" s="68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>
        <v>-1</v>
      </c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>
        <v>-1</v>
      </c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8" t="s">
        <v>37</v>
      </c>
      <c r="IJ134" s="1"/>
      <c r="IK134" s="1"/>
    </row>
    <row r="135" spans="1:245" ht="49" customHeight="1" x14ac:dyDescent="0.35">
      <c r="A135" s="20">
        <v>133</v>
      </c>
      <c r="B135" s="2" t="s">
        <v>254</v>
      </c>
      <c r="C135" s="2" t="s">
        <v>489</v>
      </c>
      <c r="D135" s="2" t="s">
        <v>490</v>
      </c>
      <c r="E135" s="4" t="s">
        <v>491</v>
      </c>
      <c r="F135" s="23" t="s">
        <v>492</v>
      </c>
      <c r="G135" s="4" t="s">
        <v>493</v>
      </c>
      <c r="I135" s="1">
        <v>15</v>
      </c>
      <c r="J135" s="24">
        <f t="shared" si="27"/>
        <v>71</v>
      </c>
      <c r="K135" s="44" t="s">
        <v>55</v>
      </c>
      <c r="V135" s="26">
        <f t="shared" si="24"/>
        <v>56</v>
      </c>
      <c r="W135" s="1">
        <v>7</v>
      </c>
      <c r="X135" s="27" t="str">
        <f t="shared" si="25"/>
        <v>P var</v>
      </c>
      <c r="AA135" s="4"/>
      <c r="AB135" s="49" t="s">
        <v>494</v>
      </c>
      <c r="AC135" s="1">
        <v>45</v>
      </c>
      <c r="AD135" s="31">
        <f>J135/AC135</f>
        <v>1.5777777777777777</v>
      </c>
      <c r="AE135" s="20">
        <v>1</v>
      </c>
      <c r="AF135" s="20" t="s">
        <v>121</v>
      </c>
      <c r="AG135" s="39">
        <v>27</v>
      </c>
      <c r="AH135" s="40">
        <v>73</v>
      </c>
      <c r="AI135" s="41"/>
      <c r="AJ135" s="41"/>
      <c r="AK135" s="41"/>
      <c r="AL135" s="42"/>
      <c r="AM135" s="42"/>
      <c r="AN135" s="42"/>
      <c r="AO135" s="43"/>
      <c r="AP135" s="43"/>
      <c r="AQ135" s="43"/>
      <c r="AR135" s="43"/>
      <c r="AS135" s="43"/>
      <c r="AT135" s="43"/>
      <c r="AU135" s="43"/>
      <c r="AV135" s="43">
        <v>-1</v>
      </c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2"/>
      <c r="DZ135" s="42"/>
      <c r="EA135" s="42"/>
      <c r="EB135" s="42"/>
      <c r="EC135" s="42"/>
      <c r="ED135" s="42"/>
      <c r="EE135" s="42"/>
      <c r="EF135" s="42"/>
      <c r="EG135" s="42"/>
      <c r="EH135" s="42"/>
      <c r="EI135" s="42"/>
      <c r="EJ135" s="42"/>
      <c r="EK135" s="42"/>
      <c r="EL135" s="42"/>
      <c r="EM135" s="42"/>
      <c r="EN135" s="42"/>
      <c r="EO135" s="42"/>
      <c r="EP135" s="42"/>
      <c r="EQ135" s="42"/>
      <c r="ER135" s="42"/>
      <c r="ES135" s="42"/>
      <c r="ET135" s="42"/>
      <c r="EU135" s="42"/>
      <c r="EV135" s="42"/>
      <c r="EW135" s="42"/>
      <c r="EX135" s="42"/>
      <c r="EY135" s="42"/>
      <c r="EZ135" s="42"/>
      <c r="FA135" s="42"/>
      <c r="FB135" s="42"/>
      <c r="FC135" s="42"/>
      <c r="FD135" s="42"/>
      <c r="FE135" s="42"/>
      <c r="FF135" s="42"/>
      <c r="FG135" s="42"/>
      <c r="FH135" s="42"/>
      <c r="FI135" s="42"/>
      <c r="FJ135" s="42"/>
      <c r="FK135" s="42"/>
      <c r="FL135" s="42"/>
      <c r="FM135" s="42"/>
      <c r="FN135" s="42"/>
      <c r="FO135" s="42"/>
      <c r="FP135" s="42"/>
      <c r="FQ135" s="42"/>
      <c r="FR135" s="42"/>
      <c r="FS135" s="42"/>
      <c r="FT135" s="42"/>
      <c r="FU135" s="42"/>
      <c r="FV135" s="42"/>
      <c r="FW135" s="42"/>
      <c r="FX135" s="42"/>
      <c r="FY135" s="42"/>
      <c r="FZ135" s="42"/>
      <c r="GA135" s="42"/>
      <c r="GB135" s="42"/>
      <c r="GC135" s="42"/>
      <c r="GD135" s="42"/>
      <c r="GE135" s="42"/>
      <c r="GF135" s="42"/>
      <c r="GG135" s="42"/>
      <c r="GH135" s="42"/>
      <c r="GI135" s="42"/>
      <c r="GJ135" s="42"/>
      <c r="GK135" s="42"/>
      <c r="GL135" s="42"/>
      <c r="GM135" s="42"/>
      <c r="GN135" s="42"/>
      <c r="GO135" s="42"/>
      <c r="GP135" s="42"/>
      <c r="GQ135" s="42"/>
      <c r="GR135" s="42"/>
      <c r="GS135" s="42"/>
      <c r="GT135" s="42"/>
      <c r="GU135" s="42"/>
      <c r="GV135" s="42"/>
      <c r="GW135" s="42"/>
      <c r="GX135" s="42"/>
      <c r="GY135" s="42"/>
      <c r="GZ135" s="42"/>
      <c r="HA135" s="42"/>
      <c r="HB135" s="42"/>
      <c r="HC135" s="42"/>
      <c r="HD135" s="42"/>
      <c r="HE135" s="42"/>
      <c r="HF135" s="42"/>
      <c r="HG135" s="42"/>
      <c r="HH135" s="42"/>
      <c r="HI135" s="42"/>
      <c r="HJ135" s="42"/>
      <c r="HK135" s="42"/>
      <c r="HL135" s="42"/>
      <c r="HM135" s="42"/>
      <c r="HN135" s="42"/>
      <c r="HO135" s="42"/>
      <c r="HP135" s="42">
        <v>-1</v>
      </c>
      <c r="HQ135" s="42"/>
      <c r="HR135" s="42"/>
      <c r="HS135" s="42"/>
      <c r="HT135" s="42"/>
      <c r="HU135" s="42"/>
      <c r="HV135" s="42"/>
      <c r="HW135" s="42"/>
      <c r="HX135" s="42"/>
      <c r="HY135" s="42"/>
      <c r="HZ135" s="42"/>
      <c r="IA135" s="42"/>
      <c r="IB135" s="42"/>
      <c r="IC135" s="42"/>
      <c r="ID135" s="42"/>
      <c r="IE135" s="42"/>
      <c r="IF135" s="42"/>
      <c r="IG135" s="42"/>
      <c r="IH135" s="42"/>
      <c r="II135" s="18" t="s">
        <v>37</v>
      </c>
      <c r="IJ135" s="1"/>
      <c r="IK135" s="1"/>
    </row>
    <row r="136" spans="1:245" ht="49" customHeight="1" x14ac:dyDescent="0.35">
      <c r="A136" s="20">
        <v>134</v>
      </c>
      <c r="B136" s="2" t="s">
        <v>254</v>
      </c>
      <c r="C136" s="2" t="s">
        <v>455</v>
      </c>
      <c r="D136" s="2" t="s">
        <v>490</v>
      </c>
      <c r="E136" s="4" t="s">
        <v>495</v>
      </c>
      <c r="F136" s="23" t="s">
        <v>496</v>
      </c>
      <c r="G136" s="4" t="s">
        <v>497</v>
      </c>
      <c r="I136" s="1">
        <v>15</v>
      </c>
      <c r="J136" s="24">
        <f t="shared" si="27"/>
        <v>78</v>
      </c>
      <c r="K136" s="44" t="s">
        <v>55</v>
      </c>
      <c r="V136" s="26">
        <f t="shared" si="24"/>
        <v>63</v>
      </c>
      <c r="W136" s="1">
        <v>7</v>
      </c>
      <c r="X136" s="27" t="str">
        <f t="shared" si="25"/>
        <v>P var</v>
      </c>
      <c r="AA136" s="4"/>
      <c r="AB136" s="5" t="s">
        <v>224</v>
      </c>
      <c r="AC136" s="1">
        <v>30</v>
      </c>
      <c r="AE136" s="1">
        <v>1</v>
      </c>
      <c r="AF136" s="1" t="s">
        <v>55</v>
      </c>
      <c r="AG136" s="11">
        <v>0.95</v>
      </c>
      <c r="AH136" s="67">
        <v>90</v>
      </c>
      <c r="AI136" s="68"/>
      <c r="AJ136" s="68"/>
      <c r="AK136" s="68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>
        <v>-2</v>
      </c>
      <c r="AW136" s="1"/>
      <c r="AX136" s="1"/>
      <c r="AY136" s="1"/>
      <c r="AZ136" s="1"/>
      <c r="BA136" s="1"/>
      <c r="BB136" s="1"/>
      <c r="BC136" s="1">
        <v>-10</v>
      </c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8" t="s">
        <v>37</v>
      </c>
      <c r="IJ136" s="1"/>
      <c r="IK136" s="1"/>
    </row>
    <row r="137" spans="1:245" ht="54" customHeight="1" x14ac:dyDescent="0.35">
      <c r="A137" s="20">
        <v>135</v>
      </c>
      <c r="B137" s="2" t="s">
        <v>498</v>
      </c>
      <c r="C137" s="2" t="s">
        <v>489</v>
      </c>
      <c r="D137" s="2" t="s">
        <v>499</v>
      </c>
      <c r="E137" s="4" t="s">
        <v>500</v>
      </c>
      <c r="F137" s="23" t="s">
        <v>501</v>
      </c>
      <c r="G137" s="4" t="s">
        <v>502</v>
      </c>
      <c r="I137" s="1">
        <v>15</v>
      </c>
      <c r="J137" s="24">
        <f t="shared" si="27"/>
        <v>41</v>
      </c>
      <c r="K137" s="44" t="s">
        <v>121</v>
      </c>
      <c r="V137" s="26">
        <f t="shared" si="24"/>
        <v>26</v>
      </c>
      <c r="W137" s="1">
        <v>7</v>
      </c>
      <c r="X137" s="27" t="str">
        <f t="shared" si="25"/>
        <v>P var</v>
      </c>
      <c r="AB137" s="66" t="s">
        <v>494</v>
      </c>
      <c r="AC137" s="1">
        <v>30</v>
      </c>
      <c r="AD137" s="31">
        <f t="shared" ref="AD137" si="28">J137/AC137</f>
        <v>1.3666666666666667</v>
      </c>
      <c r="AE137" s="20">
        <v>1</v>
      </c>
      <c r="AF137" s="1" t="s">
        <v>121</v>
      </c>
      <c r="AG137" s="11">
        <v>0.79</v>
      </c>
      <c r="AH137" s="67">
        <v>43</v>
      </c>
      <c r="AI137" s="68"/>
      <c r="AJ137" s="68"/>
      <c r="AK137" s="68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>
        <v>-2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8" t="s">
        <v>37</v>
      </c>
    </row>
    <row r="138" spans="1:245" ht="49" customHeight="1" x14ac:dyDescent="0.35">
      <c r="A138" s="20">
        <v>136</v>
      </c>
      <c r="B138" s="2" t="s">
        <v>254</v>
      </c>
      <c r="C138" s="2" t="s">
        <v>455</v>
      </c>
      <c r="D138" s="2" t="s">
        <v>136</v>
      </c>
      <c r="E138" s="4" t="s">
        <v>503</v>
      </c>
      <c r="F138" s="23" t="s">
        <v>504</v>
      </c>
      <c r="G138" s="36" t="s">
        <v>505</v>
      </c>
      <c r="I138" s="1">
        <v>10</v>
      </c>
      <c r="J138" s="24">
        <f t="shared" si="27"/>
        <v>39</v>
      </c>
      <c r="K138" s="44" t="s">
        <v>55</v>
      </c>
      <c r="V138" s="26">
        <f t="shared" si="24"/>
        <v>29</v>
      </c>
      <c r="W138" s="1">
        <v>5</v>
      </c>
      <c r="X138" s="27" t="str">
        <f t="shared" si="25"/>
        <v>P var</v>
      </c>
      <c r="AA138" s="4"/>
      <c r="AB138" s="5" t="s">
        <v>224</v>
      </c>
      <c r="AC138" s="1">
        <v>30</v>
      </c>
      <c r="AE138" s="1">
        <v>1</v>
      </c>
      <c r="AF138" s="1" t="s">
        <v>55</v>
      </c>
      <c r="AG138" s="11">
        <v>0.95</v>
      </c>
      <c r="AH138" s="67">
        <v>39</v>
      </c>
      <c r="AI138" s="68"/>
      <c r="AJ138" s="68"/>
      <c r="AK138" s="68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8" t="s">
        <v>37</v>
      </c>
      <c r="IJ138" s="1"/>
      <c r="IK138" s="1"/>
    </row>
    <row r="139" spans="1:245" ht="49" customHeight="1" x14ac:dyDescent="0.35">
      <c r="A139" s="20">
        <v>137</v>
      </c>
      <c r="B139" s="2" t="s">
        <v>498</v>
      </c>
      <c r="D139" s="2" t="s">
        <v>506</v>
      </c>
      <c r="E139" s="4" t="s">
        <v>507</v>
      </c>
      <c r="F139" s="23" t="s">
        <v>508</v>
      </c>
      <c r="J139" s="24">
        <f t="shared" si="27"/>
        <v>36</v>
      </c>
      <c r="K139" s="44" t="s">
        <v>121</v>
      </c>
      <c r="V139" s="26">
        <f t="shared" si="24"/>
        <v>36</v>
      </c>
      <c r="X139" s="27" t="str">
        <f t="shared" si="25"/>
        <v>P var</v>
      </c>
      <c r="AB139" s="66" t="s">
        <v>444</v>
      </c>
      <c r="AC139" s="20">
        <v>30</v>
      </c>
      <c r="AD139" s="31">
        <f t="shared" ref="AD139" si="29">J139/AC139</f>
        <v>1.2</v>
      </c>
      <c r="AE139" s="20">
        <v>1</v>
      </c>
      <c r="AF139" s="20" t="s">
        <v>121</v>
      </c>
      <c r="AG139" s="11">
        <v>0.97</v>
      </c>
      <c r="AH139" s="67">
        <v>47</v>
      </c>
      <c r="AI139" s="68"/>
      <c r="AJ139" s="68"/>
      <c r="AK139" s="68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>
        <v>-2</v>
      </c>
      <c r="BD139" s="1"/>
      <c r="BE139" s="1"/>
      <c r="BF139" s="1"/>
      <c r="BG139" s="1"/>
      <c r="BH139" s="1"/>
      <c r="BI139" s="1">
        <v>-2</v>
      </c>
      <c r="BJ139" s="1"/>
      <c r="BK139" s="1"/>
      <c r="BL139" s="1"/>
      <c r="BM139" s="1">
        <v>-4</v>
      </c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>
        <v>-3</v>
      </c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8" t="s">
        <v>37</v>
      </c>
    </row>
    <row r="140" spans="1:245" ht="49" customHeight="1" x14ac:dyDescent="0.35">
      <c r="A140" s="20">
        <v>138</v>
      </c>
      <c r="B140" s="2" t="s">
        <v>254</v>
      </c>
      <c r="C140" s="2" t="s">
        <v>489</v>
      </c>
      <c r="D140" s="81" t="s">
        <v>509</v>
      </c>
      <c r="E140" s="4" t="s">
        <v>510</v>
      </c>
      <c r="F140" s="23" t="s">
        <v>511</v>
      </c>
      <c r="I140" s="1">
        <v>10</v>
      </c>
      <c r="J140" s="24">
        <f t="shared" si="27"/>
        <v>86</v>
      </c>
      <c r="K140" s="44" t="s">
        <v>55</v>
      </c>
      <c r="V140" s="26">
        <f t="shared" si="24"/>
        <v>76</v>
      </c>
      <c r="W140" s="1">
        <v>1</v>
      </c>
      <c r="X140" s="27" t="str">
        <f t="shared" si="25"/>
        <v>P var</v>
      </c>
      <c r="AA140" s="4"/>
      <c r="AB140" s="5" t="s">
        <v>454</v>
      </c>
      <c r="AC140" s="1">
        <v>30</v>
      </c>
      <c r="AE140" s="1">
        <v>1</v>
      </c>
      <c r="AF140" s="1" t="s">
        <v>55</v>
      </c>
      <c r="AG140" s="11">
        <f>46/140</f>
        <v>0.32857142857142857</v>
      </c>
      <c r="AH140" s="67">
        <v>88</v>
      </c>
      <c r="AI140" s="68"/>
      <c r="AJ140" s="68"/>
      <c r="AK140" s="68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>
        <v>-2</v>
      </c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8" t="s">
        <v>37</v>
      </c>
      <c r="IJ140" s="1"/>
      <c r="IK140" s="1"/>
    </row>
    <row r="141" spans="1:245" ht="49" customHeight="1" x14ac:dyDescent="0.35">
      <c r="A141" s="20">
        <v>139</v>
      </c>
      <c r="B141" s="2" t="s">
        <v>254</v>
      </c>
      <c r="C141" s="2" t="s">
        <v>489</v>
      </c>
      <c r="D141" s="81" t="s">
        <v>509</v>
      </c>
      <c r="E141" s="4" t="s">
        <v>512</v>
      </c>
      <c r="F141" s="23" t="s">
        <v>513</v>
      </c>
      <c r="I141" s="1">
        <v>10</v>
      </c>
      <c r="J141" s="24">
        <f t="shared" si="27"/>
        <v>76</v>
      </c>
      <c r="K141" s="44" t="s">
        <v>55</v>
      </c>
      <c r="V141" s="26">
        <f t="shared" si="24"/>
        <v>66</v>
      </c>
      <c r="W141" s="1">
        <v>1</v>
      </c>
      <c r="X141" s="27" t="str">
        <f t="shared" si="25"/>
        <v>P var</v>
      </c>
      <c r="AA141" s="4"/>
      <c r="AB141" s="5" t="s">
        <v>454</v>
      </c>
      <c r="AC141" s="1">
        <v>30</v>
      </c>
      <c r="AE141" s="1">
        <v>1</v>
      </c>
      <c r="AF141" s="1" t="s">
        <v>55</v>
      </c>
      <c r="AG141" s="11">
        <f>41/140</f>
        <v>0.29285714285714287</v>
      </c>
      <c r="AH141" s="67">
        <v>88</v>
      </c>
      <c r="AI141" s="68"/>
      <c r="AJ141" s="68"/>
      <c r="AK141" s="68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>
        <v>-10</v>
      </c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>
        <v>-2</v>
      </c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8" t="s">
        <v>37</v>
      </c>
      <c r="IJ141" s="1"/>
      <c r="IK141" s="1"/>
    </row>
    <row r="142" spans="1:245" ht="49" customHeight="1" x14ac:dyDescent="0.35">
      <c r="A142" s="20">
        <v>140</v>
      </c>
      <c r="B142" s="2" t="s">
        <v>254</v>
      </c>
      <c r="C142" s="2" t="s">
        <v>514</v>
      </c>
      <c r="D142" s="81" t="s">
        <v>136</v>
      </c>
      <c r="E142" s="4" t="s">
        <v>515</v>
      </c>
      <c r="F142" s="23" t="s">
        <v>516</v>
      </c>
      <c r="G142" s="4" t="s">
        <v>517</v>
      </c>
      <c r="I142" s="1">
        <v>10</v>
      </c>
      <c r="J142" s="47">
        <f t="shared" si="27"/>
        <v>136</v>
      </c>
      <c r="K142" s="44" t="s">
        <v>55</v>
      </c>
      <c r="V142" s="26">
        <f t="shared" si="24"/>
        <v>126</v>
      </c>
      <c r="W142" s="1">
        <v>3</v>
      </c>
      <c r="X142" s="27" t="str">
        <f t="shared" si="25"/>
        <v>P var</v>
      </c>
      <c r="Y142" s="2" t="s">
        <v>312</v>
      </c>
      <c r="AA142" s="4"/>
      <c r="AB142" s="5" t="s">
        <v>224</v>
      </c>
      <c r="AC142" s="1">
        <v>30</v>
      </c>
      <c r="AE142" s="1">
        <v>1</v>
      </c>
      <c r="AF142" s="1" t="s">
        <v>55</v>
      </c>
      <c r="AG142" s="11">
        <v>1</v>
      </c>
      <c r="AH142" s="67">
        <v>143</v>
      </c>
      <c r="AI142" s="68"/>
      <c r="AJ142" s="68"/>
      <c r="AK142" s="68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>
        <v>-1</v>
      </c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>
        <f>138-142</f>
        <v>-4</v>
      </c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>
        <v>-2</v>
      </c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8" t="s">
        <v>37</v>
      </c>
      <c r="IJ142" s="1"/>
      <c r="IK142" s="1"/>
    </row>
    <row r="143" spans="1:245" ht="49" customHeight="1" x14ac:dyDescent="0.35">
      <c r="A143" s="20">
        <v>141</v>
      </c>
      <c r="B143" s="2" t="s">
        <v>254</v>
      </c>
      <c r="C143" s="2" t="s">
        <v>514</v>
      </c>
      <c r="D143" s="81" t="s">
        <v>136</v>
      </c>
      <c r="E143" s="4" t="s">
        <v>518</v>
      </c>
      <c r="F143" s="23" t="s">
        <v>519</v>
      </c>
      <c r="G143" s="4" t="s">
        <v>520</v>
      </c>
      <c r="I143" s="1">
        <v>10</v>
      </c>
      <c r="J143" s="47">
        <f t="shared" si="27"/>
        <v>55</v>
      </c>
      <c r="K143" s="44" t="s">
        <v>55</v>
      </c>
      <c r="V143" s="26">
        <f t="shared" si="24"/>
        <v>45</v>
      </c>
      <c r="W143" s="1">
        <v>3</v>
      </c>
      <c r="X143" s="27" t="str">
        <f t="shared" si="25"/>
        <v>P var</v>
      </c>
      <c r="Y143" s="2" t="s">
        <v>312</v>
      </c>
      <c r="AA143" s="4"/>
      <c r="AB143" s="49" t="s">
        <v>494</v>
      </c>
      <c r="AC143" s="20">
        <v>30</v>
      </c>
      <c r="AD143" s="31">
        <f>J143/AC143</f>
        <v>1.8333333333333333</v>
      </c>
      <c r="AE143" s="20">
        <v>1</v>
      </c>
      <c r="AF143" s="20" t="s">
        <v>121</v>
      </c>
      <c r="AG143" s="39">
        <v>0.9</v>
      </c>
      <c r="AH143" s="40">
        <v>84</v>
      </c>
      <c r="AI143" s="41"/>
      <c r="AJ143" s="41"/>
      <c r="AK143" s="41"/>
      <c r="AL143" s="42"/>
      <c r="AM143" s="42">
        <v>-1</v>
      </c>
      <c r="AN143" s="42">
        <v>-1</v>
      </c>
      <c r="AO143" s="43"/>
      <c r="AP143" s="43"/>
      <c r="AQ143" s="43"/>
      <c r="AR143" s="43"/>
      <c r="AS143" s="43"/>
      <c r="AT143" s="43"/>
      <c r="AU143" s="43"/>
      <c r="AV143" s="1">
        <v>-1</v>
      </c>
      <c r="AW143" s="43"/>
      <c r="AX143" s="43"/>
      <c r="AY143" s="43"/>
      <c r="AZ143" s="43">
        <v>-1</v>
      </c>
      <c r="BA143" s="43"/>
      <c r="BB143" s="43"/>
      <c r="BC143" s="43"/>
      <c r="BD143" s="43"/>
      <c r="BE143" s="43"/>
      <c r="BF143" s="43">
        <v>-1</v>
      </c>
      <c r="BG143" s="43"/>
      <c r="BH143" s="43"/>
      <c r="BI143" s="43"/>
      <c r="BJ143" s="43"/>
      <c r="BK143" s="43"/>
      <c r="BL143" s="43"/>
      <c r="BM143" s="43"/>
      <c r="BN143" s="43"/>
      <c r="BO143" s="43"/>
      <c r="BP143" s="43">
        <v>-2</v>
      </c>
      <c r="BQ143" s="43">
        <v>-1</v>
      </c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1">
        <v>-1</v>
      </c>
      <c r="CY143" s="1">
        <v>-1</v>
      </c>
      <c r="CZ143" s="43"/>
      <c r="DA143" s="43"/>
      <c r="DB143" s="43"/>
      <c r="DC143" s="1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2"/>
      <c r="DZ143" s="42"/>
      <c r="EA143" s="42"/>
      <c r="EB143" s="42"/>
      <c r="EC143" s="42"/>
      <c r="ED143" s="42"/>
      <c r="EE143" s="42"/>
      <c r="EF143" s="42"/>
      <c r="EG143" s="42"/>
      <c r="EH143" s="42"/>
      <c r="EI143" s="42"/>
      <c r="EJ143" s="42"/>
      <c r="EK143" s="42"/>
      <c r="EL143" s="42"/>
      <c r="EM143" s="42"/>
      <c r="EN143" s="42"/>
      <c r="EO143" s="42">
        <f>63-74</f>
        <v>-11</v>
      </c>
      <c r="EP143" s="42"/>
      <c r="EQ143" s="42"/>
      <c r="ER143" s="42"/>
      <c r="ES143" s="42"/>
      <c r="ET143" s="42"/>
      <c r="EU143" s="42"/>
      <c r="EV143" s="42"/>
      <c r="EW143" s="42"/>
      <c r="EX143" s="42"/>
      <c r="EY143" s="42"/>
      <c r="EZ143" s="42"/>
      <c r="FA143" s="42"/>
      <c r="FB143" s="42"/>
      <c r="FC143" s="42"/>
      <c r="FD143" s="42"/>
      <c r="FE143" s="42"/>
      <c r="FF143" s="42"/>
      <c r="FG143" s="42"/>
      <c r="FH143" s="42"/>
      <c r="FI143" s="42"/>
      <c r="FJ143" s="42"/>
      <c r="FK143" s="42"/>
      <c r="FL143" s="42"/>
      <c r="FM143" s="42"/>
      <c r="FN143" s="42"/>
      <c r="FO143" s="42"/>
      <c r="FP143" s="42"/>
      <c r="FQ143" s="42"/>
      <c r="FR143" s="42"/>
      <c r="FS143" s="42"/>
      <c r="FT143" s="42"/>
      <c r="FU143" s="42"/>
      <c r="FV143" s="42"/>
      <c r="FW143" s="42"/>
      <c r="FX143" s="42"/>
      <c r="FY143" s="42"/>
      <c r="FZ143" s="42"/>
      <c r="GA143" s="42"/>
      <c r="GB143" s="42">
        <v>-1</v>
      </c>
      <c r="GC143" s="42"/>
      <c r="GD143" s="42"/>
      <c r="GE143" s="42"/>
      <c r="GF143" s="42"/>
      <c r="GG143" s="42"/>
      <c r="GH143" s="42"/>
      <c r="GI143" s="42"/>
      <c r="GJ143" s="42"/>
      <c r="GK143" s="42"/>
      <c r="GL143" s="42"/>
      <c r="GM143" s="1">
        <v>-2</v>
      </c>
      <c r="GN143" s="42"/>
      <c r="GO143" s="42"/>
      <c r="GP143" s="42">
        <v>-1</v>
      </c>
      <c r="GQ143" s="42">
        <v>-1</v>
      </c>
      <c r="GR143" s="42"/>
      <c r="GS143" s="42"/>
      <c r="GT143" s="42"/>
      <c r="GU143" s="42"/>
      <c r="GV143" s="42"/>
      <c r="GW143" s="42"/>
      <c r="GX143" s="42"/>
      <c r="GY143" s="42"/>
      <c r="GZ143" s="42"/>
      <c r="HA143" s="42"/>
      <c r="HB143" s="42"/>
      <c r="HC143" s="42">
        <v>-1</v>
      </c>
      <c r="HD143" s="42"/>
      <c r="HE143" s="42"/>
      <c r="HF143" s="42"/>
      <c r="HG143" s="42"/>
      <c r="HH143" s="42"/>
      <c r="HI143" s="42"/>
      <c r="HJ143" s="42"/>
      <c r="HK143" s="42"/>
      <c r="HL143" s="42"/>
      <c r="HM143" s="42"/>
      <c r="HN143" s="42"/>
      <c r="HO143" s="42"/>
      <c r="HP143" s="42"/>
      <c r="HQ143" s="42"/>
      <c r="HR143" s="42"/>
      <c r="HS143" s="42"/>
      <c r="HT143" s="42"/>
      <c r="HU143" s="42"/>
      <c r="HV143" s="42"/>
      <c r="HW143" s="42">
        <v>-1</v>
      </c>
      <c r="HX143" s="42"/>
      <c r="HY143" s="42"/>
      <c r="HZ143" s="1">
        <v>-1</v>
      </c>
      <c r="IA143" s="42"/>
      <c r="IB143" s="42"/>
      <c r="IC143" s="42"/>
      <c r="ID143" s="42"/>
      <c r="IE143" s="42"/>
      <c r="IF143" s="42"/>
      <c r="IG143" s="42"/>
      <c r="IH143" s="42"/>
      <c r="II143" s="18" t="s">
        <v>37</v>
      </c>
      <c r="IJ143" s="1"/>
      <c r="IK143" s="1"/>
    </row>
    <row r="144" spans="1:245" ht="49" customHeight="1" x14ac:dyDescent="0.35">
      <c r="A144" s="20">
        <v>142</v>
      </c>
      <c r="B144" s="2" t="s">
        <v>498</v>
      </c>
      <c r="C144" s="2" t="s">
        <v>514</v>
      </c>
      <c r="D144" s="81" t="s">
        <v>136</v>
      </c>
      <c r="E144" s="4" t="s">
        <v>521</v>
      </c>
      <c r="F144" s="23" t="s">
        <v>522</v>
      </c>
      <c r="G144" s="4" t="s">
        <v>523</v>
      </c>
      <c r="I144" s="1">
        <v>10</v>
      </c>
      <c r="J144" s="47">
        <f t="shared" si="27"/>
        <v>28</v>
      </c>
      <c r="K144" s="44" t="s">
        <v>55</v>
      </c>
      <c r="V144" s="26">
        <f t="shared" si="24"/>
        <v>18</v>
      </c>
      <c r="W144" s="1">
        <v>3</v>
      </c>
      <c r="X144" s="27" t="str">
        <f t="shared" si="25"/>
        <v>P var</v>
      </c>
      <c r="AH144" s="67">
        <v>15</v>
      </c>
      <c r="AI144" s="68"/>
      <c r="AJ144" s="68"/>
      <c r="AK144" s="68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>
        <v>-1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-1</v>
      </c>
      <c r="BY144" s="1"/>
      <c r="BZ144" s="1"/>
      <c r="CA144" s="1"/>
      <c r="CB144" s="1"/>
      <c r="CC144" s="1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>
        <v>-1</v>
      </c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2"/>
      <c r="DZ144" s="42"/>
      <c r="EA144" s="42"/>
      <c r="EB144" s="42"/>
      <c r="EC144" s="42"/>
      <c r="ED144" s="42">
        <v>-1</v>
      </c>
      <c r="EE144" s="42"/>
      <c r="EF144" s="42"/>
      <c r="EG144" s="42"/>
      <c r="EH144" s="42"/>
      <c r="EI144" s="42"/>
      <c r="EJ144" s="42"/>
      <c r="EK144" s="42"/>
      <c r="EL144" s="42"/>
      <c r="EM144" s="42"/>
      <c r="EN144" s="42"/>
      <c r="EO144" s="42"/>
      <c r="EP144" s="42"/>
      <c r="EQ144" s="42"/>
      <c r="ER144" s="42"/>
      <c r="ES144" s="42"/>
      <c r="ET144" s="42"/>
      <c r="EU144" s="42"/>
      <c r="EV144" s="42"/>
      <c r="EW144" s="42"/>
      <c r="EX144" s="42"/>
      <c r="EY144" s="42"/>
      <c r="EZ144" s="42"/>
      <c r="FA144" s="42"/>
      <c r="FB144" s="42"/>
      <c r="FC144" s="42"/>
      <c r="FD144" s="42"/>
      <c r="FE144" s="42"/>
      <c r="FF144" s="42"/>
      <c r="FG144" s="42"/>
      <c r="FH144" s="42"/>
      <c r="FI144" s="42"/>
      <c r="FJ144" s="42"/>
      <c r="FK144" s="42"/>
      <c r="FL144" s="42"/>
      <c r="FM144" s="42"/>
      <c r="FN144" s="42"/>
      <c r="FO144" s="42"/>
      <c r="FP144" s="42"/>
      <c r="FQ144" s="42"/>
      <c r="FR144" s="42"/>
      <c r="FS144" s="42"/>
      <c r="FT144" s="42"/>
      <c r="FU144" s="42"/>
      <c r="FV144" s="42"/>
      <c r="FW144" s="42">
        <v>-2</v>
      </c>
      <c r="FX144" s="42"/>
      <c r="FY144" s="42"/>
      <c r="FZ144" s="42"/>
      <c r="GA144" s="42"/>
      <c r="GB144" s="42"/>
      <c r="GC144" s="42"/>
      <c r="GD144" s="42"/>
      <c r="GE144" s="42"/>
      <c r="GF144" s="42"/>
      <c r="GG144" s="42"/>
      <c r="GH144" s="42"/>
      <c r="GI144" s="42"/>
      <c r="GJ144" s="42"/>
      <c r="GK144" s="42"/>
      <c r="GL144" s="42"/>
      <c r="GM144" s="42"/>
      <c r="GN144" s="42">
        <v>-1</v>
      </c>
      <c r="GO144" s="42"/>
      <c r="GP144" s="42"/>
      <c r="GQ144" s="42"/>
      <c r="GR144" s="42"/>
      <c r="GS144" s="42"/>
      <c r="GT144" s="42">
        <v>20</v>
      </c>
      <c r="GU144" s="42"/>
      <c r="GV144" s="42"/>
      <c r="GW144" s="42"/>
      <c r="GX144" s="42"/>
      <c r="GY144" s="42"/>
      <c r="GZ144" s="42"/>
      <c r="HA144" s="42"/>
      <c r="HB144" s="42"/>
      <c r="HC144" s="42"/>
      <c r="HD144" s="42"/>
      <c r="HE144" s="42"/>
      <c r="HF144" s="42"/>
      <c r="HG144" s="42"/>
      <c r="HH144" s="42"/>
      <c r="HI144" s="42"/>
      <c r="HJ144" s="42"/>
      <c r="HK144" s="42"/>
      <c r="HL144" s="42"/>
      <c r="HM144" s="42"/>
      <c r="HN144" s="42"/>
      <c r="HO144" s="42"/>
      <c r="HP144" s="42"/>
      <c r="HQ144" s="42"/>
      <c r="HR144" s="42"/>
      <c r="HS144" s="42"/>
      <c r="HT144" s="42"/>
      <c r="HU144" s="42"/>
      <c r="HV144" s="42"/>
      <c r="HW144" s="42"/>
      <c r="HX144" s="42"/>
      <c r="HY144" s="42"/>
      <c r="HZ144" s="42"/>
      <c r="IA144" s="42"/>
      <c r="IB144" s="42"/>
      <c r="IC144" s="42"/>
      <c r="ID144" s="42"/>
      <c r="IE144" s="42"/>
      <c r="IF144" s="42"/>
      <c r="IG144" s="42"/>
      <c r="IH144" s="42"/>
      <c r="II144" s="18" t="s">
        <v>37</v>
      </c>
    </row>
    <row r="145" spans="1:245" ht="49" customHeight="1" x14ac:dyDescent="0.35">
      <c r="A145" s="20">
        <v>143</v>
      </c>
      <c r="B145" s="2" t="s">
        <v>254</v>
      </c>
      <c r="C145" s="2" t="s">
        <v>514</v>
      </c>
      <c r="D145" s="81" t="s">
        <v>136</v>
      </c>
      <c r="E145" s="4" t="s">
        <v>524</v>
      </c>
      <c r="F145" s="23" t="s">
        <v>525</v>
      </c>
      <c r="I145" s="1">
        <v>0</v>
      </c>
      <c r="J145" s="47">
        <f t="shared" si="27"/>
        <v>1</v>
      </c>
      <c r="K145" s="44" t="s">
        <v>55</v>
      </c>
      <c r="V145" s="26">
        <f t="shared" si="24"/>
        <v>1</v>
      </c>
      <c r="W145" s="1">
        <v>0</v>
      </c>
      <c r="X145" s="27" t="str">
        <f t="shared" si="25"/>
        <v>P var</v>
      </c>
      <c r="AA145" s="4"/>
      <c r="AB145" s="5" t="s">
        <v>224</v>
      </c>
      <c r="AC145" s="1">
        <v>30</v>
      </c>
      <c r="AE145" s="1">
        <v>1</v>
      </c>
      <c r="AF145" s="1" t="s">
        <v>121</v>
      </c>
      <c r="AG145" s="11">
        <v>1</v>
      </c>
      <c r="AH145" s="67">
        <v>1</v>
      </c>
      <c r="AI145" s="68"/>
      <c r="AJ145" s="68"/>
      <c r="AK145" s="68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2"/>
      <c r="DZ145" s="42"/>
      <c r="EA145" s="42"/>
      <c r="EB145" s="42"/>
      <c r="EC145" s="42"/>
      <c r="ED145" s="42"/>
      <c r="EE145" s="42"/>
      <c r="EF145" s="42"/>
      <c r="EG145" s="42"/>
      <c r="EH145" s="42"/>
      <c r="EI145" s="42"/>
      <c r="EJ145" s="42"/>
      <c r="EK145" s="42"/>
      <c r="EL145" s="42"/>
      <c r="EM145" s="42"/>
      <c r="EN145" s="42"/>
      <c r="EO145" s="42"/>
      <c r="EP145" s="42"/>
      <c r="EQ145" s="42"/>
      <c r="ER145" s="42"/>
      <c r="ES145" s="42"/>
      <c r="ET145" s="42"/>
      <c r="EU145" s="42"/>
      <c r="EV145" s="42"/>
      <c r="EW145" s="42"/>
      <c r="EX145" s="42"/>
      <c r="EY145" s="42"/>
      <c r="EZ145" s="42"/>
      <c r="FA145" s="42"/>
      <c r="FB145" s="42"/>
      <c r="FC145" s="42"/>
      <c r="FD145" s="42"/>
      <c r="FE145" s="42"/>
      <c r="FF145" s="42"/>
      <c r="FG145" s="42"/>
      <c r="FH145" s="42"/>
      <c r="FI145" s="42"/>
      <c r="FJ145" s="42"/>
      <c r="FK145" s="42"/>
      <c r="FL145" s="42"/>
      <c r="FM145" s="42"/>
      <c r="FN145" s="42"/>
      <c r="FO145" s="42"/>
      <c r="FP145" s="42"/>
      <c r="FQ145" s="42"/>
      <c r="FR145" s="42"/>
      <c r="FS145" s="42"/>
      <c r="FT145" s="42"/>
      <c r="FU145" s="42"/>
      <c r="FV145" s="42"/>
      <c r="FW145" s="42"/>
      <c r="FX145" s="42"/>
      <c r="FY145" s="42"/>
      <c r="FZ145" s="42"/>
      <c r="GA145" s="42"/>
      <c r="GB145" s="42"/>
      <c r="GC145" s="42"/>
      <c r="GD145" s="42"/>
      <c r="GE145" s="42"/>
      <c r="GF145" s="42"/>
      <c r="GG145" s="42"/>
      <c r="GH145" s="42"/>
      <c r="GI145" s="42"/>
      <c r="GJ145" s="42"/>
      <c r="GK145" s="42"/>
      <c r="GL145" s="42"/>
      <c r="GM145" s="42"/>
      <c r="GN145" s="42"/>
      <c r="GO145" s="42"/>
      <c r="GP145" s="42"/>
      <c r="GQ145" s="42"/>
      <c r="GR145" s="42"/>
      <c r="GS145" s="42"/>
      <c r="GT145" s="42"/>
      <c r="GU145" s="42"/>
      <c r="GV145" s="42"/>
      <c r="GW145" s="42"/>
      <c r="GX145" s="42"/>
      <c r="GY145" s="42"/>
      <c r="GZ145" s="42"/>
      <c r="HA145" s="42"/>
      <c r="HB145" s="42"/>
      <c r="HC145" s="42"/>
      <c r="HD145" s="42"/>
      <c r="HE145" s="42"/>
      <c r="HF145" s="42"/>
      <c r="HG145" s="42"/>
      <c r="HH145" s="42"/>
      <c r="HI145" s="42"/>
      <c r="HJ145" s="42"/>
      <c r="HK145" s="42"/>
      <c r="HL145" s="42"/>
      <c r="HM145" s="42"/>
      <c r="HN145" s="42"/>
      <c r="HO145" s="42"/>
      <c r="HP145" s="42"/>
      <c r="HQ145" s="42"/>
      <c r="HR145" s="42"/>
      <c r="HS145" s="42"/>
      <c r="HT145" s="42"/>
      <c r="HU145" s="42"/>
      <c r="HV145" s="42"/>
      <c r="HW145" s="42"/>
      <c r="HX145" s="42"/>
      <c r="HY145" s="42"/>
      <c r="HZ145" s="42"/>
      <c r="IA145" s="42"/>
      <c r="IB145" s="42"/>
      <c r="IC145" s="42"/>
      <c r="ID145" s="42"/>
      <c r="IE145" s="42"/>
      <c r="IF145" s="42"/>
      <c r="IG145" s="42"/>
      <c r="IH145" s="42"/>
      <c r="II145" s="18" t="s">
        <v>37</v>
      </c>
      <c r="IJ145" s="1"/>
      <c r="IK145" s="1"/>
    </row>
    <row r="146" spans="1:245" ht="41" customHeight="1" x14ac:dyDescent="0.35">
      <c r="A146" s="20">
        <v>144</v>
      </c>
      <c r="B146" s="2" t="s">
        <v>526</v>
      </c>
      <c r="C146" s="2" t="s">
        <v>527</v>
      </c>
      <c r="D146" s="81" t="s">
        <v>509</v>
      </c>
      <c r="E146" s="4" t="s">
        <v>528</v>
      </c>
      <c r="F146" s="23" t="s">
        <v>529</v>
      </c>
      <c r="G146" s="36" t="s">
        <v>530</v>
      </c>
      <c r="I146" s="1">
        <v>10</v>
      </c>
      <c r="J146" s="47">
        <f t="shared" si="27"/>
        <v>50</v>
      </c>
      <c r="K146" s="44" t="s">
        <v>121</v>
      </c>
      <c r="V146" s="26">
        <f t="shared" si="24"/>
        <v>40</v>
      </c>
      <c r="W146" s="1">
        <v>5</v>
      </c>
      <c r="X146" s="27" t="str">
        <f t="shared" si="25"/>
        <v>P var</v>
      </c>
      <c r="AB146" s="66" t="s">
        <v>192</v>
      </c>
      <c r="AC146" s="1">
        <v>30</v>
      </c>
      <c r="AD146" s="31"/>
      <c r="AE146" s="1">
        <v>1</v>
      </c>
      <c r="AF146" s="44" t="s">
        <v>121</v>
      </c>
      <c r="AG146" s="11">
        <f t="shared" si="16"/>
        <v>14.068965517241379</v>
      </c>
      <c r="AH146" s="84">
        <v>50</v>
      </c>
      <c r="AL146" s="76"/>
      <c r="AM146" s="76"/>
      <c r="AN146" s="76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87" t="s">
        <v>37</v>
      </c>
    </row>
    <row r="147" spans="1:245" ht="41" customHeight="1" x14ac:dyDescent="0.35">
      <c r="A147" s="20">
        <v>145</v>
      </c>
      <c r="B147" s="2" t="s">
        <v>526</v>
      </c>
      <c r="C147" s="2" t="s">
        <v>527</v>
      </c>
      <c r="D147" s="81" t="s">
        <v>509</v>
      </c>
      <c r="E147" s="4" t="s">
        <v>531</v>
      </c>
      <c r="F147" s="23" t="s">
        <v>532</v>
      </c>
      <c r="G147" s="36" t="s">
        <v>530</v>
      </c>
      <c r="I147" s="1">
        <v>2</v>
      </c>
      <c r="J147" s="47">
        <f t="shared" si="27"/>
        <v>9</v>
      </c>
      <c r="K147" s="44" t="s">
        <v>121</v>
      </c>
      <c r="V147" s="26">
        <f t="shared" si="24"/>
        <v>7</v>
      </c>
      <c r="W147" s="1">
        <v>1</v>
      </c>
      <c r="X147" s="27" t="str">
        <f t="shared" si="25"/>
        <v>P var</v>
      </c>
      <c r="AB147" s="66" t="s">
        <v>192</v>
      </c>
      <c r="AC147" s="1">
        <v>30</v>
      </c>
      <c r="AD147" s="31"/>
      <c r="AE147" s="1">
        <v>1</v>
      </c>
      <c r="AF147" s="44" t="s">
        <v>121</v>
      </c>
      <c r="AG147" s="11">
        <f t="shared" si="16"/>
        <v>14.068965517241379</v>
      </c>
      <c r="AH147" s="84">
        <v>0</v>
      </c>
      <c r="AL147" s="76"/>
      <c r="AM147" s="76"/>
      <c r="AN147" s="76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>
        <v>10</v>
      </c>
      <c r="HM147" s="1">
        <v>-1</v>
      </c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88" t="s">
        <v>37</v>
      </c>
    </row>
    <row r="148" spans="1:245" ht="41" customHeight="1" x14ac:dyDescent="0.35">
      <c r="A148" s="20">
        <v>146</v>
      </c>
      <c r="B148" s="2" t="s">
        <v>526</v>
      </c>
      <c r="C148" s="2" t="s">
        <v>533</v>
      </c>
      <c r="D148" s="81" t="s">
        <v>160</v>
      </c>
      <c r="E148" s="4" t="s">
        <v>534</v>
      </c>
      <c r="F148" s="23" t="s">
        <v>535</v>
      </c>
      <c r="G148" s="36" t="s">
        <v>530</v>
      </c>
      <c r="I148" s="1">
        <v>10</v>
      </c>
      <c r="J148" s="47">
        <f t="shared" si="27"/>
        <v>48</v>
      </c>
      <c r="K148" s="44" t="s">
        <v>121</v>
      </c>
      <c r="V148" s="26">
        <f t="shared" si="24"/>
        <v>38</v>
      </c>
      <c r="W148" s="1">
        <v>5</v>
      </c>
      <c r="X148" s="27" t="str">
        <f t="shared" si="25"/>
        <v>P var</v>
      </c>
      <c r="AB148" s="66" t="s">
        <v>192</v>
      </c>
      <c r="AC148" s="1">
        <v>30</v>
      </c>
      <c r="AD148" s="31"/>
      <c r="AE148" s="1">
        <v>1</v>
      </c>
      <c r="AF148" s="44" t="s">
        <v>121</v>
      </c>
      <c r="AG148" s="11">
        <f t="shared" si="16"/>
        <v>14.068965517241379</v>
      </c>
      <c r="AH148" s="84">
        <v>50</v>
      </c>
      <c r="AL148" s="76"/>
      <c r="AM148" s="76"/>
      <c r="AN148" s="76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>
        <v>-1</v>
      </c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>
        <v>-1</v>
      </c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89" t="s">
        <v>37</v>
      </c>
    </row>
    <row r="149" spans="1:245" ht="41" customHeight="1" x14ac:dyDescent="0.35">
      <c r="A149" s="20">
        <v>147</v>
      </c>
      <c r="B149" s="2" t="s">
        <v>526</v>
      </c>
      <c r="C149" s="2" t="s">
        <v>533</v>
      </c>
      <c r="D149" s="81" t="s">
        <v>160</v>
      </c>
      <c r="E149" s="4" t="s">
        <v>536</v>
      </c>
      <c r="F149" s="23" t="s">
        <v>537</v>
      </c>
      <c r="G149" s="36" t="s">
        <v>530</v>
      </c>
      <c r="I149" s="1">
        <v>5</v>
      </c>
      <c r="J149" s="47">
        <f t="shared" si="27"/>
        <v>12</v>
      </c>
      <c r="K149" s="44" t="s">
        <v>121</v>
      </c>
      <c r="V149" s="26">
        <f t="shared" si="24"/>
        <v>7</v>
      </c>
      <c r="W149" s="1">
        <v>1</v>
      </c>
      <c r="X149" s="27" t="str">
        <f t="shared" si="25"/>
        <v>P var</v>
      </c>
      <c r="AB149" s="66" t="s">
        <v>192</v>
      </c>
      <c r="AC149" s="1">
        <v>30</v>
      </c>
      <c r="AD149" s="31"/>
      <c r="AE149" s="1">
        <v>1</v>
      </c>
      <c r="AF149" s="44" t="s">
        <v>121</v>
      </c>
      <c r="AG149" s="11">
        <f t="shared" si="16"/>
        <v>14.068965517241379</v>
      </c>
      <c r="AH149" s="84">
        <v>12</v>
      </c>
      <c r="AL149" s="76"/>
      <c r="AM149" s="76"/>
      <c r="AN149" s="76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8" t="s">
        <v>37</v>
      </c>
    </row>
    <row r="150" spans="1:245" ht="49" customHeight="1" x14ac:dyDescent="0.35">
      <c r="A150" s="20">
        <v>148</v>
      </c>
      <c r="B150" s="2" t="s">
        <v>254</v>
      </c>
      <c r="C150" s="2" t="s">
        <v>455</v>
      </c>
      <c r="D150" s="2" t="s">
        <v>136</v>
      </c>
      <c r="E150" s="4" t="s">
        <v>538</v>
      </c>
      <c r="F150" s="23" t="s">
        <v>539</v>
      </c>
      <c r="I150" s="1">
        <v>0</v>
      </c>
      <c r="J150" s="24">
        <f t="shared" si="27"/>
        <v>2</v>
      </c>
      <c r="K150" s="44" t="s">
        <v>55</v>
      </c>
      <c r="V150" s="26">
        <f t="shared" ref="V150:V218" si="30">J150-I150</f>
        <v>2</v>
      </c>
      <c r="W150" s="1">
        <v>2</v>
      </c>
      <c r="X150" s="27" t="str">
        <f t="shared" ref="X150:X218" si="31">IF(J150&lt;I150,"N var",IF(J150&lt;(I150+W150),"P var low",IF(J150&gt;(I150+W150-1),"P var","N var")))</f>
        <v>P var</v>
      </c>
      <c r="AA150" s="4" t="s">
        <v>53</v>
      </c>
      <c r="AB150" s="5" t="s">
        <v>540</v>
      </c>
      <c r="AC150" s="1">
        <v>30</v>
      </c>
      <c r="AE150" s="1">
        <v>1</v>
      </c>
      <c r="AF150" s="1" t="s">
        <v>121</v>
      </c>
      <c r="AG150" s="11">
        <v>27.45</v>
      </c>
      <c r="AH150" s="67">
        <v>10</v>
      </c>
      <c r="AI150" s="68"/>
      <c r="AJ150" s="68"/>
      <c r="AK150" s="68"/>
      <c r="AL150" s="1"/>
      <c r="AM150" s="1"/>
      <c r="AN150" s="1"/>
      <c r="AO150" s="1"/>
      <c r="AP150" s="1"/>
      <c r="AQ150" s="1"/>
      <c r="AR150" s="1"/>
      <c r="AS150" s="1"/>
      <c r="AT150" s="1"/>
      <c r="AU150" s="1">
        <v>-1</v>
      </c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-1</v>
      </c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-1</v>
      </c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>
        <v>-1</v>
      </c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>
        <v>-1</v>
      </c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>
        <v>-1</v>
      </c>
      <c r="EQ150" s="1"/>
      <c r="ER150" s="1"/>
      <c r="ES150" s="1"/>
      <c r="ET150" s="1"/>
      <c r="EU150" s="1"/>
      <c r="EV150" s="1"/>
      <c r="EW150" s="1"/>
      <c r="EX150" s="1">
        <v>-1</v>
      </c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>
        <v>-1</v>
      </c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8" t="s">
        <v>37</v>
      </c>
      <c r="IJ150" s="1"/>
      <c r="IK150" s="1"/>
    </row>
    <row r="151" spans="1:245" ht="49" customHeight="1" x14ac:dyDescent="0.35">
      <c r="A151" s="20">
        <v>149</v>
      </c>
      <c r="B151" s="2" t="s">
        <v>254</v>
      </c>
      <c r="C151" s="2" t="s">
        <v>455</v>
      </c>
      <c r="D151" s="2" t="s">
        <v>136</v>
      </c>
      <c r="E151" s="4" t="s">
        <v>541</v>
      </c>
      <c r="F151" s="23" t="s">
        <v>542</v>
      </c>
      <c r="I151" s="1">
        <v>100</v>
      </c>
      <c r="J151" s="24">
        <f t="shared" si="27"/>
        <v>520</v>
      </c>
      <c r="K151" s="44" t="s">
        <v>55</v>
      </c>
      <c r="V151" s="26">
        <f t="shared" si="30"/>
        <v>420</v>
      </c>
      <c r="W151" s="1">
        <v>10</v>
      </c>
      <c r="X151" s="27" t="str">
        <f t="shared" si="31"/>
        <v>P var</v>
      </c>
      <c r="AA151" s="4">
        <v>10</v>
      </c>
      <c r="AB151" s="5" t="s">
        <v>224</v>
      </c>
      <c r="AC151" s="1">
        <v>30</v>
      </c>
      <c r="AE151" s="1">
        <v>1</v>
      </c>
      <c r="AF151" s="1" t="s">
        <v>121</v>
      </c>
      <c r="AG151" s="11">
        <v>0.1</v>
      </c>
      <c r="AH151" s="67">
        <v>650</v>
      </c>
      <c r="AI151" s="68"/>
      <c r="AJ151" s="68"/>
      <c r="AK151" s="68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>
        <v>-60</v>
      </c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>
        <v>-60</v>
      </c>
      <c r="CP151" s="1"/>
      <c r="CQ151" s="1">
        <v>-10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8" t="s">
        <v>37</v>
      </c>
      <c r="IJ151" s="1"/>
      <c r="IK151" s="1"/>
    </row>
    <row r="152" spans="1:245" ht="49" customHeight="1" x14ac:dyDescent="0.35">
      <c r="A152" s="20">
        <v>150</v>
      </c>
      <c r="B152" s="2" t="s">
        <v>254</v>
      </c>
      <c r="C152" s="2" t="s">
        <v>455</v>
      </c>
      <c r="D152" s="2" t="s">
        <v>136</v>
      </c>
      <c r="E152" s="4" t="s">
        <v>543</v>
      </c>
      <c r="F152" s="23" t="s">
        <v>544</v>
      </c>
      <c r="I152" s="1">
        <v>5</v>
      </c>
      <c r="J152" s="24">
        <f t="shared" si="27"/>
        <v>20</v>
      </c>
      <c r="K152" s="44" t="s">
        <v>55</v>
      </c>
      <c r="V152" s="26">
        <f t="shared" si="30"/>
        <v>15</v>
      </c>
      <c r="W152" s="1">
        <v>0</v>
      </c>
      <c r="X152" s="27" t="str">
        <f t="shared" si="31"/>
        <v>P var</v>
      </c>
      <c r="AA152" s="4">
        <v>11</v>
      </c>
      <c r="AB152" s="49" t="s">
        <v>494</v>
      </c>
      <c r="AC152" s="20">
        <v>30</v>
      </c>
      <c r="AD152" s="31">
        <f>J152/AC152</f>
        <v>0.66666666666666663</v>
      </c>
      <c r="AE152" s="20">
        <v>1</v>
      </c>
      <c r="AF152" s="20" t="s">
        <v>121</v>
      </c>
      <c r="AG152" s="61">
        <v>20</v>
      </c>
      <c r="AH152" s="62">
        <v>23</v>
      </c>
      <c r="AI152" s="63"/>
      <c r="AJ152" s="63"/>
      <c r="AK152" s="63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>
        <v>-1</v>
      </c>
      <c r="CW152" s="64"/>
      <c r="CX152" s="64"/>
      <c r="CY152" s="64"/>
      <c r="CZ152" s="64"/>
      <c r="DA152" s="64"/>
      <c r="DB152" s="64">
        <v>-1</v>
      </c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>
        <v>-1</v>
      </c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18" t="s">
        <v>37</v>
      </c>
      <c r="IJ152" s="1"/>
      <c r="IK152" s="1"/>
    </row>
    <row r="153" spans="1:245" ht="49" customHeight="1" x14ac:dyDescent="0.35">
      <c r="A153" s="20">
        <v>151</v>
      </c>
      <c r="B153" s="2" t="s">
        <v>254</v>
      </c>
      <c r="C153" s="2" t="s">
        <v>455</v>
      </c>
      <c r="D153" s="2" t="s">
        <v>136</v>
      </c>
      <c r="E153" s="4" t="s">
        <v>545</v>
      </c>
      <c r="F153" s="23" t="s">
        <v>546</v>
      </c>
      <c r="G153" s="4" t="s">
        <v>547</v>
      </c>
      <c r="I153" s="1">
        <v>5</v>
      </c>
      <c r="J153" s="24">
        <f t="shared" si="27"/>
        <v>51</v>
      </c>
      <c r="K153" s="44" t="s">
        <v>55</v>
      </c>
      <c r="V153" s="26">
        <f t="shared" si="30"/>
        <v>46</v>
      </c>
      <c r="W153" s="1">
        <v>0</v>
      </c>
      <c r="X153" s="27" t="str">
        <f t="shared" si="31"/>
        <v>P var</v>
      </c>
      <c r="AB153" s="5" t="s">
        <v>548</v>
      </c>
      <c r="AC153" s="1">
        <v>30</v>
      </c>
      <c r="AE153" s="1">
        <v>1</v>
      </c>
      <c r="AF153" s="1" t="s">
        <v>121</v>
      </c>
      <c r="AG153" s="11">
        <v>4.2699999999999996</v>
      </c>
      <c r="AH153" s="67">
        <v>53</v>
      </c>
      <c r="AI153" s="68"/>
      <c r="AJ153" s="68"/>
      <c r="AK153" s="68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>
        <v>-1</v>
      </c>
      <c r="DE153" s="1"/>
      <c r="DF153" s="1"/>
      <c r="DG153" s="1"/>
      <c r="DH153" s="1">
        <v>-1</v>
      </c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8" t="s">
        <v>37</v>
      </c>
    </row>
    <row r="154" spans="1:245" ht="49" customHeight="1" x14ac:dyDescent="0.35">
      <c r="A154" s="20">
        <v>152</v>
      </c>
      <c r="B154" s="2" t="s">
        <v>254</v>
      </c>
      <c r="C154" s="2" t="s">
        <v>549</v>
      </c>
      <c r="D154" s="2" t="s">
        <v>550</v>
      </c>
      <c r="E154" s="4" t="s">
        <v>551</v>
      </c>
      <c r="F154" s="23" t="s">
        <v>552</v>
      </c>
      <c r="G154" s="4" t="s">
        <v>553</v>
      </c>
      <c r="I154" s="1">
        <v>5</v>
      </c>
      <c r="J154" s="47">
        <f>SUM(AH154)+SUM(AI154:PY154)+'[1]Material Master List LBI100'!K35</f>
        <v>23</v>
      </c>
      <c r="K154" s="1" t="s">
        <v>91</v>
      </c>
      <c r="V154" s="26">
        <f t="shared" si="30"/>
        <v>18</v>
      </c>
      <c r="W154" s="1">
        <v>5</v>
      </c>
      <c r="X154" s="27" t="str">
        <f t="shared" si="31"/>
        <v>P var</v>
      </c>
      <c r="Y154" s="2" t="s">
        <v>312</v>
      </c>
      <c r="AA154" s="4"/>
      <c r="AB154" s="5" t="s">
        <v>554</v>
      </c>
      <c r="AC154" s="1">
        <v>30</v>
      </c>
      <c r="AD154" s="1">
        <v>0.5</v>
      </c>
      <c r="AE154" s="1">
        <v>1</v>
      </c>
      <c r="AF154" s="1" t="s">
        <v>93</v>
      </c>
      <c r="AG154" s="11">
        <v>4.38</v>
      </c>
      <c r="AH154" s="67">
        <v>23</v>
      </c>
      <c r="AI154" s="68"/>
      <c r="AJ154" s="68"/>
      <c r="AK154" s="68"/>
      <c r="AL154" s="1"/>
      <c r="AM154" s="1"/>
      <c r="AN154" s="1">
        <v>-1</v>
      </c>
      <c r="AO154" s="1"/>
      <c r="AP154" s="1"/>
      <c r="AQ154" s="1"/>
      <c r="AR154" s="1"/>
      <c r="AS154" s="1"/>
      <c r="AT154" s="1">
        <v>-2</v>
      </c>
      <c r="AU154" s="1"/>
      <c r="AV154" s="1"/>
      <c r="AW154" s="1"/>
      <c r="AX154" s="1"/>
      <c r="AY154" s="1"/>
      <c r="AZ154" s="1"/>
      <c r="BA154" s="1"/>
      <c r="BB154" s="1"/>
      <c r="BC154" s="1">
        <v>-1</v>
      </c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>
        <v>-2</v>
      </c>
      <c r="BV154" s="1"/>
      <c r="BW154" s="1"/>
      <c r="BX154" s="1"/>
      <c r="BY154" s="1"/>
      <c r="BZ154" s="1"/>
      <c r="CA154" s="1"/>
      <c r="CB154" s="1"/>
      <c r="CC154" s="1">
        <v>-2</v>
      </c>
      <c r="CD154" s="1"/>
      <c r="CE154" s="1"/>
      <c r="CF154" s="1"/>
      <c r="CG154" s="1"/>
      <c r="CH154" s="1"/>
      <c r="CI154" s="1"/>
      <c r="CJ154" s="1"/>
      <c r="CK154" s="1">
        <v>-2</v>
      </c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>
        <v>-2</v>
      </c>
      <c r="DA154" s="1"/>
      <c r="DB154" s="1"/>
      <c r="DC154" s="1"/>
      <c r="DD154" s="1"/>
      <c r="DE154" s="1"/>
      <c r="DF154" s="1"/>
      <c r="DG154" s="1"/>
      <c r="DH154" s="1">
        <v>-1</v>
      </c>
      <c r="DI154" s="1"/>
      <c r="DJ154" s="1"/>
      <c r="DK154" s="1"/>
      <c r="DL154" s="1">
        <v>-2</v>
      </c>
      <c r="DM154" s="1"/>
      <c r="DN154" s="1"/>
      <c r="DO154" s="1">
        <v>-2</v>
      </c>
      <c r="DP154" s="1">
        <v>-2</v>
      </c>
      <c r="DQ154" s="1"/>
      <c r="DR154" s="1"/>
      <c r="DS154" s="1"/>
      <c r="DT154" s="1"/>
      <c r="DU154" s="1"/>
      <c r="DV154" s="1"/>
      <c r="DW154" s="1">
        <v>-2</v>
      </c>
      <c r="DX154" s="1"/>
      <c r="DY154" s="1"/>
      <c r="DZ154" s="1"/>
      <c r="EA154" s="1"/>
      <c r="EB154" s="1"/>
      <c r="EC154" s="1"/>
      <c r="ED154" s="1">
        <v>-2</v>
      </c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8" t="s">
        <v>37</v>
      </c>
      <c r="IJ154" s="1"/>
      <c r="IK154" s="1"/>
    </row>
    <row r="155" spans="1:245" ht="49" customHeight="1" x14ac:dyDescent="0.35">
      <c r="A155" s="20">
        <v>153</v>
      </c>
      <c r="B155" s="2" t="s">
        <v>254</v>
      </c>
      <c r="C155" s="2" t="s">
        <v>549</v>
      </c>
      <c r="D155" s="2" t="s">
        <v>555</v>
      </c>
      <c r="E155" s="4" t="s">
        <v>556</v>
      </c>
      <c r="F155" s="23" t="s">
        <v>557</v>
      </c>
      <c r="I155" s="1">
        <v>1</v>
      </c>
      <c r="J155" s="47">
        <f t="shared" ref="J155:J164" si="32">SUM(AH155)+SUM(AI155:PY155)</f>
        <v>1</v>
      </c>
      <c r="K155" s="1" t="s">
        <v>91</v>
      </c>
      <c r="V155" s="26">
        <f t="shared" si="30"/>
        <v>0</v>
      </c>
      <c r="W155" s="1">
        <v>1</v>
      </c>
      <c r="X155" s="27" t="str">
        <f t="shared" si="31"/>
        <v>P var low</v>
      </c>
      <c r="AA155" s="4">
        <v>1</v>
      </c>
      <c r="AB155" s="5" t="s">
        <v>258</v>
      </c>
      <c r="AC155" s="1">
        <v>30</v>
      </c>
      <c r="AE155" s="1">
        <v>1</v>
      </c>
      <c r="AF155" s="1" t="s">
        <v>93</v>
      </c>
      <c r="AG155" s="11">
        <v>12.15</v>
      </c>
      <c r="AH155" s="67">
        <v>2</v>
      </c>
      <c r="AI155" s="68"/>
      <c r="AJ155" s="68"/>
      <c r="AK155" s="68"/>
      <c r="AL155" s="1"/>
      <c r="AM155" s="1"/>
      <c r="AN155" s="1"/>
      <c r="AO155" s="1"/>
      <c r="AP155" s="1"/>
      <c r="AQ155" s="1"/>
      <c r="AR155" s="1"/>
      <c r="AS155" s="1"/>
      <c r="AT155" s="1"/>
      <c r="AU155" s="1">
        <v>-1</v>
      </c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>
        <v>-1</v>
      </c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>
        <v>-1</v>
      </c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>
        <v>1</v>
      </c>
      <c r="DI155" s="1"/>
      <c r="DJ155" s="1"/>
      <c r="DK155" s="1"/>
      <c r="DL155" s="1">
        <v>1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>
        <v>2</v>
      </c>
      <c r="EC155" s="1">
        <v>-1</v>
      </c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>
        <v>-1</v>
      </c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>
        <v>-1</v>
      </c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>
        <v>1</v>
      </c>
      <c r="GF155" s="1"/>
      <c r="GG155" s="1"/>
      <c r="GH155" s="1"/>
      <c r="GI155" s="1"/>
      <c r="GJ155" s="1"/>
      <c r="GK155" s="1">
        <v>-1</v>
      </c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>
        <v>1</v>
      </c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8" t="s">
        <v>37</v>
      </c>
      <c r="IJ155" s="1"/>
      <c r="IK155" s="1"/>
    </row>
    <row r="156" spans="1:245" ht="49" customHeight="1" x14ac:dyDescent="0.35">
      <c r="A156" s="20">
        <v>154</v>
      </c>
      <c r="B156" s="2" t="s">
        <v>254</v>
      </c>
      <c r="C156" s="2" t="s">
        <v>549</v>
      </c>
      <c r="D156" s="2" t="s">
        <v>555</v>
      </c>
      <c r="E156" s="4" t="s">
        <v>558</v>
      </c>
      <c r="F156" s="23" t="s">
        <v>559</v>
      </c>
      <c r="I156" s="1">
        <v>2</v>
      </c>
      <c r="J156" s="47">
        <f t="shared" si="32"/>
        <v>3</v>
      </c>
      <c r="K156" s="44" t="s">
        <v>55</v>
      </c>
      <c r="V156" s="26">
        <f t="shared" si="30"/>
        <v>1</v>
      </c>
      <c r="W156" s="1">
        <v>1</v>
      </c>
      <c r="X156" s="27" t="str">
        <f t="shared" si="31"/>
        <v>P var</v>
      </c>
      <c r="AA156" s="4"/>
      <c r="AB156" s="5" t="s">
        <v>560</v>
      </c>
      <c r="AC156" s="1">
        <v>30</v>
      </c>
      <c r="AE156" s="1">
        <v>1</v>
      </c>
      <c r="AF156" s="1" t="s">
        <v>93</v>
      </c>
      <c r="AG156" s="11">
        <v>17.75</v>
      </c>
      <c r="AH156" s="67">
        <v>7</v>
      </c>
      <c r="AI156" s="68"/>
      <c r="AJ156" s="68"/>
      <c r="AK156" s="68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>
        <v>-1</v>
      </c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>
        <v>-1</v>
      </c>
      <c r="FY156" s="1"/>
      <c r="FZ156" s="1"/>
      <c r="GA156" s="1"/>
      <c r="GB156" s="1"/>
      <c r="GC156" s="1"/>
      <c r="GD156" s="1">
        <v>-2</v>
      </c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8" t="s">
        <v>37</v>
      </c>
      <c r="IJ156" s="1"/>
      <c r="IK156" s="1"/>
    </row>
    <row r="157" spans="1:245" ht="49" customHeight="1" x14ac:dyDescent="0.35">
      <c r="A157" s="20">
        <v>155</v>
      </c>
      <c r="B157" s="2" t="s">
        <v>254</v>
      </c>
      <c r="C157" s="2" t="s">
        <v>549</v>
      </c>
      <c r="D157" s="2" t="s">
        <v>555</v>
      </c>
      <c r="E157" s="4" t="s">
        <v>561</v>
      </c>
      <c r="F157" s="23" t="s">
        <v>562</v>
      </c>
      <c r="I157" s="1">
        <v>4</v>
      </c>
      <c r="J157" s="47">
        <f t="shared" si="32"/>
        <v>14</v>
      </c>
      <c r="K157" s="1" t="s">
        <v>91</v>
      </c>
      <c r="V157" s="26">
        <f t="shared" si="30"/>
        <v>10</v>
      </c>
      <c r="W157" s="1">
        <v>2</v>
      </c>
      <c r="X157" s="27" t="str">
        <f t="shared" si="31"/>
        <v>P var</v>
      </c>
      <c r="AA157" s="4">
        <v>4</v>
      </c>
      <c r="AB157" s="5" t="s">
        <v>258</v>
      </c>
      <c r="AC157" s="1">
        <v>30</v>
      </c>
      <c r="AE157" s="1">
        <v>1</v>
      </c>
      <c r="AF157" s="1" t="s">
        <v>93</v>
      </c>
      <c r="AG157" s="11">
        <v>0.64</v>
      </c>
      <c r="AH157" s="67">
        <v>15</v>
      </c>
      <c r="AI157" s="68"/>
      <c r="AJ157" s="68"/>
      <c r="AK157" s="68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>
        <v>-1</v>
      </c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8" t="s">
        <v>37</v>
      </c>
      <c r="IJ157" s="1"/>
      <c r="IK157" s="1"/>
    </row>
    <row r="158" spans="1:245" ht="49" customHeight="1" x14ac:dyDescent="0.35">
      <c r="A158" s="20">
        <v>156</v>
      </c>
      <c r="B158" s="2" t="s">
        <v>254</v>
      </c>
      <c r="C158" s="2" t="s">
        <v>549</v>
      </c>
      <c r="D158" s="2" t="s">
        <v>555</v>
      </c>
      <c r="E158" s="4" t="s">
        <v>563</v>
      </c>
      <c r="F158" s="23" t="s">
        <v>564</v>
      </c>
      <c r="I158" s="1">
        <v>5</v>
      </c>
      <c r="J158" s="47">
        <f t="shared" si="32"/>
        <v>8</v>
      </c>
      <c r="K158" s="1" t="s">
        <v>91</v>
      </c>
      <c r="V158" s="26">
        <f t="shared" si="30"/>
        <v>3</v>
      </c>
      <c r="W158" s="1">
        <v>0</v>
      </c>
      <c r="X158" s="27" t="str">
        <f t="shared" si="31"/>
        <v>P var</v>
      </c>
      <c r="AA158" s="4">
        <v>5</v>
      </c>
      <c r="AB158" s="5" t="s">
        <v>258</v>
      </c>
      <c r="AC158" s="1">
        <v>30</v>
      </c>
      <c r="AE158" s="1">
        <v>1</v>
      </c>
      <c r="AF158" s="1" t="s">
        <v>93</v>
      </c>
      <c r="AG158" s="11">
        <v>0.8</v>
      </c>
      <c r="AH158" s="67">
        <v>11</v>
      </c>
      <c r="AI158" s="68"/>
      <c r="AJ158" s="68"/>
      <c r="AK158" s="68"/>
      <c r="AL158" s="1"/>
      <c r="AM158" s="1"/>
      <c r="AN158" s="1"/>
      <c r="AO158" s="1"/>
      <c r="AP158" s="1"/>
      <c r="AQ158" s="1"/>
      <c r="AR158" s="1"/>
      <c r="AS158" s="1"/>
      <c r="AT158" s="1"/>
      <c r="AU158" s="1">
        <v>-1</v>
      </c>
      <c r="AV158" s="1"/>
      <c r="AW158" s="1"/>
      <c r="AX158" s="1"/>
      <c r="AY158" s="1"/>
      <c r="AZ158" s="1"/>
      <c r="BA158" s="1"/>
      <c r="BB158" s="1"/>
      <c r="BC158" s="1"/>
      <c r="BD158" s="1"/>
      <c r="BE158" s="1">
        <v>-1</v>
      </c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>
        <v>-1</v>
      </c>
      <c r="BR158" s="1"/>
      <c r="BS158" s="1"/>
      <c r="BT158" s="1"/>
      <c r="BU158" s="1"/>
      <c r="BV158" s="1"/>
      <c r="BW158" s="1"/>
      <c r="BX158" s="1"/>
      <c r="BY158" s="1"/>
      <c r="BZ158" s="1"/>
      <c r="CA158" s="1">
        <v>-1</v>
      </c>
      <c r="CB158" s="1"/>
      <c r="CC158" s="1"/>
      <c r="CD158" s="1"/>
      <c r="CE158" s="1"/>
      <c r="CF158" s="1"/>
      <c r="CG158" s="1"/>
      <c r="CH158" s="1"/>
      <c r="CI158" s="1">
        <v>5</v>
      </c>
      <c r="CJ158" s="1"/>
      <c r="CK158" s="1"/>
      <c r="CL158" s="1"/>
      <c r="CM158" s="1"/>
      <c r="CN158" s="1"/>
      <c r="CO158" s="1"/>
      <c r="CP158" s="1"/>
      <c r="CQ158" s="1"/>
      <c r="CR158" s="1">
        <v>-1</v>
      </c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>
        <v>-1</v>
      </c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>
        <v>-1</v>
      </c>
      <c r="DR158" s="1"/>
      <c r="DS158" s="1">
        <v>-1</v>
      </c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>
        <v>-1</v>
      </c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>
        <v>-1</v>
      </c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>
        <v>-1</v>
      </c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>
        <v>5</v>
      </c>
      <c r="GF158" s="1">
        <v>-1</v>
      </c>
      <c r="GG158" s="1"/>
      <c r="GH158" s="1"/>
      <c r="GI158" s="1"/>
      <c r="GJ158" s="1"/>
      <c r="GK158" s="1"/>
      <c r="GL158" s="1">
        <v>-1</v>
      </c>
      <c r="GM158" s="1"/>
      <c r="GN158" s="1"/>
      <c r="GO158" s="1"/>
      <c r="GP158" s="1"/>
      <c r="GQ158" s="1"/>
      <c r="GR158" s="1"/>
      <c r="GS158" s="1"/>
      <c r="GT158" s="1"/>
      <c r="GU158" s="1">
        <v>-1</v>
      </c>
      <c r="GV158" s="1"/>
      <c r="GW158" s="1"/>
      <c r="GX158" s="1"/>
      <c r="GY158" s="1"/>
      <c r="GZ158" s="1"/>
      <c r="HA158" s="1">
        <v>-1</v>
      </c>
      <c r="HB158" s="1"/>
      <c r="HC158" s="1"/>
      <c r="HD158" s="1"/>
      <c r="HE158" s="1"/>
      <c r="HF158" s="1"/>
      <c r="HG158" s="1"/>
      <c r="HH158" s="1"/>
      <c r="HI158" s="1"/>
      <c r="HJ158" s="1"/>
      <c r="HK158" s="1">
        <v>-1</v>
      </c>
      <c r="HL158" s="1"/>
      <c r="HM158" s="1"/>
      <c r="HN158" s="1"/>
      <c r="HO158" s="1"/>
      <c r="HP158" s="1"/>
      <c r="HQ158" s="1"/>
      <c r="HR158" s="1"/>
      <c r="HS158" s="1">
        <v>-1</v>
      </c>
      <c r="HT158" s="1"/>
      <c r="HU158" s="1"/>
      <c r="HV158" s="1"/>
      <c r="HW158" s="1">
        <v>-1</v>
      </c>
      <c r="HX158" s="1"/>
      <c r="HY158" s="1"/>
      <c r="HZ158" s="1"/>
      <c r="IA158" s="1">
        <v>5</v>
      </c>
      <c r="IB158" s="1"/>
      <c r="IC158" s="1"/>
      <c r="ID158" s="1"/>
      <c r="IE158" s="1"/>
      <c r="IF158" s="1"/>
      <c r="IG158" s="1"/>
      <c r="IH158" s="1"/>
      <c r="II158" s="18" t="s">
        <v>37</v>
      </c>
      <c r="IJ158" s="1"/>
      <c r="IK158" s="1"/>
    </row>
    <row r="159" spans="1:245" ht="49" customHeight="1" x14ac:dyDescent="0.35">
      <c r="A159" s="20">
        <v>157</v>
      </c>
      <c r="B159" s="2" t="s">
        <v>254</v>
      </c>
      <c r="C159" s="2" t="s">
        <v>549</v>
      </c>
      <c r="D159" s="2" t="s">
        <v>555</v>
      </c>
      <c r="E159" s="4" t="s">
        <v>565</v>
      </c>
      <c r="F159" s="23" t="s">
        <v>566</v>
      </c>
      <c r="I159" s="1">
        <v>1</v>
      </c>
      <c r="J159" s="47">
        <f t="shared" si="32"/>
        <v>1</v>
      </c>
      <c r="K159" s="1" t="s">
        <v>91</v>
      </c>
      <c r="V159" s="26">
        <f t="shared" si="30"/>
        <v>0</v>
      </c>
      <c r="W159" s="1">
        <v>0</v>
      </c>
      <c r="X159" s="27" t="str">
        <f t="shared" si="31"/>
        <v>P var</v>
      </c>
      <c r="AA159" s="4">
        <v>1</v>
      </c>
      <c r="AB159" s="5" t="s">
        <v>258</v>
      </c>
      <c r="AC159" s="1">
        <v>30</v>
      </c>
      <c r="AE159" s="1">
        <v>1</v>
      </c>
      <c r="AF159" s="1" t="s">
        <v>175</v>
      </c>
      <c r="AG159" s="11" t="s">
        <v>567</v>
      </c>
      <c r="AH159" s="67">
        <v>2</v>
      </c>
      <c r="AI159" s="68"/>
      <c r="AJ159" s="68"/>
      <c r="AK159" s="68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>
        <v>-1</v>
      </c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>
        <v>1</v>
      </c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>
        <v>-1</v>
      </c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8" t="s">
        <v>37</v>
      </c>
      <c r="IJ159" s="1"/>
      <c r="IK159" s="1"/>
    </row>
    <row r="160" spans="1:245" ht="49" customHeight="1" x14ac:dyDescent="0.35">
      <c r="A160" s="20">
        <v>158</v>
      </c>
      <c r="B160" s="2" t="s">
        <v>254</v>
      </c>
      <c r="C160" s="2" t="s">
        <v>549</v>
      </c>
      <c r="D160" s="2" t="s">
        <v>555</v>
      </c>
      <c r="E160" s="4" t="s">
        <v>568</v>
      </c>
      <c r="F160" s="23" t="s">
        <v>569</v>
      </c>
      <c r="I160" s="1">
        <v>2</v>
      </c>
      <c r="J160" s="47">
        <f t="shared" si="32"/>
        <v>8</v>
      </c>
      <c r="K160" s="44" t="s">
        <v>55</v>
      </c>
      <c r="V160" s="26">
        <f t="shared" si="30"/>
        <v>6</v>
      </c>
      <c r="W160" s="1">
        <v>1</v>
      </c>
      <c r="X160" s="27" t="str">
        <f t="shared" si="31"/>
        <v>P var</v>
      </c>
      <c r="AA160" s="4"/>
      <c r="AB160" s="5" t="s">
        <v>258</v>
      </c>
      <c r="AC160" s="1">
        <v>30</v>
      </c>
      <c r="AE160" s="1">
        <v>1</v>
      </c>
      <c r="AF160" s="1" t="s">
        <v>93</v>
      </c>
      <c r="AG160" s="11" t="s">
        <v>570</v>
      </c>
      <c r="AH160" s="67">
        <v>8</v>
      </c>
      <c r="AI160" s="68"/>
      <c r="AJ160" s="68"/>
      <c r="AK160" s="68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8" t="s">
        <v>37</v>
      </c>
      <c r="IJ160" s="1"/>
      <c r="IK160" s="1"/>
    </row>
    <row r="161" spans="1:245" ht="49" customHeight="1" x14ac:dyDescent="0.35">
      <c r="A161" s="20">
        <v>159</v>
      </c>
      <c r="B161" s="2" t="s">
        <v>254</v>
      </c>
      <c r="C161" s="2" t="s">
        <v>549</v>
      </c>
      <c r="D161" s="2" t="s">
        <v>555</v>
      </c>
      <c r="E161" s="4" t="s">
        <v>571</v>
      </c>
      <c r="F161" s="23" t="s">
        <v>572</v>
      </c>
      <c r="I161" s="1">
        <v>1</v>
      </c>
      <c r="J161" s="47">
        <f t="shared" si="32"/>
        <v>3</v>
      </c>
      <c r="K161" s="44" t="s">
        <v>55</v>
      </c>
      <c r="V161" s="26">
        <f t="shared" si="30"/>
        <v>2</v>
      </c>
      <c r="W161" s="1">
        <v>1</v>
      </c>
      <c r="X161" s="27" t="str">
        <f t="shared" si="31"/>
        <v>P var</v>
      </c>
      <c r="AA161" s="4"/>
      <c r="AB161" s="5" t="s">
        <v>258</v>
      </c>
      <c r="AC161" s="1">
        <v>30</v>
      </c>
      <c r="AE161" s="1">
        <v>1</v>
      </c>
      <c r="AF161" s="1" t="s">
        <v>93</v>
      </c>
      <c r="AG161" s="11" t="s">
        <v>573</v>
      </c>
      <c r="AH161" s="67">
        <v>8</v>
      </c>
      <c r="AI161" s="68"/>
      <c r="AJ161" s="68"/>
      <c r="AK161" s="68"/>
      <c r="AL161" s="1"/>
      <c r="AM161" s="1"/>
      <c r="AN161" s="1"/>
      <c r="AO161" s="1"/>
      <c r="AP161" s="1"/>
      <c r="AQ161" s="1"/>
      <c r="AR161" s="1"/>
      <c r="AS161" s="1"/>
      <c r="AT161" s="1"/>
      <c r="AU161" s="1">
        <v>-1</v>
      </c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>
        <v>-1</v>
      </c>
      <c r="BH161" s="1"/>
      <c r="BI161" s="1"/>
      <c r="BJ161" s="1"/>
      <c r="BK161" s="1"/>
      <c r="BL161" s="1"/>
      <c r="BM161" s="1"/>
      <c r="BN161" s="1"/>
      <c r="BO161" s="1"/>
      <c r="BP161" s="1"/>
      <c r="BQ161" s="1">
        <v>-1</v>
      </c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>
        <v>-1</v>
      </c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>
        <v>-1</v>
      </c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8" t="s">
        <v>37</v>
      </c>
      <c r="IJ161" s="1"/>
      <c r="IK161" s="1"/>
    </row>
    <row r="162" spans="1:245" ht="49" customHeight="1" x14ac:dyDescent="0.35">
      <c r="A162" s="20">
        <v>160</v>
      </c>
      <c r="B162" s="2" t="s">
        <v>254</v>
      </c>
      <c r="C162" s="2" t="s">
        <v>549</v>
      </c>
      <c r="D162" s="2" t="s">
        <v>555</v>
      </c>
      <c r="E162" s="4" t="s">
        <v>574</v>
      </c>
      <c r="F162" s="23" t="s">
        <v>575</v>
      </c>
      <c r="I162" s="1">
        <v>1</v>
      </c>
      <c r="J162" s="47">
        <f t="shared" si="32"/>
        <v>2</v>
      </c>
      <c r="K162" s="44" t="s">
        <v>55</v>
      </c>
      <c r="V162" s="26">
        <f t="shared" si="30"/>
        <v>1</v>
      </c>
      <c r="W162" s="1">
        <v>1</v>
      </c>
      <c r="X162" s="27" t="str">
        <f t="shared" si="31"/>
        <v>P var</v>
      </c>
      <c r="AA162" s="4">
        <v>0.5</v>
      </c>
      <c r="AB162" s="5" t="s">
        <v>258</v>
      </c>
      <c r="AC162" s="1">
        <v>30</v>
      </c>
      <c r="AE162" s="1">
        <v>1</v>
      </c>
      <c r="AF162" s="1" t="s">
        <v>93</v>
      </c>
      <c r="AG162" s="11" t="s">
        <v>573</v>
      </c>
      <c r="AH162" s="67">
        <v>2</v>
      </c>
      <c r="AI162" s="68"/>
      <c r="AJ162" s="68"/>
      <c r="AK162" s="68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8" t="s">
        <v>37</v>
      </c>
      <c r="IJ162" s="1"/>
      <c r="IK162" s="1"/>
    </row>
    <row r="163" spans="1:245" ht="49" customHeight="1" x14ac:dyDescent="0.35">
      <c r="A163" s="20">
        <v>161</v>
      </c>
      <c r="B163" s="2" t="s">
        <v>254</v>
      </c>
      <c r="C163" s="2" t="s">
        <v>549</v>
      </c>
      <c r="D163" s="2" t="s">
        <v>555</v>
      </c>
      <c r="E163" s="4" t="s">
        <v>576</v>
      </c>
      <c r="F163" s="23" t="s">
        <v>577</v>
      </c>
      <c r="I163" s="1">
        <v>1</v>
      </c>
      <c r="J163" s="47">
        <f t="shared" si="32"/>
        <v>1</v>
      </c>
      <c r="K163" s="44" t="s">
        <v>55</v>
      </c>
      <c r="V163" s="26">
        <f t="shared" si="30"/>
        <v>0</v>
      </c>
      <c r="W163" s="1">
        <v>1</v>
      </c>
      <c r="X163" s="27" t="str">
        <f t="shared" si="31"/>
        <v>P var low</v>
      </c>
      <c r="Y163" s="28"/>
      <c r="AA163" s="4"/>
      <c r="AB163" s="5" t="s">
        <v>258</v>
      </c>
      <c r="AH163" s="67">
        <v>2</v>
      </c>
      <c r="AI163" s="68"/>
      <c r="AJ163" s="68"/>
      <c r="AK163" s="68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>
        <v>-1</v>
      </c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>
        <v>1</v>
      </c>
      <c r="EC163" s="1">
        <v>-1</v>
      </c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>
        <v>-1</v>
      </c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>
        <v>1</v>
      </c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8" t="s">
        <v>37</v>
      </c>
      <c r="IJ163" s="1"/>
      <c r="IK163" s="1"/>
    </row>
    <row r="164" spans="1:245" ht="49" customHeight="1" x14ac:dyDescent="0.35">
      <c r="A164" s="20">
        <v>162</v>
      </c>
      <c r="B164" s="2" t="s">
        <v>254</v>
      </c>
      <c r="C164" s="2" t="s">
        <v>549</v>
      </c>
      <c r="D164" s="2" t="s">
        <v>555</v>
      </c>
      <c r="E164" s="4" t="s">
        <v>578</v>
      </c>
      <c r="F164" s="23" t="s">
        <v>579</v>
      </c>
      <c r="I164" s="1">
        <v>0.5</v>
      </c>
      <c r="J164" s="47">
        <f t="shared" si="32"/>
        <v>1</v>
      </c>
      <c r="K164" s="1" t="s">
        <v>91</v>
      </c>
      <c r="V164" s="26">
        <f t="shared" si="30"/>
        <v>0.5</v>
      </c>
      <c r="W164" s="1">
        <v>0</v>
      </c>
      <c r="X164" s="27" t="str">
        <f t="shared" si="31"/>
        <v>P var</v>
      </c>
      <c r="AA164" s="4"/>
      <c r="AB164" s="5" t="s">
        <v>258</v>
      </c>
      <c r="AC164" s="1">
        <v>30</v>
      </c>
      <c r="AE164" s="1">
        <v>1</v>
      </c>
      <c r="AF164" s="1" t="s">
        <v>175</v>
      </c>
      <c r="AG164" s="11">
        <v>95.75</v>
      </c>
      <c r="AH164" s="67">
        <v>1</v>
      </c>
      <c r="AI164" s="68"/>
      <c r="AJ164" s="68"/>
      <c r="AK164" s="68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>
        <v>-1</v>
      </c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>
        <v>1</v>
      </c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8" t="s">
        <v>37</v>
      </c>
      <c r="IJ164" s="1"/>
      <c r="IK164" s="1"/>
    </row>
    <row r="165" spans="1:245" ht="49" customHeight="1" x14ac:dyDescent="0.35">
      <c r="A165" s="20">
        <v>163</v>
      </c>
      <c r="B165" s="2" t="s">
        <v>254</v>
      </c>
      <c r="C165" s="2" t="s">
        <v>580</v>
      </c>
      <c r="D165" s="2" t="s">
        <v>581</v>
      </c>
      <c r="E165" s="4" t="s">
        <v>582</v>
      </c>
      <c r="F165" s="23" t="s">
        <v>583</v>
      </c>
      <c r="I165" s="1">
        <v>200</v>
      </c>
      <c r="J165" s="24">
        <f>SUM(AH165)+SUM(AI165:II165)</f>
        <v>200</v>
      </c>
      <c r="K165" s="44" t="s">
        <v>55</v>
      </c>
      <c r="V165" s="26">
        <f t="shared" si="30"/>
        <v>0</v>
      </c>
      <c r="W165" s="1">
        <v>100</v>
      </c>
      <c r="X165" s="27" t="str">
        <f t="shared" si="31"/>
        <v>P var low</v>
      </c>
      <c r="AA165" s="4">
        <v>400</v>
      </c>
      <c r="AB165" s="66" t="s">
        <v>584</v>
      </c>
      <c r="AC165" s="1">
        <v>30</v>
      </c>
      <c r="AE165" s="1">
        <v>1</v>
      </c>
      <c r="AF165" s="1" t="s">
        <v>241</v>
      </c>
      <c r="AG165" s="11">
        <v>21</v>
      </c>
      <c r="AH165" s="67">
        <v>0</v>
      </c>
      <c r="AI165" s="68"/>
      <c r="AJ165" s="68"/>
      <c r="AK165" s="68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>
        <v>600</v>
      </c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>
        <v>-200</v>
      </c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>
        <v>-200</v>
      </c>
      <c r="DI165" s="1"/>
      <c r="DJ165" s="1"/>
      <c r="DK165" s="1"/>
      <c r="DL165" s="1"/>
      <c r="DM165" s="1"/>
      <c r="DN165" s="1"/>
      <c r="DO165" s="1"/>
      <c r="DP165" s="1"/>
      <c r="DQ165" s="1"/>
      <c r="DR165" s="1">
        <v>-200</v>
      </c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>
        <v>-200</v>
      </c>
      <c r="EF165" s="1"/>
      <c r="EG165" s="1">
        <v>600</v>
      </c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>
        <v>400</v>
      </c>
      <c r="FF165" s="1">
        <v>-200</v>
      </c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>
        <v>-200</v>
      </c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>
        <v>-200</v>
      </c>
      <c r="GO165" s="1"/>
      <c r="GP165" s="1"/>
      <c r="GQ165" s="1"/>
      <c r="GR165" s="1"/>
      <c r="GS165" s="1"/>
      <c r="GT165" s="1"/>
      <c r="GU165" s="1"/>
      <c r="GV165" s="1">
        <v>400</v>
      </c>
      <c r="GW165" s="1"/>
      <c r="GX165" s="1"/>
      <c r="GY165" s="1">
        <v>-200</v>
      </c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>
        <v>-200</v>
      </c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8" t="s">
        <v>37</v>
      </c>
      <c r="IJ165" s="1">
        <f>J165/200</f>
        <v>1</v>
      </c>
      <c r="IK165" s="1"/>
    </row>
    <row r="166" spans="1:245" ht="49" customHeight="1" x14ac:dyDescent="0.35">
      <c r="A166" s="20">
        <v>164</v>
      </c>
      <c r="B166" s="2" t="s">
        <v>254</v>
      </c>
      <c r="C166" s="2" t="s">
        <v>580</v>
      </c>
      <c r="D166" s="2" t="s">
        <v>581</v>
      </c>
      <c r="E166" s="4" t="s">
        <v>585</v>
      </c>
      <c r="F166" s="23" t="s">
        <v>586</v>
      </c>
      <c r="I166" s="1">
        <v>200</v>
      </c>
      <c r="J166" s="24">
        <f>SUM(AH166)+SUM(AI166:II166)</f>
        <v>1000</v>
      </c>
      <c r="K166" s="44" t="s">
        <v>55</v>
      </c>
      <c r="V166" s="26">
        <f t="shared" si="30"/>
        <v>800</v>
      </c>
      <c r="W166" s="1">
        <v>100</v>
      </c>
      <c r="X166" s="27" t="str">
        <f t="shared" si="31"/>
        <v>P var</v>
      </c>
      <c r="AA166" s="4">
        <v>600</v>
      </c>
      <c r="AB166" s="66" t="s">
        <v>584</v>
      </c>
      <c r="AC166" s="1">
        <v>30</v>
      </c>
      <c r="AE166" s="1">
        <v>1</v>
      </c>
      <c r="AF166" s="1" t="s">
        <v>241</v>
      </c>
      <c r="AG166" s="11">
        <v>21</v>
      </c>
      <c r="AH166" s="67">
        <v>1600</v>
      </c>
      <c r="AI166" s="68"/>
      <c r="AJ166" s="68"/>
      <c r="AK166" s="68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>
        <v>-200</v>
      </c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>
        <v>400</v>
      </c>
      <c r="CJ166" s="1"/>
      <c r="CK166" s="1"/>
      <c r="CL166" s="1"/>
      <c r="CM166" s="1"/>
      <c r="CN166" s="1">
        <v>-200</v>
      </c>
      <c r="CO166" s="1"/>
      <c r="CP166" s="1"/>
      <c r="CQ166" s="1"/>
      <c r="CR166" s="1"/>
      <c r="CS166" s="1"/>
      <c r="CT166" s="1">
        <v>-200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>
        <v>-200</v>
      </c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>
        <v>400</v>
      </c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>
        <v>-200</v>
      </c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>
        <v>-200</v>
      </c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>
        <v>-200</v>
      </c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8" t="s">
        <v>37</v>
      </c>
      <c r="IJ166" s="1">
        <f>J166/200</f>
        <v>5</v>
      </c>
      <c r="IK166" s="4" t="s">
        <v>587</v>
      </c>
    </row>
    <row r="167" spans="1:245" ht="49" customHeight="1" x14ac:dyDescent="0.35">
      <c r="A167" s="20">
        <v>165</v>
      </c>
      <c r="B167" s="2" t="s">
        <v>254</v>
      </c>
      <c r="C167" s="2" t="s">
        <v>580</v>
      </c>
      <c r="D167" s="2" t="s">
        <v>581</v>
      </c>
      <c r="E167" s="4" t="s">
        <v>588</v>
      </c>
      <c r="F167" s="23" t="s">
        <v>589</v>
      </c>
      <c r="I167" s="1">
        <v>600</v>
      </c>
      <c r="J167" s="24">
        <f>SUM(AH167)+SUM(AI167:II167)</f>
        <v>400</v>
      </c>
      <c r="K167" s="44" t="s">
        <v>55</v>
      </c>
      <c r="V167" s="26">
        <f t="shared" si="30"/>
        <v>-200</v>
      </c>
      <c r="W167" s="1">
        <v>200</v>
      </c>
      <c r="X167" s="27" t="str">
        <f t="shared" si="31"/>
        <v>N var</v>
      </c>
      <c r="Y167" s="2" t="s">
        <v>590</v>
      </c>
      <c r="AA167" s="4">
        <v>1000</v>
      </c>
      <c r="AB167" s="66" t="s">
        <v>584</v>
      </c>
      <c r="AC167" s="1">
        <v>30</v>
      </c>
      <c r="AE167" s="1">
        <v>1</v>
      </c>
      <c r="AF167" s="1" t="s">
        <v>241</v>
      </c>
      <c r="AG167" s="11">
        <v>21</v>
      </c>
      <c r="AH167" s="67">
        <v>600</v>
      </c>
      <c r="AI167" s="68"/>
      <c r="AJ167" s="68"/>
      <c r="AK167" s="68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>
        <v>-200</v>
      </c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>
        <v>600</v>
      </c>
      <c r="CJ167" s="1"/>
      <c r="CK167" s="1"/>
      <c r="CL167" s="1"/>
      <c r="CM167" s="1"/>
      <c r="CN167" s="1">
        <v>-200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>
        <v>-200</v>
      </c>
      <c r="DA167" s="1">
        <v>-200</v>
      </c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>
        <v>-200</v>
      </c>
      <c r="DT167" s="1"/>
      <c r="DU167" s="1"/>
      <c r="DV167" s="1"/>
      <c r="DW167" s="1"/>
      <c r="DX167" s="1"/>
      <c r="DY167" s="1">
        <v>-200</v>
      </c>
      <c r="DZ167" s="1"/>
      <c r="EA167" s="1"/>
      <c r="EC167" s="1">
        <v>-200</v>
      </c>
      <c r="ED167" s="1"/>
      <c r="EE167" s="1">
        <v>-200</v>
      </c>
      <c r="EF167" s="1"/>
      <c r="EG167" s="1">
        <v>600</v>
      </c>
      <c r="EH167" s="1"/>
      <c r="EI167" s="1"/>
      <c r="EJ167" s="1"/>
      <c r="EK167" s="1"/>
      <c r="EL167" s="1">
        <v>-200</v>
      </c>
      <c r="EM167" s="1"/>
      <c r="EN167" s="1"/>
      <c r="EO167" s="1"/>
      <c r="EP167" s="1"/>
      <c r="EQ167" s="1"/>
      <c r="ER167" s="1">
        <v>-200</v>
      </c>
      <c r="ES167" s="1"/>
      <c r="ET167" s="1"/>
      <c r="EU167" s="1"/>
      <c r="EV167" s="1"/>
      <c r="EW167" s="1">
        <v>400</v>
      </c>
      <c r="EX167" s="1"/>
      <c r="EY167" s="1"/>
      <c r="EZ167" s="1"/>
      <c r="FA167" s="1"/>
      <c r="FB167" s="1">
        <v>-200</v>
      </c>
      <c r="FC167" s="1"/>
      <c r="FD167" s="1"/>
      <c r="FE167" s="1">
        <v>1000</v>
      </c>
      <c r="FF167" s="1"/>
      <c r="FG167" s="1"/>
      <c r="FH167" s="1"/>
      <c r="FI167" s="1"/>
      <c r="FJ167" s="1"/>
      <c r="FK167" s="1"/>
      <c r="FL167" s="1">
        <v>-200</v>
      </c>
      <c r="FM167" s="1"/>
      <c r="FN167" s="1"/>
      <c r="FO167" s="1"/>
      <c r="FP167" s="1"/>
      <c r="FQ167" s="1"/>
      <c r="FR167" s="1"/>
      <c r="FS167" s="1"/>
      <c r="FT167" s="1">
        <v>-200</v>
      </c>
      <c r="FU167" s="1"/>
      <c r="FV167" s="1"/>
      <c r="FW167" s="1"/>
      <c r="FX167" s="1"/>
      <c r="FY167" s="1"/>
      <c r="FZ167" s="1"/>
      <c r="GA167" s="1"/>
      <c r="GB167" s="1">
        <v>-200</v>
      </c>
      <c r="GC167" s="1"/>
      <c r="GD167" s="1"/>
      <c r="GE167" s="1">
        <v>600</v>
      </c>
      <c r="GF167" s="1"/>
      <c r="GG167" s="1"/>
      <c r="GH167" s="1">
        <v>-200</v>
      </c>
      <c r="GI167" s="1"/>
      <c r="GJ167" s="1"/>
      <c r="GK167" s="1"/>
      <c r="GL167" s="1">
        <v>-200</v>
      </c>
      <c r="GM167" s="1"/>
      <c r="GN167" s="1"/>
      <c r="GO167" s="1"/>
      <c r="GP167" s="1"/>
      <c r="GQ167" s="1">
        <v>-200</v>
      </c>
      <c r="GR167" s="1"/>
      <c r="GS167" s="1">
        <v>-200</v>
      </c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>
        <v>-200</v>
      </c>
      <c r="HG167" s="1"/>
      <c r="HH167" s="1">
        <f>1000-200</f>
        <v>800</v>
      </c>
      <c r="HI167" s="1"/>
      <c r="HJ167" s="1"/>
      <c r="HK167" s="1"/>
      <c r="HL167" s="1"/>
      <c r="HM167" s="1"/>
      <c r="HN167" s="1">
        <v>-200</v>
      </c>
      <c r="HO167" s="1"/>
      <c r="HP167" s="1">
        <v>-200</v>
      </c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8" t="s">
        <v>37</v>
      </c>
      <c r="IJ167" s="1">
        <f>J167/200</f>
        <v>2</v>
      </c>
      <c r="IK167" s="1"/>
    </row>
    <row r="168" spans="1:245" ht="49" customHeight="1" x14ac:dyDescent="0.35">
      <c r="A168" s="20">
        <v>166</v>
      </c>
      <c r="B168" s="2" t="s">
        <v>254</v>
      </c>
      <c r="C168" s="2" t="s">
        <v>580</v>
      </c>
      <c r="D168" s="2" t="s">
        <v>591</v>
      </c>
      <c r="E168" s="4" t="s">
        <v>592</v>
      </c>
      <c r="F168" s="23" t="s">
        <v>593</v>
      </c>
      <c r="I168" s="1">
        <v>5</v>
      </c>
      <c r="J168" s="24">
        <f t="shared" ref="J168:J199" si="33">SUM(AH168)+SUM(AI168:PY168)</f>
        <v>9</v>
      </c>
      <c r="K168" s="44" t="s">
        <v>55</v>
      </c>
      <c r="V168" s="26">
        <f t="shared" si="30"/>
        <v>4</v>
      </c>
      <c r="W168" s="1">
        <v>5</v>
      </c>
      <c r="X168" s="27" t="str">
        <f t="shared" si="31"/>
        <v>P var low</v>
      </c>
      <c r="AA168" s="4">
        <v>10</v>
      </c>
      <c r="AB168" s="5" t="s">
        <v>594</v>
      </c>
      <c r="AC168" s="1">
        <v>30</v>
      </c>
      <c r="AE168" s="1">
        <v>1</v>
      </c>
      <c r="AF168" s="1" t="s">
        <v>480</v>
      </c>
      <c r="AG168" s="11">
        <v>2</v>
      </c>
      <c r="AH168" s="67">
        <v>11</v>
      </c>
      <c r="AI168" s="68"/>
      <c r="AJ168" s="68"/>
      <c r="AK168" s="68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>
        <v>-2</v>
      </c>
      <c r="AX168" s="1"/>
      <c r="AY168" s="1"/>
      <c r="AZ168" s="1"/>
      <c r="BA168" s="1"/>
      <c r="BB168" s="1"/>
      <c r="BC168" s="1"/>
      <c r="BD168" s="1">
        <v>-1</v>
      </c>
      <c r="BE168" s="1"/>
      <c r="BF168" s="1"/>
      <c r="BG168" s="1">
        <v>-1</v>
      </c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>
        <v>-2</v>
      </c>
      <c r="CB168" s="1"/>
      <c r="CC168" s="1"/>
      <c r="CD168" s="1"/>
      <c r="CE168" s="1"/>
      <c r="CF168" s="1"/>
      <c r="CG168" s="1"/>
      <c r="CH168" s="1"/>
      <c r="CI168" s="1">
        <v>5</v>
      </c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>
        <v>-1</v>
      </c>
      <c r="CW168" s="1"/>
      <c r="CX168" s="1"/>
      <c r="CY168" s="1"/>
      <c r="CZ168" s="1">
        <v>-1</v>
      </c>
      <c r="DA168" s="1"/>
      <c r="DB168" s="1"/>
      <c r="DC168" s="1"/>
      <c r="DD168" s="1"/>
      <c r="DE168" s="1"/>
      <c r="DF168" s="1"/>
      <c r="DG168" s="1">
        <v>-1</v>
      </c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>
        <v>-1</v>
      </c>
      <c r="DS168" s="1"/>
      <c r="DT168" s="1"/>
      <c r="DU168" s="1">
        <v>-1</v>
      </c>
      <c r="DV168" s="1"/>
      <c r="DW168" s="1"/>
      <c r="DX168" s="1"/>
      <c r="DY168" s="1"/>
      <c r="DZ168" s="1"/>
      <c r="EA168" s="1"/>
      <c r="EB168" s="1"/>
      <c r="EC168" s="1">
        <v>-1</v>
      </c>
      <c r="ED168" s="1"/>
      <c r="EE168" s="1">
        <v>-1</v>
      </c>
      <c r="EF168" s="1"/>
      <c r="EG168" s="1"/>
      <c r="EH168" s="1">
        <v>10</v>
      </c>
      <c r="EI168" s="1"/>
      <c r="EJ168" s="1">
        <v>-1</v>
      </c>
      <c r="EK168" s="1"/>
      <c r="EL168" s="1"/>
      <c r="EM168" s="1"/>
      <c r="EN168" s="1"/>
      <c r="EO168" s="1"/>
      <c r="EP168" s="1">
        <v>-2</v>
      </c>
      <c r="EQ168" s="1"/>
      <c r="ER168" s="1"/>
      <c r="ES168" s="1"/>
      <c r="ET168" s="1"/>
      <c r="EU168" s="1"/>
      <c r="EV168" s="1"/>
      <c r="EW168" s="1"/>
      <c r="EX168" s="1"/>
      <c r="EY168" s="1"/>
      <c r="EZ168" s="1">
        <v>-1</v>
      </c>
      <c r="FA168" s="1"/>
      <c r="FB168" s="1"/>
      <c r="FC168" s="1"/>
      <c r="FD168" s="1"/>
      <c r="FE168" s="1"/>
      <c r="FF168" s="1"/>
      <c r="FG168" s="1"/>
      <c r="FH168" s="1">
        <v>-1</v>
      </c>
      <c r="FI168" s="1"/>
      <c r="FJ168" s="1"/>
      <c r="FK168" s="1"/>
      <c r="FL168" s="1"/>
      <c r="FM168" s="1"/>
      <c r="FN168" s="1"/>
      <c r="FO168" s="1"/>
      <c r="FP168" s="1"/>
      <c r="FQ168" s="1">
        <v>-1</v>
      </c>
      <c r="FR168" s="1"/>
      <c r="FS168" s="1"/>
      <c r="FT168" s="1"/>
      <c r="FU168" s="1"/>
      <c r="FV168" s="1"/>
      <c r="FW168" s="1"/>
      <c r="FX168" s="1">
        <v>-1</v>
      </c>
      <c r="FY168" s="1"/>
      <c r="FZ168" s="1"/>
      <c r="GA168" s="1">
        <v>-1</v>
      </c>
      <c r="GB168" s="1">
        <v>-1</v>
      </c>
      <c r="GC168" s="1"/>
      <c r="GD168" s="1"/>
      <c r="GE168" s="1">
        <v>5</v>
      </c>
      <c r="GF168" s="1"/>
      <c r="GG168" s="1"/>
      <c r="GH168" s="1">
        <v>-1</v>
      </c>
      <c r="GI168" s="1"/>
      <c r="GJ168" s="1"/>
      <c r="GK168" s="1"/>
      <c r="GL168" s="1"/>
      <c r="GM168" s="1">
        <v>-1</v>
      </c>
      <c r="GN168" s="1"/>
      <c r="GO168" s="1"/>
      <c r="GP168" s="1"/>
      <c r="GQ168" s="1"/>
      <c r="GR168" s="1"/>
      <c r="GS168" s="1">
        <v>-1</v>
      </c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>
        <v>-1</v>
      </c>
      <c r="HO168" s="1"/>
      <c r="HP168" s="1"/>
      <c r="HQ168" s="1"/>
      <c r="HR168" s="1"/>
      <c r="HS168" s="1">
        <v>-1</v>
      </c>
      <c r="HT168" s="1"/>
      <c r="HU168" s="1"/>
      <c r="HV168" s="1"/>
      <c r="HW168" s="1"/>
      <c r="HX168" s="1"/>
      <c r="HY168" s="1"/>
      <c r="HZ168" s="1"/>
      <c r="IA168" s="1">
        <v>5</v>
      </c>
      <c r="IB168" s="1"/>
      <c r="IC168" s="1"/>
      <c r="ID168" s="1"/>
      <c r="IE168" s="1"/>
      <c r="IF168" s="1"/>
      <c r="IG168" s="1"/>
      <c r="IH168" s="1"/>
      <c r="II168" s="18" t="s">
        <v>37</v>
      </c>
      <c r="IJ168" s="1"/>
      <c r="IK168" s="1"/>
    </row>
    <row r="169" spans="1:245" ht="49" customHeight="1" x14ac:dyDescent="0.35">
      <c r="A169" s="20">
        <v>167</v>
      </c>
      <c r="B169" s="2" t="s">
        <v>254</v>
      </c>
      <c r="C169" s="2" t="s">
        <v>595</v>
      </c>
      <c r="D169" s="2" t="s">
        <v>596</v>
      </c>
      <c r="E169" s="4" t="s">
        <v>597</v>
      </c>
      <c r="F169" s="23" t="s">
        <v>598</v>
      </c>
      <c r="I169" s="1">
        <v>10</v>
      </c>
      <c r="J169" s="24">
        <f t="shared" si="33"/>
        <v>127</v>
      </c>
      <c r="K169" s="44" t="s">
        <v>55</v>
      </c>
      <c r="V169" s="26">
        <f t="shared" si="30"/>
        <v>117</v>
      </c>
      <c r="W169" s="1">
        <v>10</v>
      </c>
      <c r="X169" s="27" t="str">
        <f t="shared" si="31"/>
        <v>P var</v>
      </c>
      <c r="AA169" s="4">
        <v>10</v>
      </c>
      <c r="AB169" s="5" t="s">
        <v>599</v>
      </c>
      <c r="AC169" s="1">
        <v>60</v>
      </c>
      <c r="AE169" s="1">
        <v>1</v>
      </c>
      <c r="AF169" s="1" t="s">
        <v>480</v>
      </c>
      <c r="AG169" s="11">
        <v>0.28000000000000003</v>
      </c>
      <c r="AH169" s="67">
        <v>102</v>
      </c>
      <c r="AI169" s="68"/>
      <c r="AJ169" s="68"/>
      <c r="AK169" s="68"/>
      <c r="AL169" s="1"/>
      <c r="AM169" s="1"/>
      <c r="AN169" s="1"/>
      <c r="AO169" s="1"/>
      <c r="AP169" s="1">
        <v>-5</v>
      </c>
      <c r="AQ169" s="1"/>
      <c r="AR169" s="1"/>
      <c r="AS169" s="1"/>
      <c r="AT169" s="1"/>
      <c r="AU169" s="1"/>
      <c r="AV169" s="1"/>
      <c r="AW169" s="1"/>
      <c r="AX169" s="1"/>
      <c r="AY169" s="1">
        <v>-20</v>
      </c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>
        <v>-11</v>
      </c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>
        <v>100</v>
      </c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>
        <v>-20</v>
      </c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>
        <v>-18</v>
      </c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>
        <v>-1</v>
      </c>
      <c r="IC169" s="1"/>
      <c r="ID169" s="1"/>
      <c r="IE169" s="1"/>
      <c r="IF169" s="1"/>
      <c r="IG169" s="1"/>
      <c r="IH169" s="1"/>
      <c r="II169" s="18" t="s">
        <v>37</v>
      </c>
      <c r="IJ169" s="1"/>
      <c r="IK169" s="1"/>
    </row>
    <row r="170" spans="1:245" ht="49" customHeight="1" x14ac:dyDescent="0.35">
      <c r="A170" s="20">
        <v>168</v>
      </c>
      <c r="B170" s="2" t="s">
        <v>254</v>
      </c>
      <c r="C170" s="2" t="s">
        <v>595</v>
      </c>
      <c r="D170" s="2" t="s">
        <v>596</v>
      </c>
      <c r="E170" s="4" t="s">
        <v>600</v>
      </c>
      <c r="F170" s="23" t="s">
        <v>601</v>
      </c>
      <c r="I170" s="1">
        <v>5</v>
      </c>
      <c r="J170" s="24">
        <f t="shared" si="33"/>
        <v>14</v>
      </c>
      <c r="K170" s="1" t="s">
        <v>241</v>
      </c>
      <c r="V170" s="26">
        <f t="shared" si="30"/>
        <v>9</v>
      </c>
      <c r="W170" s="1">
        <v>5</v>
      </c>
      <c r="X170" s="27" t="str">
        <f t="shared" si="31"/>
        <v>P var</v>
      </c>
      <c r="AA170" s="4">
        <v>10</v>
      </c>
      <c r="AB170" s="5" t="s">
        <v>258</v>
      </c>
      <c r="AC170" s="1">
        <v>60</v>
      </c>
      <c r="AE170" s="1">
        <v>1</v>
      </c>
      <c r="AF170" s="1" t="s">
        <v>480</v>
      </c>
      <c r="AG170" s="11">
        <v>0.97</v>
      </c>
      <c r="AH170" s="67">
        <v>15</v>
      </c>
      <c r="AI170" s="68"/>
      <c r="AJ170" s="68"/>
      <c r="AK170" s="68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>
        <v>-1</v>
      </c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>
        <v>-1</v>
      </c>
      <c r="BR170" s="1"/>
      <c r="BS170" s="1"/>
      <c r="BT170" s="1"/>
      <c r="BU170" s="1">
        <v>-1</v>
      </c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>
        <v>-2</v>
      </c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>
        <v>-1</v>
      </c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>
        <v>-1</v>
      </c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>
        <v>-1</v>
      </c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>
        <v>-1</v>
      </c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>
        <v>-1</v>
      </c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>
        <v>-1</v>
      </c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>
        <v>10</v>
      </c>
      <c r="IB170" s="1"/>
      <c r="IC170" s="1"/>
      <c r="ID170" s="1"/>
      <c r="IE170" s="1"/>
      <c r="IF170" s="1"/>
      <c r="IG170" s="1"/>
      <c r="IH170" s="1"/>
      <c r="II170" s="18" t="s">
        <v>37</v>
      </c>
      <c r="IJ170" s="1"/>
      <c r="IK170" s="1"/>
    </row>
    <row r="171" spans="1:245" ht="49" customHeight="1" x14ac:dyDescent="0.35">
      <c r="A171" s="20">
        <v>169</v>
      </c>
      <c r="B171" s="2" t="s">
        <v>254</v>
      </c>
      <c r="C171" s="2" t="s">
        <v>602</v>
      </c>
      <c r="D171" s="2" t="s">
        <v>603</v>
      </c>
      <c r="E171" s="4" t="s">
        <v>604</v>
      </c>
      <c r="F171" s="23" t="s">
        <v>605</v>
      </c>
      <c r="I171" s="1">
        <v>2</v>
      </c>
      <c r="J171" s="24">
        <f t="shared" si="33"/>
        <v>4</v>
      </c>
      <c r="K171" s="1" t="s">
        <v>241</v>
      </c>
      <c r="V171" s="26">
        <f t="shared" si="30"/>
        <v>2</v>
      </c>
      <c r="W171" s="1">
        <v>2</v>
      </c>
      <c r="X171" s="27" t="str">
        <f t="shared" si="31"/>
        <v>P var</v>
      </c>
      <c r="AA171" s="4">
        <v>2</v>
      </c>
      <c r="AB171" s="5" t="s">
        <v>258</v>
      </c>
      <c r="AC171" s="1">
        <v>30</v>
      </c>
      <c r="AE171" s="1">
        <v>1</v>
      </c>
      <c r="AF171" s="1" t="s">
        <v>121</v>
      </c>
      <c r="AG171" s="11">
        <v>16.899999999999999</v>
      </c>
      <c r="AH171" s="67">
        <v>4</v>
      </c>
      <c r="AI171" s="68"/>
      <c r="AJ171" s="68"/>
      <c r="AK171" s="68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>
        <v>-1</v>
      </c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>
        <v>2</v>
      </c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>
        <v>-1</v>
      </c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8" t="s">
        <v>37</v>
      </c>
      <c r="IJ171" s="1"/>
      <c r="IK171" s="1"/>
    </row>
    <row r="172" spans="1:245" ht="49" customHeight="1" x14ac:dyDescent="0.35">
      <c r="A172" s="20">
        <v>170</v>
      </c>
      <c r="B172" s="2" t="s">
        <v>254</v>
      </c>
      <c r="C172" s="2" t="s">
        <v>602</v>
      </c>
      <c r="D172" s="2" t="s">
        <v>603</v>
      </c>
      <c r="E172" s="4" t="s">
        <v>606</v>
      </c>
      <c r="F172" s="23" t="s">
        <v>607</v>
      </c>
      <c r="I172" s="1">
        <v>2</v>
      </c>
      <c r="J172" s="24">
        <f t="shared" si="33"/>
        <v>13</v>
      </c>
      <c r="K172" s="1" t="s">
        <v>241</v>
      </c>
      <c r="V172" s="26">
        <f t="shared" si="30"/>
        <v>11</v>
      </c>
      <c r="W172" s="1">
        <v>2</v>
      </c>
      <c r="X172" s="27" t="str">
        <f t="shared" si="31"/>
        <v>P var</v>
      </c>
      <c r="AA172" s="4">
        <v>6</v>
      </c>
      <c r="AB172" s="5" t="s">
        <v>258</v>
      </c>
      <c r="AC172" s="1">
        <v>30</v>
      </c>
      <c r="AE172" s="1">
        <v>1</v>
      </c>
      <c r="AF172" s="1" t="s">
        <v>121</v>
      </c>
      <c r="AG172" s="11">
        <v>7.81</v>
      </c>
      <c r="AH172" s="67">
        <v>14</v>
      </c>
      <c r="AI172" s="68"/>
      <c r="AJ172" s="68"/>
      <c r="AK172" s="68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>
        <v>-1</v>
      </c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>
        <v>-1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>
        <v>-1</v>
      </c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>
        <v>-1</v>
      </c>
      <c r="ET172" s="1"/>
      <c r="EU172" s="1"/>
      <c r="EV172" s="1"/>
      <c r="EW172" s="1"/>
      <c r="EX172" s="1"/>
      <c r="EY172" s="1"/>
      <c r="EZ172" s="1"/>
      <c r="FA172" s="1"/>
      <c r="FB172" s="1">
        <v>-1</v>
      </c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>
        <v>-1</v>
      </c>
      <c r="GB172" s="1"/>
      <c r="GC172" s="1"/>
      <c r="GD172" s="1"/>
      <c r="GE172" s="1">
        <v>6</v>
      </c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>
        <v>-1</v>
      </c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8" t="s">
        <v>37</v>
      </c>
      <c r="IJ172" s="1"/>
      <c r="IK172" s="1"/>
    </row>
    <row r="173" spans="1:245" ht="49" customHeight="1" x14ac:dyDescent="0.35">
      <c r="A173" s="20">
        <v>171</v>
      </c>
      <c r="B173" s="2" t="s">
        <v>254</v>
      </c>
      <c r="C173" s="2" t="s">
        <v>602</v>
      </c>
      <c r="D173" s="2" t="s">
        <v>603</v>
      </c>
      <c r="E173" s="4" t="s">
        <v>608</v>
      </c>
      <c r="F173" s="23" t="s">
        <v>609</v>
      </c>
      <c r="I173" s="1">
        <v>2</v>
      </c>
      <c r="J173" s="24">
        <f t="shared" si="33"/>
        <v>7</v>
      </c>
      <c r="K173" s="44" t="s">
        <v>55</v>
      </c>
      <c r="V173" s="26">
        <f t="shared" si="30"/>
        <v>5</v>
      </c>
      <c r="W173" s="1">
        <v>2</v>
      </c>
      <c r="X173" s="27" t="str">
        <f t="shared" si="31"/>
        <v>P var</v>
      </c>
      <c r="AA173" s="4">
        <v>2</v>
      </c>
      <c r="AB173" s="5" t="s">
        <v>258</v>
      </c>
      <c r="AC173" s="1">
        <v>30</v>
      </c>
      <c r="AE173" s="1">
        <v>1</v>
      </c>
      <c r="AF173" s="1" t="s">
        <v>121</v>
      </c>
      <c r="AG173" s="11">
        <v>4.59</v>
      </c>
      <c r="AH173" s="67">
        <v>7</v>
      </c>
      <c r="AI173" s="68"/>
      <c r="AJ173" s="68"/>
      <c r="AK173" s="68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8" t="s">
        <v>37</v>
      </c>
      <c r="IJ173" s="1"/>
      <c r="IK173" s="1"/>
    </row>
    <row r="174" spans="1:245" ht="49" customHeight="1" x14ac:dyDescent="0.35">
      <c r="A174" s="20">
        <v>172</v>
      </c>
      <c r="B174" s="2" t="s">
        <v>254</v>
      </c>
      <c r="C174" s="2" t="s">
        <v>610</v>
      </c>
      <c r="D174" s="2" t="s">
        <v>611</v>
      </c>
      <c r="E174" s="4" t="s">
        <v>612</v>
      </c>
      <c r="F174" s="23" t="s">
        <v>613</v>
      </c>
      <c r="I174" s="1">
        <v>1</v>
      </c>
      <c r="J174" s="47">
        <f t="shared" si="33"/>
        <v>3</v>
      </c>
      <c r="K174" s="44" t="s">
        <v>55</v>
      </c>
      <c r="V174" s="26">
        <f t="shared" si="30"/>
        <v>2</v>
      </c>
      <c r="W174" s="1">
        <v>0</v>
      </c>
      <c r="X174" s="27" t="str">
        <f t="shared" si="31"/>
        <v>P var</v>
      </c>
      <c r="AA174" s="4">
        <v>1</v>
      </c>
      <c r="AB174" s="5" t="s">
        <v>258</v>
      </c>
      <c r="AC174" s="1">
        <v>30</v>
      </c>
      <c r="AE174" s="1">
        <v>1</v>
      </c>
      <c r="AF174" s="1" t="s">
        <v>614</v>
      </c>
      <c r="AG174" s="11">
        <v>1.38</v>
      </c>
      <c r="AH174" s="67">
        <v>1</v>
      </c>
      <c r="AI174" s="68"/>
      <c r="AJ174" s="68"/>
      <c r="AK174" s="68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>
        <v>-1</v>
      </c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>
        <v>2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>
        <v>2</v>
      </c>
      <c r="EH174" s="1"/>
      <c r="EI174" s="1"/>
      <c r="EJ174" s="1"/>
      <c r="EK174" s="1"/>
      <c r="EL174" s="1"/>
      <c r="EM174" s="1"/>
      <c r="EN174" s="1"/>
      <c r="EO174" s="1">
        <v>-1</v>
      </c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>
        <v>-1</v>
      </c>
      <c r="GO174" s="1"/>
      <c r="GP174" s="1"/>
      <c r="GQ174" s="1"/>
      <c r="GR174" s="1"/>
      <c r="GS174" s="1"/>
      <c r="GT174" s="1"/>
      <c r="GU174" s="1"/>
      <c r="GV174" s="1">
        <v>2</v>
      </c>
      <c r="GW174" s="1"/>
      <c r="GX174" s="1"/>
      <c r="GY174" s="1"/>
      <c r="GZ174" s="1"/>
      <c r="HA174" s="1"/>
      <c r="HB174" s="1"/>
      <c r="HC174" s="1"/>
      <c r="HD174" s="1"/>
      <c r="HE174" s="1"/>
      <c r="HF174" s="1">
        <v>-1</v>
      </c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8" t="s">
        <v>37</v>
      </c>
      <c r="IJ174" s="1"/>
      <c r="IK174" s="1"/>
    </row>
    <row r="175" spans="1:245" ht="49" customHeight="1" x14ac:dyDescent="0.35">
      <c r="A175" s="20">
        <v>173</v>
      </c>
      <c r="B175" s="2" t="s">
        <v>254</v>
      </c>
      <c r="C175" s="2" t="s">
        <v>610</v>
      </c>
      <c r="D175" s="2" t="s">
        <v>611</v>
      </c>
      <c r="E175" s="4" t="s">
        <v>615</v>
      </c>
      <c r="F175" s="23" t="s">
        <v>616</v>
      </c>
      <c r="I175" s="1">
        <v>1</v>
      </c>
      <c r="J175" s="47">
        <f t="shared" si="33"/>
        <v>4</v>
      </c>
      <c r="K175" s="44" t="s">
        <v>55</v>
      </c>
      <c r="V175" s="26">
        <f t="shared" si="30"/>
        <v>3</v>
      </c>
      <c r="W175" s="1">
        <v>0</v>
      </c>
      <c r="X175" s="27" t="str">
        <f t="shared" si="31"/>
        <v>P var</v>
      </c>
      <c r="AA175" s="4">
        <v>1</v>
      </c>
      <c r="AB175" s="5" t="s">
        <v>258</v>
      </c>
      <c r="AC175" s="1">
        <v>30</v>
      </c>
      <c r="AE175" s="1">
        <v>1</v>
      </c>
      <c r="AF175" s="1" t="s">
        <v>614</v>
      </c>
      <c r="AG175" s="11">
        <v>2.76</v>
      </c>
      <c r="AH175" s="67">
        <v>2</v>
      </c>
      <c r="AI175" s="68"/>
      <c r="AJ175" s="68"/>
      <c r="AK175" s="68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>
        <v>-1</v>
      </c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>
        <v>-1</v>
      </c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>
        <v>2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>
        <v>2</v>
      </c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>
        <v>-1</v>
      </c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>
        <v>-1</v>
      </c>
      <c r="GU175" s="1"/>
      <c r="GV175" s="1">
        <v>2</v>
      </c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8" t="s">
        <v>37</v>
      </c>
      <c r="IJ175" s="1"/>
      <c r="IK175" s="1"/>
    </row>
    <row r="176" spans="1:245" ht="49" customHeight="1" x14ac:dyDescent="0.35">
      <c r="A176" s="20">
        <v>174</v>
      </c>
      <c r="B176" s="2" t="s">
        <v>254</v>
      </c>
      <c r="C176" s="2" t="s">
        <v>610</v>
      </c>
      <c r="D176" s="2" t="s">
        <v>611</v>
      </c>
      <c r="E176" s="4" t="s">
        <v>617</v>
      </c>
      <c r="F176" s="23" t="s">
        <v>618</v>
      </c>
      <c r="I176" s="1">
        <v>2</v>
      </c>
      <c r="J176" s="47">
        <f t="shared" si="33"/>
        <v>2</v>
      </c>
      <c r="K176" s="44" t="s">
        <v>55</v>
      </c>
      <c r="V176" s="26">
        <f t="shared" si="30"/>
        <v>0</v>
      </c>
      <c r="W176" s="1">
        <v>0</v>
      </c>
      <c r="X176" s="27" t="str">
        <f t="shared" si="31"/>
        <v>P var</v>
      </c>
      <c r="AA176" s="4">
        <v>1</v>
      </c>
      <c r="AB176" s="5" t="s">
        <v>258</v>
      </c>
      <c r="AC176" s="1">
        <v>30</v>
      </c>
      <c r="AE176" s="1">
        <v>1</v>
      </c>
      <c r="AF176" s="1" t="s">
        <v>614</v>
      </c>
      <c r="AG176" s="11">
        <v>4.96</v>
      </c>
      <c r="AH176" s="67">
        <v>4</v>
      </c>
      <c r="AI176" s="68"/>
      <c r="AJ176" s="68"/>
      <c r="AK176" s="68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>
        <v>-1</v>
      </c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>
        <v>-1</v>
      </c>
      <c r="EQ176" s="1"/>
      <c r="ER176" s="1"/>
      <c r="ES176" s="1"/>
      <c r="ET176" s="1"/>
      <c r="EU176" s="1">
        <v>-1</v>
      </c>
      <c r="EV176" s="1"/>
      <c r="EW176" s="1"/>
      <c r="EX176" s="1"/>
      <c r="EY176" s="1"/>
      <c r="EZ176" s="1"/>
      <c r="FA176" s="1"/>
      <c r="FB176" s="1"/>
      <c r="FC176" s="1"/>
      <c r="FD176" s="1"/>
      <c r="FE176" s="1">
        <v>2</v>
      </c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>
        <v>-1</v>
      </c>
      <c r="GM176" s="1"/>
      <c r="GN176" s="1"/>
      <c r="GO176" s="1"/>
      <c r="GP176" s="1"/>
      <c r="GQ176" s="1"/>
      <c r="GR176" s="1"/>
      <c r="GS176" s="1"/>
      <c r="GT176" s="1"/>
      <c r="GU176" s="1"/>
      <c r="GV176" s="1">
        <v>2</v>
      </c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>
        <v>-1</v>
      </c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>
        <v>-1</v>
      </c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8" t="s">
        <v>37</v>
      </c>
      <c r="IJ176" s="1"/>
      <c r="IK176" s="1"/>
    </row>
    <row r="177" spans="1:245" ht="49" customHeight="1" x14ac:dyDescent="0.35">
      <c r="A177" s="20">
        <v>175</v>
      </c>
      <c r="B177" s="2" t="s">
        <v>254</v>
      </c>
      <c r="C177" s="2" t="s">
        <v>610</v>
      </c>
      <c r="D177" s="2" t="s">
        <v>611</v>
      </c>
      <c r="E177" s="4" t="s">
        <v>619</v>
      </c>
      <c r="F177" s="23" t="s">
        <v>620</v>
      </c>
      <c r="I177" s="1">
        <v>2</v>
      </c>
      <c r="J177" s="47">
        <f t="shared" si="33"/>
        <v>2</v>
      </c>
      <c r="K177" s="44" t="s">
        <v>55</v>
      </c>
      <c r="V177" s="26">
        <f t="shared" si="30"/>
        <v>0</v>
      </c>
      <c r="W177" s="1">
        <v>0</v>
      </c>
      <c r="X177" s="27" t="str">
        <f t="shared" si="31"/>
        <v>P var</v>
      </c>
      <c r="AA177" s="4">
        <v>1</v>
      </c>
      <c r="AB177" s="5" t="s">
        <v>258</v>
      </c>
      <c r="AC177" s="1">
        <v>30</v>
      </c>
      <c r="AE177" s="1">
        <v>1</v>
      </c>
      <c r="AF177" s="1" t="s">
        <v>614</v>
      </c>
      <c r="AG177" s="11">
        <v>6.5</v>
      </c>
      <c r="AH177" s="67">
        <v>2</v>
      </c>
      <c r="AI177" s="68"/>
      <c r="AJ177" s="68"/>
      <c r="AK177" s="68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>
        <v>-2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>
        <v>2</v>
      </c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>
        <v>2</v>
      </c>
      <c r="GW177" s="1">
        <v>-2</v>
      </c>
      <c r="GX177" s="1"/>
      <c r="GY177" s="1"/>
      <c r="GZ177" s="1"/>
      <c r="HA177" s="1"/>
      <c r="HB177" s="1"/>
      <c r="HC177" s="1"/>
      <c r="HD177" s="1"/>
      <c r="HE177" s="1"/>
      <c r="HF177" s="1">
        <v>-2</v>
      </c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>
        <v>2</v>
      </c>
      <c r="IB177" s="1"/>
      <c r="IC177" s="1"/>
      <c r="ID177" s="1"/>
      <c r="IE177" s="1"/>
      <c r="IF177" s="1"/>
      <c r="IG177" s="1"/>
      <c r="IH177" s="1"/>
      <c r="II177" s="18" t="s">
        <v>37</v>
      </c>
      <c r="IJ177" s="1"/>
      <c r="IK177" s="1"/>
    </row>
    <row r="178" spans="1:245" ht="49" customHeight="1" x14ac:dyDescent="0.35">
      <c r="A178" s="20">
        <v>176</v>
      </c>
      <c r="B178" s="2" t="s">
        <v>254</v>
      </c>
      <c r="C178" s="2" t="s">
        <v>621</v>
      </c>
      <c r="D178" s="2" t="s">
        <v>611</v>
      </c>
      <c r="E178" s="4" t="s">
        <v>622</v>
      </c>
      <c r="F178" s="23" t="s">
        <v>623</v>
      </c>
      <c r="I178" s="1">
        <v>20</v>
      </c>
      <c r="J178" s="24">
        <f t="shared" si="33"/>
        <v>100</v>
      </c>
      <c r="K178" s="44" t="s">
        <v>55</v>
      </c>
      <c r="V178" s="26">
        <f t="shared" si="30"/>
        <v>80</v>
      </c>
      <c r="W178" s="1">
        <v>5</v>
      </c>
      <c r="X178" s="27" t="str">
        <f t="shared" si="31"/>
        <v>P var</v>
      </c>
      <c r="AA178" s="4">
        <v>50</v>
      </c>
      <c r="AB178" s="5" t="s">
        <v>258</v>
      </c>
      <c r="AC178" s="1">
        <v>30</v>
      </c>
      <c r="AE178" s="1">
        <v>1</v>
      </c>
      <c r="AF178" s="1" t="s">
        <v>121</v>
      </c>
      <c r="AG178" s="11">
        <v>0.12</v>
      </c>
      <c r="AH178" s="67">
        <v>120</v>
      </c>
      <c r="AI178" s="68"/>
      <c r="AJ178" s="68"/>
      <c r="AK178" s="68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>
        <v>-20</v>
      </c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8" t="s">
        <v>37</v>
      </c>
      <c r="IJ178" s="1"/>
      <c r="IK178" s="1"/>
    </row>
    <row r="179" spans="1:245" ht="49" customHeight="1" x14ac:dyDescent="0.35">
      <c r="A179" s="20">
        <v>177</v>
      </c>
      <c r="B179" s="2" t="s">
        <v>254</v>
      </c>
      <c r="C179" s="2" t="s">
        <v>621</v>
      </c>
      <c r="D179" s="2" t="s">
        <v>611</v>
      </c>
      <c r="E179" s="4" t="s">
        <v>624</v>
      </c>
      <c r="F179" s="23" t="s">
        <v>625</v>
      </c>
      <c r="I179" s="1">
        <v>20</v>
      </c>
      <c r="J179" s="24">
        <f t="shared" si="33"/>
        <v>33</v>
      </c>
      <c r="K179" s="44" t="s">
        <v>55</v>
      </c>
      <c r="V179" s="26">
        <f t="shared" si="30"/>
        <v>13</v>
      </c>
      <c r="W179" s="1">
        <v>5</v>
      </c>
      <c r="X179" s="27" t="str">
        <f t="shared" si="31"/>
        <v>P var</v>
      </c>
      <c r="AA179" s="4">
        <v>50</v>
      </c>
      <c r="AB179" s="5" t="s">
        <v>258</v>
      </c>
      <c r="AC179" s="1">
        <v>30</v>
      </c>
      <c r="AE179" s="1">
        <v>1</v>
      </c>
      <c r="AF179" s="1" t="s">
        <v>121</v>
      </c>
      <c r="AG179" s="11">
        <v>0.31</v>
      </c>
      <c r="AH179" s="67">
        <v>97</v>
      </c>
      <c r="AI179" s="68"/>
      <c r="AJ179" s="68"/>
      <c r="AK179" s="68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>
        <v>-2</v>
      </c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>
        <v>-30</v>
      </c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>
        <v>-17</v>
      </c>
      <c r="GM179" s="1"/>
      <c r="GN179" s="1"/>
      <c r="GO179" s="1"/>
      <c r="GP179" s="1"/>
      <c r="GQ179" s="1"/>
      <c r="GR179" s="1"/>
      <c r="GS179" s="1">
        <v>-15</v>
      </c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8" t="s">
        <v>37</v>
      </c>
      <c r="IJ179" s="1"/>
      <c r="IK179" s="1"/>
    </row>
    <row r="180" spans="1:245" ht="49" customHeight="1" x14ac:dyDescent="0.35">
      <c r="A180" s="20">
        <v>178</v>
      </c>
      <c r="B180" s="2" t="s">
        <v>254</v>
      </c>
      <c r="C180" s="2" t="s">
        <v>621</v>
      </c>
      <c r="D180" s="2" t="s">
        <v>611</v>
      </c>
      <c r="E180" s="4" t="s">
        <v>626</v>
      </c>
      <c r="F180" s="23" t="s">
        <v>627</v>
      </c>
      <c r="I180" s="1">
        <v>20</v>
      </c>
      <c r="J180" s="24">
        <f t="shared" si="33"/>
        <v>85</v>
      </c>
      <c r="K180" s="44" t="s">
        <v>55</v>
      </c>
      <c r="V180" s="26">
        <f t="shared" si="30"/>
        <v>65</v>
      </c>
      <c r="W180" s="1">
        <v>5</v>
      </c>
      <c r="X180" s="27" t="str">
        <f t="shared" si="31"/>
        <v>P var</v>
      </c>
      <c r="AA180" s="4">
        <v>50</v>
      </c>
      <c r="AB180" s="5" t="s">
        <v>258</v>
      </c>
      <c r="AC180" s="1">
        <v>30</v>
      </c>
      <c r="AE180" s="1">
        <v>1</v>
      </c>
      <c r="AF180" s="1" t="s">
        <v>121</v>
      </c>
      <c r="AG180" s="11">
        <v>0.16</v>
      </c>
      <c r="AH180" s="67">
        <v>117</v>
      </c>
      <c r="AI180" s="68"/>
      <c r="AJ180" s="68"/>
      <c r="AK180" s="68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>
        <v>-2</v>
      </c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>
        <v>-30</v>
      </c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8" t="s">
        <v>37</v>
      </c>
      <c r="IJ180" s="1"/>
      <c r="IK180" s="1"/>
    </row>
    <row r="181" spans="1:245" ht="49" customHeight="1" x14ac:dyDescent="0.35">
      <c r="A181" s="20">
        <v>179</v>
      </c>
      <c r="B181" s="2" t="s">
        <v>254</v>
      </c>
      <c r="C181" s="2" t="s">
        <v>621</v>
      </c>
      <c r="D181" s="2" t="s">
        <v>611</v>
      </c>
      <c r="E181" s="4" t="s">
        <v>628</v>
      </c>
      <c r="F181" s="23" t="s">
        <v>629</v>
      </c>
      <c r="I181" s="1">
        <v>20</v>
      </c>
      <c r="J181" s="24">
        <f t="shared" si="33"/>
        <v>64</v>
      </c>
      <c r="K181" s="44" t="s">
        <v>55</v>
      </c>
      <c r="V181" s="26">
        <f t="shared" si="30"/>
        <v>44</v>
      </c>
      <c r="W181" s="1">
        <v>5</v>
      </c>
      <c r="X181" s="27" t="str">
        <f t="shared" si="31"/>
        <v>P var</v>
      </c>
      <c r="AA181" s="4">
        <v>50</v>
      </c>
      <c r="AG181" s="11">
        <v>0.14107142857142857</v>
      </c>
      <c r="AH181" s="67">
        <v>70</v>
      </c>
      <c r="AI181" s="68"/>
      <c r="AJ181" s="68"/>
      <c r="AK181" s="68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>
        <v>-4</v>
      </c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>
        <v>-2</v>
      </c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8" t="s">
        <v>37</v>
      </c>
      <c r="IJ181" s="1"/>
      <c r="IK181" s="1"/>
    </row>
    <row r="182" spans="1:245" ht="49" customHeight="1" x14ac:dyDescent="0.35">
      <c r="A182" s="20">
        <v>180</v>
      </c>
      <c r="B182" s="2" t="s">
        <v>254</v>
      </c>
      <c r="C182" s="2" t="s">
        <v>630</v>
      </c>
      <c r="D182" s="2" t="s">
        <v>136</v>
      </c>
      <c r="E182" s="4" t="s">
        <v>631</v>
      </c>
      <c r="F182" s="23" t="s">
        <v>632</v>
      </c>
      <c r="I182" s="1">
        <v>3</v>
      </c>
      <c r="J182" s="24">
        <f t="shared" si="33"/>
        <v>7</v>
      </c>
      <c r="K182" s="44" t="s">
        <v>55</v>
      </c>
      <c r="V182" s="26">
        <f t="shared" si="30"/>
        <v>4</v>
      </c>
      <c r="W182" s="1">
        <v>3</v>
      </c>
      <c r="X182" s="27" t="str">
        <f t="shared" si="31"/>
        <v>P var</v>
      </c>
      <c r="AA182" s="4" t="s">
        <v>53</v>
      </c>
      <c r="AB182" s="5" t="s">
        <v>219</v>
      </c>
      <c r="AC182" s="1">
        <v>30</v>
      </c>
      <c r="AE182" s="1">
        <v>1</v>
      </c>
      <c r="AF182" s="1" t="s">
        <v>480</v>
      </c>
      <c r="AG182" s="11">
        <v>27</v>
      </c>
      <c r="AH182" s="67">
        <v>7</v>
      </c>
      <c r="AI182" s="68"/>
      <c r="AJ182" s="68"/>
      <c r="AK182" s="68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8" t="s">
        <v>37</v>
      </c>
      <c r="IJ182" s="1"/>
      <c r="IK182" s="1"/>
    </row>
    <row r="183" spans="1:245" ht="49" customHeight="1" x14ac:dyDescent="0.35">
      <c r="A183" s="20">
        <v>181</v>
      </c>
      <c r="B183" s="2" t="s">
        <v>254</v>
      </c>
      <c r="C183" s="2" t="s">
        <v>630</v>
      </c>
      <c r="D183" s="2" t="s">
        <v>136</v>
      </c>
      <c r="E183" s="4" t="s">
        <v>633</v>
      </c>
      <c r="F183" s="23" t="s">
        <v>634</v>
      </c>
      <c r="I183" s="1">
        <v>2</v>
      </c>
      <c r="J183" s="24">
        <f t="shared" si="33"/>
        <v>6</v>
      </c>
      <c r="K183" s="44" t="s">
        <v>55</v>
      </c>
      <c r="V183" s="26">
        <f t="shared" si="30"/>
        <v>4</v>
      </c>
      <c r="W183" s="1">
        <v>1</v>
      </c>
      <c r="X183" s="27" t="str">
        <f t="shared" si="31"/>
        <v>P var</v>
      </c>
      <c r="AA183" s="4" t="s">
        <v>53</v>
      </c>
      <c r="AB183" s="5" t="s">
        <v>454</v>
      </c>
      <c r="AC183" s="1">
        <v>76</v>
      </c>
      <c r="AE183" s="1">
        <v>1</v>
      </c>
      <c r="AF183" s="1" t="s">
        <v>121</v>
      </c>
      <c r="AG183" s="11">
        <v>15.153846153846153</v>
      </c>
      <c r="AH183" s="67">
        <v>6</v>
      </c>
      <c r="AI183" s="68"/>
      <c r="AJ183" s="68"/>
      <c r="AK183" s="68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8" t="s">
        <v>37</v>
      </c>
      <c r="IJ183" s="1"/>
      <c r="IK183" s="1"/>
    </row>
    <row r="184" spans="1:245" ht="49" customHeight="1" x14ac:dyDescent="0.35">
      <c r="A184" s="20">
        <v>182</v>
      </c>
      <c r="B184" s="2" t="s">
        <v>254</v>
      </c>
      <c r="C184" s="2" t="s">
        <v>635</v>
      </c>
      <c r="D184" s="2" t="s">
        <v>136</v>
      </c>
      <c r="E184" s="4" t="s">
        <v>636</v>
      </c>
      <c r="F184" s="23" t="s">
        <v>637</v>
      </c>
      <c r="I184" s="1">
        <v>2</v>
      </c>
      <c r="J184" s="24">
        <f t="shared" si="33"/>
        <v>4</v>
      </c>
      <c r="K184" s="44" t="s">
        <v>55</v>
      </c>
      <c r="V184" s="26">
        <f t="shared" si="30"/>
        <v>2</v>
      </c>
      <c r="W184" s="1">
        <v>5</v>
      </c>
      <c r="X184" s="27" t="str">
        <f t="shared" si="31"/>
        <v>P var low</v>
      </c>
      <c r="AA184" s="4" t="s">
        <v>53</v>
      </c>
      <c r="AB184" s="5" t="s">
        <v>235</v>
      </c>
      <c r="AC184" s="1">
        <v>30</v>
      </c>
      <c r="AE184" s="1">
        <v>1</v>
      </c>
      <c r="AF184" s="1" t="s">
        <v>121</v>
      </c>
      <c r="AG184" s="11">
        <v>11.964285714285714</v>
      </c>
      <c r="AH184" s="67">
        <v>8</v>
      </c>
      <c r="AI184" s="68"/>
      <c r="AJ184" s="68"/>
      <c r="AK184" s="68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>
        <v>-1</v>
      </c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>
        <v>-1</v>
      </c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>
        <v>-1</v>
      </c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>
        <v>-1</v>
      </c>
      <c r="IE184" s="1"/>
      <c r="IF184" s="1"/>
      <c r="IG184" s="1"/>
      <c r="IH184" s="1"/>
      <c r="II184" s="18" t="s">
        <v>37</v>
      </c>
      <c r="IJ184" s="1"/>
      <c r="IK184" s="1"/>
    </row>
    <row r="185" spans="1:245" ht="49" customHeight="1" x14ac:dyDescent="0.35">
      <c r="A185" s="20">
        <v>183</v>
      </c>
      <c r="B185" s="2" t="s">
        <v>254</v>
      </c>
      <c r="C185" s="2" t="s">
        <v>638</v>
      </c>
      <c r="D185" s="2" t="s">
        <v>469</v>
      </c>
      <c r="E185" s="4" t="s">
        <v>639</v>
      </c>
      <c r="F185" s="23" t="s">
        <v>640</v>
      </c>
      <c r="I185" s="1">
        <v>2</v>
      </c>
      <c r="J185" s="24">
        <f t="shared" si="33"/>
        <v>4</v>
      </c>
      <c r="K185" s="44" t="s">
        <v>55</v>
      </c>
      <c r="V185" s="26">
        <f t="shared" si="30"/>
        <v>2</v>
      </c>
      <c r="W185" s="1">
        <v>1</v>
      </c>
      <c r="X185" s="27" t="str">
        <f t="shared" si="31"/>
        <v>P var</v>
      </c>
      <c r="Y185" s="28"/>
      <c r="AA185" s="4"/>
      <c r="AB185" s="5" t="s">
        <v>459</v>
      </c>
      <c r="AC185" s="1">
        <v>30</v>
      </c>
      <c r="AE185" s="1">
        <v>1</v>
      </c>
      <c r="AF185" s="1" t="s">
        <v>55</v>
      </c>
      <c r="AG185" s="11">
        <v>65</v>
      </c>
      <c r="AH185" s="67">
        <v>2</v>
      </c>
      <c r="AI185" s="68"/>
      <c r="AJ185" s="68"/>
      <c r="AK185" s="68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>
        <v>-1</v>
      </c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>
        <v>4</v>
      </c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>
        <v>-1</v>
      </c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8" t="s">
        <v>37</v>
      </c>
      <c r="IJ185" s="1"/>
      <c r="IK185" s="1"/>
    </row>
    <row r="186" spans="1:245" ht="49" customHeight="1" x14ac:dyDescent="0.35">
      <c r="A186" s="20">
        <v>184</v>
      </c>
      <c r="B186" s="2" t="s">
        <v>254</v>
      </c>
      <c r="C186" s="2" t="s">
        <v>641</v>
      </c>
      <c r="D186" s="2" t="s">
        <v>642</v>
      </c>
      <c r="E186" s="4" t="s">
        <v>643</v>
      </c>
      <c r="F186" s="23" t="s">
        <v>644</v>
      </c>
      <c r="G186" s="4" t="s">
        <v>645</v>
      </c>
      <c r="I186" s="1">
        <v>100</v>
      </c>
      <c r="J186" s="24">
        <f t="shared" si="33"/>
        <v>275</v>
      </c>
      <c r="K186" s="44" t="s">
        <v>55</v>
      </c>
      <c r="V186" s="26">
        <f t="shared" si="30"/>
        <v>175</v>
      </c>
      <c r="W186" s="1">
        <v>50</v>
      </c>
      <c r="X186" s="27" t="str">
        <f t="shared" si="31"/>
        <v>P var</v>
      </c>
      <c r="AA186" s="4" t="s">
        <v>53</v>
      </c>
      <c r="AB186" s="5" t="s">
        <v>444</v>
      </c>
      <c r="AC186" s="1">
        <v>45</v>
      </c>
      <c r="AE186" s="1">
        <v>1</v>
      </c>
      <c r="AF186" s="1" t="s">
        <v>614</v>
      </c>
      <c r="AG186" s="11">
        <v>12.846153846153847</v>
      </c>
      <c r="AH186" s="67">
        <v>395</v>
      </c>
      <c r="AI186" s="68"/>
      <c r="AJ186" s="68"/>
      <c r="AK186" s="68"/>
      <c r="AL186" s="1"/>
      <c r="AM186" s="1"/>
      <c r="AN186" s="1"/>
      <c r="AO186" s="1">
        <v>-10</v>
      </c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>
        <v>-10</v>
      </c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>
        <v>-100</v>
      </c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8" t="s">
        <v>37</v>
      </c>
      <c r="IJ186" s="1"/>
      <c r="IK186" s="1"/>
    </row>
    <row r="187" spans="1:245" ht="49" customHeight="1" x14ac:dyDescent="0.35">
      <c r="A187" s="20">
        <v>185</v>
      </c>
      <c r="B187" s="2" t="s">
        <v>254</v>
      </c>
      <c r="C187" s="2" t="s">
        <v>641</v>
      </c>
      <c r="D187" s="2" t="s">
        <v>642</v>
      </c>
      <c r="E187" s="4" t="s">
        <v>646</v>
      </c>
      <c r="F187" s="23" t="s">
        <v>647</v>
      </c>
      <c r="G187" s="4" t="s">
        <v>648</v>
      </c>
      <c r="I187" s="1">
        <v>50</v>
      </c>
      <c r="J187" s="24">
        <f t="shared" si="33"/>
        <v>196</v>
      </c>
      <c r="K187" s="44" t="s">
        <v>55</v>
      </c>
      <c r="V187" s="26">
        <f t="shared" si="30"/>
        <v>146</v>
      </c>
      <c r="W187" s="1">
        <v>50</v>
      </c>
      <c r="X187" s="27" t="str">
        <f t="shared" si="31"/>
        <v>P var</v>
      </c>
      <c r="AA187" s="4" t="s">
        <v>53</v>
      </c>
      <c r="AB187" s="5" t="s">
        <v>548</v>
      </c>
      <c r="AC187" s="1">
        <v>45</v>
      </c>
      <c r="AE187" s="1">
        <v>1</v>
      </c>
      <c r="AF187" s="1" t="s">
        <v>480</v>
      </c>
      <c r="AG187" s="11">
        <v>29.34</v>
      </c>
      <c r="AH187" s="67">
        <v>278</v>
      </c>
      <c r="AI187" s="68"/>
      <c r="AJ187" s="68"/>
      <c r="AK187" s="68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>
        <v>-25</v>
      </c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>
        <v>-20</v>
      </c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>
        <v>-20</v>
      </c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>
        <v>-17</v>
      </c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8" t="s">
        <v>37</v>
      </c>
      <c r="IJ187" s="1"/>
      <c r="IK187" s="1"/>
    </row>
    <row r="188" spans="1:245" ht="49" customHeight="1" x14ac:dyDescent="0.35">
      <c r="A188" s="20">
        <v>186</v>
      </c>
      <c r="B188" s="2" t="s">
        <v>254</v>
      </c>
      <c r="C188" s="2" t="s">
        <v>649</v>
      </c>
      <c r="D188" s="2" t="s">
        <v>603</v>
      </c>
      <c r="E188" s="4" t="s">
        <v>650</v>
      </c>
      <c r="F188" s="23" t="s">
        <v>651</v>
      </c>
      <c r="I188" s="1">
        <v>5</v>
      </c>
      <c r="J188" s="24">
        <f t="shared" si="33"/>
        <v>23</v>
      </c>
      <c r="K188" s="44" t="s">
        <v>55</v>
      </c>
      <c r="V188" s="26">
        <f t="shared" si="30"/>
        <v>18</v>
      </c>
      <c r="W188" s="1">
        <v>5</v>
      </c>
      <c r="X188" s="27" t="str">
        <f t="shared" si="31"/>
        <v>P var</v>
      </c>
      <c r="AA188" s="4" t="s">
        <v>53</v>
      </c>
      <c r="AB188" s="5" t="s">
        <v>224</v>
      </c>
      <c r="AC188" s="1">
        <v>30</v>
      </c>
      <c r="AE188" s="1">
        <v>1</v>
      </c>
      <c r="AF188" s="1" t="s">
        <v>121</v>
      </c>
      <c r="AG188" s="11">
        <v>5</v>
      </c>
      <c r="AH188" s="67">
        <v>25</v>
      </c>
      <c r="AI188" s="68"/>
      <c r="AJ188" s="68"/>
      <c r="AK188" s="68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>
        <v>-1</v>
      </c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>
        <v>-1</v>
      </c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8" t="s">
        <v>37</v>
      </c>
      <c r="IJ188" s="1"/>
      <c r="IK188" s="1"/>
    </row>
    <row r="189" spans="1:245" ht="49" customHeight="1" x14ac:dyDescent="0.35">
      <c r="A189" s="20">
        <v>187</v>
      </c>
      <c r="B189" s="2" t="s">
        <v>254</v>
      </c>
      <c r="C189" s="2" t="s">
        <v>652</v>
      </c>
      <c r="D189" s="2" t="s">
        <v>603</v>
      </c>
      <c r="E189" s="4" t="s">
        <v>653</v>
      </c>
      <c r="F189" s="23" t="s">
        <v>654</v>
      </c>
      <c r="G189" s="4" t="s">
        <v>655</v>
      </c>
      <c r="I189" s="1">
        <v>2</v>
      </c>
      <c r="J189" s="24">
        <f t="shared" si="33"/>
        <v>8</v>
      </c>
      <c r="K189" s="44" t="s">
        <v>55</v>
      </c>
      <c r="V189" s="26">
        <f t="shared" si="30"/>
        <v>6</v>
      </c>
      <c r="W189" s="1">
        <v>2</v>
      </c>
      <c r="X189" s="27" t="str">
        <f t="shared" si="31"/>
        <v>P var</v>
      </c>
      <c r="AA189" s="4" t="s">
        <v>53</v>
      </c>
      <c r="AB189" s="5" t="s">
        <v>235</v>
      </c>
      <c r="AC189" s="1">
        <v>30</v>
      </c>
      <c r="AE189" s="1">
        <v>1</v>
      </c>
      <c r="AF189" s="1" t="s">
        <v>121</v>
      </c>
      <c r="AG189" s="11">
        <v>4.5454545454545459</v>
      </c>
      <c r="AH189" s="67">
        <v>20</v>
      </c>
      <c r="AI189" s="68"/>
      <c r="AJ189" s="68"/>
      <c r="AK189" s="68"/>
      <c r="AL189" s="1">
        <v>-1</v>
      </c>
      <c r="AM189" s="1"/>
      <c r="AN189" s="1"/>
      <c r="AO189" s="1"/>
      <c r="AP189" s="1">
        <v>-2</v>
      </c>
      <c r="AQ189" s="1"/>
      <c r="AR189" s="1"/>
      <c r="AS189" s="1"/>
      <c r="AT189" s="1"/>
      <c r="AU189" s="1"/>
      <c r="AV189" s="1"/>
      <c r="AW189" s="1">
        <v>-1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>
        <v>-2</v>
      </c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>
        <v>-4</v>
      </c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>
        <v>-2</v>
      </c>
      <c r="IC189" s="1"/>
      <c r="ID189" s="1"/>
      <c r="IE189" s="1"/>
      <c r="IF189" s="1"/>
      <c r="IG189" s="1"/>
      <c r="IH189" s="1"/>
      <c r="II189" s="18" t="s">
        <v>37</v>
      </c>
      <c r="IJ189" s="1"/>
      <c r="IK189" s="1"/>
    </row>
    <row r="190" spans="1:245" ht="49" customHeight="1" x14ac:dyDescent="0.35">
      <c r="A190" s="20">
        <v>188</v>
      </c>
      <c r="B190" s="2" t="s">
        <v>254</v>
      </c>
      <c r="C190" s="2" t="s">
        <v>652</v>
      </c>
      <c r="D190" s="2" t="s">
        <v>603</v>
      </c>
      <c r="E190" s="4" t="s">
        <v>656</v>
      </c>
      <c r="F190" s="23" t="s">
        <v>657</v>
      </c>
      <c r="G190" s="4" t="s">
        <v>658</v>
      </c>
      <c r="I190" s="1">
        <v>2</v>
      </c>
      <c r="J190" s="24">
        <f t="shared" si="33"/>
        <v>20</v>
      </c>
      <c r="K190" s="44" t="s">
        <v>55</v>
      </c>
      <c r="V190" s="26">
        <f t="shared" si="30"/>
        <v>18</v>
      </c>
      <c r="W190" s="1">
        <v>2</v>
      </c>
      <c r="X190" s="27" t="str">
        <f t="shared" si="31"/>
        <v>P var</v>
      </c>
      <c r="AA190" s="4" t="s">
        <v>53</v>
      </c>
      <c r="AB190" s="5" t="s">
        <v>235</v>
      </c>
      <c r="AC190" s="1">
        <v>30</v>
      </c>
      <c r="AE190" s="1">
        <v>1</v>
      </c>
      <c r="AF190" s="1" t="s">
        <v>121</v>
      </c>
      <c r="AG190" s="11">
        <v>6.3636363636363633</v>
      </c>
      <c r="AH190" s="67">
        <v>20</v>
      </c>
      <c r="AI190" s="68"/>
      <c r="AJ190" s="68"/>
      <c r="AK190" s="68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8" t="s">
        <v>37</v>
      </c>
      <c r="IJ190" s="1"/>
      <c r="IK190" s="1"/>
    </row>
    <row r="191" spans="1:245" ht="49" customHeight="1" x14ac:dyDescent="0.35">
      <c r="A191" s="20">
        <v>189</v>
      </c>
      <c r="B191" s="2" t="s">
        <v>254</v>
      </c>
      <c r="C191" s="2" t="s">
        <v>652</v>
      </c>
      <c r="D191" s="2" t="s">
        <v>603</v>
      </c>
      <c r="E191" s="4" t="s">
        <v>659</v>
      </c>
      <c r="F191" s="23" t="s">
        <v>660</v>
      </c>
      <c r="I191" s="1">
        <v>2</v>
      </c>
      <c r="J191" s="24">
        <f t="shared" si="33"/>
        <v>6</v>
      </c>
      <c r="K191" s="44" t="s">
        <v>55</v>
      </c>
      <c r="V191" s="26">
        <f t="shared" si="30"/>
        <v>4</v>
      </c>
      <c r="W191" s="1">
        <v>5</v>
      </c>
      <c r="X191" s="27" t="str">
        <f t="shared" si="31"/>
        <v>P var low</v>
      </c>
      <c r="AA191" s="4" t="s">
        <v>53</v>
      </c>
      <c r="AC191" s="1">
        <v>30</v>
      </c>
      <c r="AE191" s="1">
        <v>1</v>
      </c>
      <c r="AF191" s="1" t="s">
        <v>121</v>
      </c>
      <c r="AG191" s="11">
        <v>13.571428571428571</v>
      </c>
      <c r="AH191" s="67">
        <v>8</v>
      </c>
      <c r="AI191" s="68"/>
      <c r="AJ191" s="68"/>
      <c r="AK191" s="68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>
        <v>-2</v>
      </c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8" t="s">
        <v>37</v>
      </c>
      <c r="IJ191" s="1"/>
      <c r="IK191" s="1"/>
    </row>
    <row r="192" spans="1:245" ht="49" customHeight="1" x14ac:dyDescent="0.35">
      <c r="A192" s="20">
        <v>190</v>
      </c>
      <c r="B192" s="2" t="s">
        <v>254</v>
      </c>
      <c r="C192" s="2" t="s">
        <v>652</v>
      </c>
      <c r="D192" s="2" t="s">
        <v>603</v>
      </c>
      <c r="E192" s="4" t="s">
        <v>661</v>
      </c>
      <c r="F192" s="23" t="s">
        <v>662</v>
      </c>
      <c r="I192" s="1">
        <v>0</v>
      </c>
      <c r="J192" s="24">
        <f t="shared" si="33"/>
        <v>6</v>
      </c>
      <c r="K192" s="44" t="s">
        <v>55</v>
      </c>
      <c r="V192" s="26">
        <f t="shared" si="30"/>
        <v>6</v>
      </c>
      <c r="W192" s="1">
        <v>0</v>
      </c>
      <c r="X192" s="27" t="str">
        <f t="shared" si="31"/>
        <v>P var</v>
      </c>
      <c r="AA192" s="4" t="s">
        <v>53</v>
      </c>
      <c r="AB192" s="5" t="s">
        <v>258</v>
      </c>
      <c r="AC192" s="1">
        <v>30</v>
      </c>
      <c r="AH192" s="67">
        <v>6</v>
      </c>
      <c r="AI192" s="68"/>
      <c r="AJ192" s="68"/>
      <c r="AK192" s="68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8" t="s">
        <v>37</v>
      </c>
      <c r="IJ192" s="1"/>
      <c r="IK192" s="1"/>
    </row>
    <row r="193" spans="1:245" ht="49" customHeight="1" x14ac:dyDescent="0.35">
      <c r="A193" s="20">
        <v>191</v>
      </c>
      <c r="B193" s="2" t="s">
        <v>254</v>
      </c>
      <c r="C193" s="2" t="s">
        <v>652</v>
      </c>
      <c r="D193" s="2" t="s">
        <v>603</v>
      </c>
      <c r="E193" s="4" t="s">
        <v>663</v>
      </c>
      <c r="F193" s="23" t="s">
        <v>664</v>
      </c>
      <c r="I193" s="1">
        <v>0</v>
      </c>
      <c r="J193" s="24">
        <f t="shared" si="33"/>
        <v>2</v>
      </c>
      <c r="K193" s="44" t="s">
        <v>55</v>
      </c>
      <c r="V193" s="26">
        <f t="shared" si="30"/>
        <v>2</v>
      </c>
      <c r="W193" s="1">
        <v>0</v>
      </c>
      <c r="X193" s="27" t="str">
        <f t="shared" si="31"/>
        <v>P var</v>
      </c>
      <c r="AA193" s="4" t="s">
        <v>53</v>
      </c>
      <c r="AB193" s="5" t="s">
        <v>258</v>
      </c>
      <c r="AC193" s="1">
        <v>30</v>
      </c>
      <c r="AH193" s="67">
        <v>0</v>
      </c>
      <c r="AI193" s="68"/>
      <c r="AJ193" s="68"/>
      <c r="AK193" s="68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>
        <v>2</v>
      </c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8" t="s">
        <v>37</v>
      </c>
      <c r="IJ193" s="1"/>
      <c r="IK193" s="1"/>
    </row>
    <row r="194" spans="1:245" ht="49" customHeight="1" x14ac:dyDescent="0.35">
      <c r="A194" s="20">
        <v>192</v>
      </c>
      <c r="B194" s="2" t="s">
        <v>254</v>
      </c>
      <c r="C194" s="2" t="s">
        <v>638</v>
      </c>
      <c r="D194" s="2" t="s">
        <v>665</v>
      </c>
      <c r="E194" s="4" t="s">
        <v>666</v>
      </c>
      <c r="F194" s="23" t="s">
        <v>667</v>
      </c>
      <c r="I194" s="1">
        <v>2</v>
      </c>
      <c r="J194" s="24">
        <f t="shared" si="33"/>
        <v>5</v>
      </c>
      <c r="K194" s="44" t="s">
        <v>55</v>
      </c>
      <c r="V194" s="26">
        <f t="shared" si="30"/>
        <v>3</v>
      </c>
      <c r="W194" s="1">
        <v>1</v>
      </c>
      <c r="X194" s="27" t="str">
        <f t="shared" si="31"/>
        <v>P var</v>
      </c>
      <c r="AA194" s="4"/>
      <c r="AB194" s="5" t="s">
        <v>258</v>
      </c>
      <c r="AC194" s="1">
        <v>30</v>
      </c>
      <c r="AE194" s="1">
        <v>1</v>
      </c>
      <c r="AF194" s="1" t="s">
        <v>121</v>
      </c>
      <c r="AG194" s="11">
        <v>18</v>
      </c>
      <c r="AH194" s="67">
        <v>3</v>
      </c>
      <c r="AI194" s="68"/>
      <c r="AJ194" s="68"/>
      <c r="AK194" s="68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>
        <v>-1</v>
      </c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>
        <v>-1</v>
      </c>
      <c r="FD194" s="1"/>
      <c r="FE194" s="1">
        <v>2</v>
      </c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>
        <v>2</v>
      </c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8" t="s">
        <v>37</v>
      </c>
      <c r="IJ194" s="1"/>
      <c r="IK194" s="1"/>
    </row>
    <row r="195" spans="1:245" ht="49" customHeight="1" x14ac:dyDescent="0.35">
      <c r="A195" s="20">
        <v>193</v>
      </c>
      <c r="B195" s="2" t="s">
        <v>254</v>
      </c>
      <c r="C195" s="2" t="s">
        <v>638</v>
      </c>
      <c r="D195" s="2" t="s">
        <v>469</v>
      </c>
      <c r="E195" s="4" t="s">
        <v>668</v>
      </c>
      <c r="F195" s="23" t="s">
        <v>669</v>
      </c>
      <c r="I195" s="1">
        <v>2</v>
      </c>
      <c r="J195" s="24">
        <f t="shared" si="33"/>
        <v>6</v>
      </c>
      <c r="K195" s="44" t="s">
        <v>55</v>
      </c>
      <c r="V195" s="26">
        <f t="shared" si="30"/>
        <v>4</v>
      </c>
      <c r="W195" s="1">
        <v>3</v>
      </c>
      <c r="X195" s="27" t="str">
        <f t="shared" si="31"/>
        <v>P var</v>
      </c>
      <c r="AA195" s="4"/>
      <c r="AB195" s="5" t="s">
        <v>258</v>
      </c>
      <c r="AC195" s="1">
        <v>30</v>
      </c>
      <c r="AE195" s="1">
        <v>1</v>
      </c>
      <c r="AF195" s="1" t="s">
        <v>121</v>
      </c>
      <c r="AG195" s="11">
        <v>10.3</v>
      </c>
      <c r="AH195" s="67">
        <v>5</v>
      </c>
      <c r="AI195" s="68"/>
      <c r="AJ195" s="68"/>
      <c r="AK195" s="68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>
        <v>-1</v>
      </c>
      <c r="CW195" s="1"/>
      <c r="CX195" s="1"/>
      <c r="CY195" s="1"/>
      <c r="CZ195" s="1"/>
      <c r="DA195" s="1">
        <v>-1</v>
      </c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>
        <v>-1</v>
      </c>
      <c r="EV195" s="1"/>
      <c r="EW195" s="1"/>
      <c r="EX195" s="1"/>
      <c r="EY195" s="1"/>
      <c r="EZ195" s="1"/>
      <c r="FA195" s="1"/>
      <c r="FB195" s="1"/>
      <c r="FC195" s="1"/>
      <c r="FD195" s="1"/>
      <c r="FE195" s="1">
        <v>2</v>
      </c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>
        <v>2</v>
      </c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8" t="s">
        <v>37</v>
      </c>
      <c r="IJ195" s="1"/>
      <c r="IK195" s="1"/>
    </row>
    <row r="196" spans="1:245" ht="49" customHeight="1" x14ac:dyDescent="0.35">
      <c r="A196" s="20">
        <v>194</v>
      </c>
      <c r="B196" s="2" t="s">
        <v>254</v>
      </c>
      <c r="C196" s="2" t="s">
        <v>670</v>
      </c>
      <c r="D196" s="2" t="s">
        <v>603</v>
      </c>
      <c r="E196" s="4" t="s">
        <v>671</v>
      </c>
      <c r="F196" s="23" t="s">
        <v>672</v>
      </c>
      <c r="I196" s="1">
        <v>2</v>
      </c>
      <c r="J196" s="24">
        <f t="shared" si="33"/>
        <v>54</v>
      </c>
      <c r="K196" s="44" t="s">
        <v>55</v>
      </c>
      <c r="V196" s="26">
        <f t="shared" si="30"/>
        <v>52</v>
      </c>
      <c r="W196" s="1">
        <v>2</v>
      </c>
      <c r="X196" s="27" t="str">
        <f t="shared" si="31"/>
        <v>P var</v>
      </c>
      <c r="AA196" s="4">
        <v>2</v>
      </c>
      <c r="AB196" s="5" t="s">
        <v>250</v>
      </c>
      <c r="AC196" s="1">
        <v>30</v>
      </c>
      <c r="AE196" s="1">
        <v>1</v>
      </c>
      <c r="AF196" s="1" t="s">
        <v>121</v>
      </c>
      <c r="AG196" s="11">
        <v>1.64</v>
      </c>
      <c r="AH196" s="67">
        <v>76</v>
      </c>
      <c r="AI196" s="68"/>
      <c r="AJ196" s="68"/>
      <c r="AK196" s="68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>
        <v>-1</v>
      </c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>
        <v>-10</v>
      </c>
      <c r="DR196" s="1">
        <v>-6</v>
      </c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>
        <v>-5</v>
      </c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8" t="s">
        <v>37</v>
      </c>
      <c r="IJ196" s="1"/>
      <c r="IK196" s="1"/>
    </row>
    <row r="197" spans="1:245" ht="49" customHeight="1" x14ac:dyDescent="0.35">
      <c r="A197" s="20">
        <v>195</v>
      </c>
      <c r="B197" s="2" t="s">
        <v>254</v>
      </c>
      <c r="C197" s="2" t="s">
        <v>670</v>
      </c>
      <c r="D197" s="2" t="s">
        <v>603</v>
      </c>
      <c r="E197" s="4" t="s">
        <v>673</v>
      </c>
      <c r="F197" s="23" t="s">
        <v>674</v>
      </c>
      <c r="I197" s="1">
        <v>2</v>
      </c>
      <c r="J197" s="24">
        <f t="shared" si="33"/>
        <v>54</v>
      </c>
      <c r="K197" s="44" t="s">
        <v>55</v>
      </c>
      <c r="V197" s="26">
        <f t="shared" si="30"/>
        <v>52</v>
      </c>
      <c r="W197" s="1">
        <v>2</v>
      </c>
      <c r="X197" s="27" t="str">
        <f t="shared" si="31"/>
        <v>P var</v>
      </c>
      <c r="AA197" s="4">
        <v>2</v>
      </c>
      <c r="AB197" s="5" t="s">
        <v>250</v>
      </c>
      <c r="AC197" s="1">
        <v>30</v>
      </c>
      <c r="AE197" s="1">
        <v>1</v>
      </c>
      <c r="AF197" s="1" t="s">
        <v>121</v>
      </c>
      <c r="AG197" s="11">
        <v>3.49</v>
      </c>
      <c r="AH197" s="67">
        <v>76</v>
      </c>
      <c r="AI197" s="68"/>
      <c r="AJ197" s="68"/>
      <c r="AK197" s="68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>
        <v>-10</v>
      </c>
      <c r="DR197" s="1">
        <v>-6</v>
      </c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>
        <v>-5</v>
      </c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>
        <v>-1</v>
      </c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8" t="s">
        <v>37</v>
      </c>
      <c r="IJ197" s="1"/>
      <c r="IK197" s="1"/>
    </row>
    <row r="198" spans="1:245" ht="49" customHeight="1" x14ac:dyDescent="0.35">
      <c r="A198" s="20">
        <v>196</v>
      </c>
      <c r="B198" s="2" t="s">
        <v>254</v>
      </c>
      <c r="C198" s="2" t="s">
        <v>670</v>
      </c>
      <c r="D198" s="2" t="s">
        <v>603</v>
      </c>
      <c r="E198" s="4" t="s">
        <v>675</v>
      </c>
      <c r="F198" s="23" t="s">
        <v>676</v>
      </c>
      <c r="I198" s="1">
        <v>2</v>
      </c>
      <c r="J198" s="24">
        <f t="shared" si="33"/>
        <v>8</v>
      </c>
      <c r="K198" s="44" t="s">
        <v>55</v>
      </c>
      <c r="V198" s="26">
        <f t="shared" si="30"/>
        <v>6</v>
      </c>
      <c r="W198" s="1">
        <v>2</v>
      </c>
      <c r="X198" s="27" t="str">
        <f t="shared" si="31"/>
        <v>P var</v>
      </c>
      <c r="AA198" s="4">
        <v>2</v>
      </c>
      <c r="AB198" s="5" t="s">
        <v>258</v>
      </c>
      <c r="AC198" s="1">
        <v>30</v>
      </c>
      <c r="AE198" s="1">
        <v>1</v>
      </c>
      <c r="AF198" s="1" t="s">
        <v>677</v>
      </c>
      <c r="AG198" s="11">
        <v>0.82</v>
      </c>
      <c r="AH198" s="67">
        <v>30</v>
      </c>
      <c r="AI198" s="68"/>
      <c r="AJ198" s="68"/>
      <c r="AK198" s="68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>
        <v>-1</v>
      </c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>
        <v>-10</v>
      </c>
      <c r="DR198" s="1">
        <v>-6</v>
      </c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>
        <v>-5</v>
      </c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8" t="s">
        <v>37</v>
      </c>
      <c r="IJ198" s="1"/>
      <c r="IK198" s="1"/>
    </row>
    <row r="199" spans="1:245" ht="49" customHeight="1" x14ac:dyDescent="0.35">
      <c r="A199" s="20">
        <v>197</v>
      </c>
      <c r="B199" s="2" t="s">
        <v>254</v>
      </c>
      <c r="C199" s="2" t="s">
        <v>678</v>
      </c>
      <c r="D199" s="2" t="s">
        <v>679</v>
      </c>
      <c r="E199" s="4" t="s">
        <v>680</v>
      </c>
      <c r="F199" s="23" t="s">
        <v>681</v>
      </c>
      <c r="I199" s="1">
        <v>0</v>
      </c>
      <c r="J199" s="24">
        <f t="shared" si="33"/>
        <v>1</v>
      </c>
      <c r="K199" s="1" t="s">
        <v>91</v>
      </c>
      <c r="V199" s="26">
        <f t="shared" si="30"/>
        <v>1</v>
      </c>
      <c r="W199" s="1">
        <v>0</v>
      </c>
      <c r="X199" s="27" t="str">
        <f t="shared" si="31"/>
        <v>P var</v>
      </c>
      <c r="AA199" s="4" t="s">
        <v>53</v>
      </c>
      <c r="AG199" s="11">
        <v>240</v>
      </c>
      <c r="AH199" s="67">
        <v>2</v>
      </c>
      <c r="AI199" s="68"/>
      <c r="AJ199" s="68"/>
      <c r="AK199" s="68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>
        <v>-1</v>
      </c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8" t="s">
        <v>37</v>
      </c>
      <c r="IJ199" s="1"/>
      <c r="IK199" s="1"/>
    </row>
    <row r="200" spans="1:245" ht="49" customHeight="1" x14ac:dyDescent="0.35">
      <c r="A200" s="20">
        <v>198</v>
      </c>
      <c r="B200" s="2" t="s">
        <v>254</v>
      </c>
      <c r="C200" s="2" t="s">
        <v>682</v>
      </c>
      <c r="D200" s="2" t="s">
        <v>603</v>
      </c>
      <c r="E200" s="4" t="s">
        <v>683</v>
      </c>
      <c r="F200" s="23" t="s">
        <v>684</v>
      </c>
      <c r="G200" s="4" t="s">
        <v>685</v>
      </c>
      <c r="I200" s="1">
        <v>5</v>
      </c>
      <c r="J200" s="24">
        <f t="shared" ref="J200:J261" si="34">SUM(AH200)+SUM(AI200:PY200)</f>
        <v>9</v>
      </c>
      <c r="K200" s="44" t="s">
        <v>55</v>
      </c>
      <c r="L200" s="1">
        <v>170</v>
      </c>
      <c r="V200" s="26">
        <f t="shared" si="30"/>
        <v>4</v>
      </c>
      <c r="W200" s="1">
        <v>5</v>
      </c>
      <c r="X200" s="27" t="str">
        <f t="shared" si="31"/>
        <v>P var low</v>
      </c>
      <c r="AA200" s="4">
        <v>7140</v>
      </c>
      <c r="AB200" s="5" t="s">
        <v>258</v>
      </c>
      <c r="AC200" s="1">
        <v>45</v>
      </c>
      <c r="AD200" s="1">
        <v>0.93333333333333335</v>
      </c>
      <c r="AE200" s="1">
        <v>1</v>
      </c>
      <c r="AF200" s="1" t="s">
        <v>55</v>
      </c>
      <c r="AG200" s="11">
        <v>18</v>
      </c>
      <c r="AH200" s="67">
        <v>16</v>
      </c>
      <c r="AI200" s="68"/>
      <c r="AJ200" s="68"/>
      <c r="AK200" s="68"/>
      <c r="AL200" s="1"/>
      <c r="AM200" s="1"/>
      <c r="AN200" s="1">
        <v>-1</v>
      </c>
      <c r="AO200" s="1"/>
      <c r="AP200" s="1"/>
      <c r="AQ200" s="1"/>
      <c r="AR200" s="1"/>
      <c r="AS200" s="1"/>
      <c r="AT200" s="1">
        <v>-1</v>
      </c>
      <c r="AU200" s="1"/>
      <c r="AV200" s="1"/>
      <c r="AW200" s="1"/>
      <c r="AX200" s="1"/>
      <c r="AY200" s="1">
        <v>-1</v>
      </c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>
        <v>-1</v>
      </c>
      <c r="BM200" s="1"/>
      <c r="BN200" s="1"/>
      <c r="BO200" s="1"/>
      <c r="BP200" s="1">
        <v>-1</v>
      </c>
      <c r="BQ200" s="1"/>
      <c r="BR200" s="1"/>
      <c r="BS200" s="1">
        <v>-1</v>
      </c>
      <c r="BT200" s="1"/>
      <c r="BU200" s="1"/>
      <c r="BV200" s="1"/>
      <c r="BW200" s="1"/>
      <c r="BX200" s="1">
        <v>-2</v>
      </c>
      <c r="BY200" s="1"/>
      <c r="BZ200" s="1"/>
      <c r="CA200" s="1"/>
      <c r="CB200" s="1"/>
      <c r="CC200" s="1"/>
      <c r="CD200" s="1"/>
      <c r="CE200" s="1"/>
      <c r="CF200" s="1"/>
      <c r="CG200" s="1"/>
      <c r="CH200" s="1">
        <v>-2</v>
      </c>
      <c r="CI200" s="1"/>
      <c r="CJ200" s="1"/>
      <c r="CK200" s="1"/>
      <c r="CL200" s="1"/>
      <c r="CM200" s="1"/>
      <c r="CN200" s="1"/>
      <c r="CO200" s="1">
        <v>-1</v>
      </c>
      <c r="CP200" s="1"/>
      <c r="CQ200" s="1"/>
      <c r="CR200" s="1"/>
      <c r="CS200" s="1"/>
      <c r="CT200" s="1"/>
      <c r="CU200" s="1"/>
      <c r="CV200" s="1">
        <v>-1</v>
      </c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>
        <v>-1</v>
      </c>
      <c r="DL200" s="1"/>
      <c r="DM200" s="1"/>
      <c r="DN200" s="1"/>
      <c r="DO200" s="1"/>
      <c r="DP200" s="1"/>
      <c r="DQ200" s="1"/>
      <c r="DR200" s="1"/>
      <c r="DS200" s="1"/>
      <c r="DT200" s="1"/>
      <c r="DU200" s="1">
        <v>-1</v>
      </c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>
        <v>-2</v>
      </c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>
        <v>5</v>
      </c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>
        <v>-1</v>
      </c>
      <c r="FU200" s="1"/>
      <c r="FV200" s="1"/>
      <c r="FW200" s="1"/>
      <c r="FX200" s="1"/>
      <c r="FY200" s="1"/>
      <c r="FZ200" s="1">
        <v>-1</v>
      </c>
      <c r="GA200" s="1"/>
      <c r="GB200" s="1"/>
      <c r="GC200" s="1"/>
      <c r="GD200" s="1"/>
      <c r="GE200" s="1">
        <v>5</v>
      </c>
      <c r="GF200" s="1"/>
      <c r="GG200" s="1"/>
      <c r="GH200" s="1"/>
      <c r="GI200" s="1"/>
      <c r="GJ200" s="1"/>
      <c r="GK200" s="1"/>
      <c r="GL200" s="1"/>
      <c r="GM200" s="1"/>
      <c r="GN200" s="1"/>
      <c r="GO200" s="1">
        <v>-2</v>
      </c>
      <c r="GP200" s="1"/>
      <c r="GQ200" s="1"/>
      <c r="GR200" s="1"/>
      <c r="GS200" s="1"/>
      <c r="GT200" s="1"/>
      <c r="GU200" s="1"/>
      <c r="GV200" s="1">
        <v>5</v>
      </c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>
        <v>-1</v>
      </c>
      <c r="HH200" s="1"/>
      <c r="HI200" s="1"/>
      <c r="HJ200" s="1"/>
      <c r="HK200" s="1"/>
      <c r="HL200" s="1"/>
      <c r="HM200" s="1"/>
      <c r="HN200" s="1"/>
      <c r="HO200" s="1"/>
      <c r="HP200" s="1"/>
      <c r="HQ200" s="1">
        <v>-1</v>
      </c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8" t="s">
        <v>37</v>
      </c>
      <c r="IJ200" s="1"/>
      <c r="IK200" s="1"/>
    </row>
    <row r="201" spans="1:245" ht="49" customHeight="1" x14ac:dyDescent="0.35">
      <c r="A201" s="20">
        <v>199</v>
      </c>
      <c r="B201" s="2" t="s">
        <v>254</v>
      </c>
      <c r="C201" s="2" t="s">
        <v>682</v>
      </c>
      <c r="D201" s="2" t="s">
        <v>603</v>
      </c>
      <c r="E201" s="4" t="s">
        <v>686</v>
      </c>
      <c r="F201" s="23" t="s">
        <v>687</v>
      </c>
      <c r="I201" s="1">
        <v>10</v>
      </c>
      <c r="J201" s="24">
        <f t="shared" si="34"/>
        <v>25</v>
      </c>
      <c r="K201" s="44" t="s">
        <v>55</v>
      </c>
      <c r="L201" s="1">
        <v>170</v>
      </c>
      <c r="V201" s="26">
        <f t="shared" si="30"/>
        <v>15</v>
      </c>
      <c r="W201" s="1">
        <v>5</v>
      </c>
      <c r="X201" s="27" t="str">
        <f t="shared" si="31"/>
        <v>P var</v>
      </c>
      <c r="AA201" s="4"/>
      <c r="AH201" s="67">
        <v>25</v>
      </c>
      <c r="AI201" s="68"/>
      <c r="AJ201" s="68"/>
      <c r="AK201" s="68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8" t="s">
        <v>37</v>
      </c>
      <c r="IJ201" s="1"/>
      <c r="IK201" s="1"/>
    </row>
    <row r="202" spans="1:245" ht="49" customHeight="1" x14ac:dyDescent="0.35">
      <c r="A202" s="20">
        <v>200</v>
      </c>
      <c r="B202" s="2" t="s">
        <v>254</v>
      </c>
      <c r="C202" s="2" t="s">
        <v>682</v>
      </c>
      <c r="D202" s="2" t="s">
        <v>603</v>
      </c>
      <c r="E202" s="4" t="s">
        <v>688</v>
      </c>
      <c r="F202" s="23" t="s">
        <v>689</v>
      </c>
      <c r="I202" s="1">
        <v>10</v>
      </c>
      <c r="J202" s="24">
        <f t="shared" si="34"/>
        <v>20</v>
      </c>
      <c r="K202" s="1" t="s">
        <v>91</v>
      </c>
      <c r="V202" s="26">
        <f t="shared" si="30"/>
        <v>10</v>
      </c>
      <c r="W202" s="1">
        <v>5</v>
      </c>
      <c r="X202" s="27" t="str">
        <f t="shared" si="31"/>
        <v>P var</v>
      </c>
      <c r="AA202" s="4"/>
      <c r="AB202" s="5" t="s">
        <v>690</v>
      </c>
      <c r="AC202" s="1">
        <v>30</v>
      </c>
      <c r="AD202" s="1">
        <v>0.76666666666666672</v>
      </c>
      <c r="AE202" s="1">
        <v>1</v>
      </c>
      <c r="AF202" s="1" t="s">
        <v>121</v>
      </c>
      <c r="AG202" s="11">
        <v>1.48</v>
      </c>
      <c r="AH202" s="67">
        <v>29</v>
      </c>
      <c r="AI202" s="68"/>
      <c r="AJ202" s="68"/>
      <c r="AK202" s="68"/>
      <c r="AL202" s="1"/>
      <c r="AM202" s="1"/>
      <c r="AN202" s="1"/>
      <c r="AO202" s="1"/>
      <c r="AP202" s="1">
        <v>-1</v>
      </c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>
        <v>-2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>
        <v>-1</v>
      </c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>
        <v>-1</v>
      </c>
      <c r="DS202" s="1"/>
      <c r="DT202" s="1">
        <v>-1</v>
      </c>
      <c r="DU202" s="1">
        <v>-1</v>
      </c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>
        <v>-1</v>
      </c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>
        <v>-1</v>
      </c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8" t="s">
        <v>37</v>
      </c>
      <c r="IJ202" s="1"/>
      <c r="IK202" s="1"/>
    </row>
    <row r="203" spans="1:245" ht="49" customHeight="1" x14ac:dyDescent="0.35">
      <c r="A203" s="20">
        <v>201</v>
      </c>
      <c r="B203" s="2" t="s">
        <v>254</v>
      </c>
      <c r="C203" s="2" t="s">
        <v>682</v>
      </c>
      <c r="D203" s="2" t="s">
        <v>603</v>
      </c>
      <c r="E203" s="4" t="s">
        <v>691</v>
      </c>
      <c r="F203" s="23" t="s">
        <v>692</v>
      </c>
      <c r="I203" s="1">
        <v>2</v>
      </c>
      <c r="J203" s="24">
        <f t="shared" si="34"/>
        <v>5</v>
      </c>
      <c r="K203" s="1" t="s">
        <v>241</v>
      </c>
      <c r="V203" s="26">
        <f t="shared" si="30"/>
        <v>3</v>
      </c>
      <c r="W203" s="1">
        <v>0</v>
      </c>
      <c r="X203" s="27" t="str">
        <f t="shared" si="31"/>
        <v>P var</v>
      </c>
      <c r="AA203" s="4">
        <v>2</v>
      </c>
      <c r="AB203" s="5" t="s">
        <v>258</v>
      </c>
      <c r="AC203" s="1">
        <v>60</v>
      </c>
      <c r="AE203" s="1">
        <v>1</v>
      </c>
      <c r="AF203" s="1" t="s">
        <v>480</v>
      </c>
      <c r="AG203" s="11">
        <v>2.56</v>
      </c>
      <c r="AH203" s="67">
        <v>3</v>
      </c>
      <c r="AI203" s="68"/>
      <c r="AJ203" s="68"/>
      <c r="AK203" s="68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>
        <v>-1</v>
      </c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>
        <v>-1</v>
      </c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>
        <v>2</v>
      </c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>
        <v>2</v>
      </c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8" t="s">
        <v>37</v>
      </c>
      <c r="IJ203" s="1"/>
      <c r="IK203" s="1"/>
    </row>
    <row r="204" spans="1:245" ht="49" customHeight="1" x14ac:dyDescent="0.35">
      <c r="A204" s="20">
        <v>202</v>
      </c>
      <c r="B204" s="2" t="s">
        <v>254</v>
      </c>
      <c r="C204" s="2" t="s">
        <v>682</v>
      </c>
      <c r="D204" s="2" t="s">
        <v>693</v>
      </c>
      <c r="E204" s="4" t="s">
        <v>694</v>
      </c>
      <c r="F204" s="23" t="s">
        <v>695</v>
      </c>
      <c r="I204" s="1">
        <v>0</v>
      </c>
      <c r="J204" s="24">
        <f t="shared" si="34"/>
        <v>400</v>
      </c>
      <c r="K204" s="44" t="s">
        <v>55</v>
      </c>
      <c r="V204" s="26">
        <f t="shared" si="30"/>
        <v>400</v>
      </c>
      <c r="W204" s="1">
        <v>400</v>
      </c>
      <c r="X204" s="27" t="str">
        <f t="shared" si="31"/>
        <v>P var</v>
      </c>
      <c r="AA204" s="4"/>
      <c r="AB204" s="5" t="s">
        <v>219</v>
      </c>
      <c r="AC204" s="1">
        <v>45</v>
      </c>
      <c r="AE204" s="1">
        <v>1</v>
      </c>
      <c r="AF204" s="1" t="s">
        <v>480</v>
      </c>
      <c r="AG204" s="11">
        <v>4.5</v>
      </c>
      <c r="AH204" s="67">
        <v>1500</v>
      </c>
      <c r="AI204" s="68"/>
      <c r="AJ204" s="68"/>
      <c r="AK204" s="68"/>
      <c r="AL204" s="1"/>
      <c r="AM204" s="1"/>
      <c r="AN204" s="1"/>
      <c r="AO204" s="1"/>
      <c r="AP204" s="1"/>
      <c r="AQ204" s="1"/>
      <c r="AR204" s="1"/>
      <c r="AS204" s="1"/>
      <c r="AT204" s="1"/>
      <c r="AU204" s="1">
        <v>-100</v>
      </c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>
        <v>-100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>
        <v>-100</v>
      </c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>
        <v>-100</v>
      </c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>
        <v>-100</v>
      </c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>
        <v>-100</v>
      </c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>
        <v>-100</v>
      </c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>
        <v>-100</v>
      </c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>
        <v>-100</v>
      </c>
      <c r="GM204" s="1"/>
      <c r="GN204" s="1"/>
      <c r="GO204" s="1"/>
      <c r="GP204" s="1"/>
      <c r="GQ204" s="1"/>
      <c r="GR204" s="1"/>
      <c r="GS204" s="1"/>
      <c r="GT204" s="1">
        <v>-100</v>
      </c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>
        <v>-100</v>
      </c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8" t="s">
        <v>37</v>
      </c>
      <c r="IJ204" s="1"/>
      <c r="IK204" s="1"/>
    </row>
    <row r="205" spans="1:245" ht="49" customHeight="1" x14ac:dyDescent="0.35">
      <c r="A205" s="20">
        <v>203</v>
      </c>
      <c r="B205" s="2" t="s">
        <v>254</v>
      </c>
      <c r="C205" s="2" t="s">
        <v>682</v>
      </c>
      <c r="D205" s="2" t="s">
        <v>696</v>
      </c>
      <c r="E205" s="4" t="s">
        <v>697</v>
      </c>
      <c r="F205" s="23" t="s">
        <v>698</v>
      </c>
      <c r="I205" s="1">
        <v>50</v>
      </c>
      <c r="J205" s="24">
        <f t="shared" si="34"/>
        <v>1600</v>
      </c>
      <c r="K205" s="44" t="s">
        <v>55</v>
      </c>
      <c r="V205" s="26">
        <f t="shared" si="30"/>
        <v>1550</v>
      </c>
      <c r="W205" s="1">
        <v>20</v>
      </c>
      <c r="X205" s="27" t="str">
        <f t="shared" si="31"/>
        <v>P var</v>
      </c>
      <c r="AA205" s="4">
        <v>50</v>
      </c>
      <c r="AB205" s="66" t="s">
        <v>472</v>
      </c>
      <c r="AC205" s="1">
        <v>60</v>
      </c>
      <c r="AD205" s="31">
        <f>J205/AC205</f>
        <v>26.666666666666668</v>
      </c>
      <c r="AE205" s="1">
        <v>1</v>
      </c>
      <c r="AF205" s="44" t="s">
        <v>121</v>
      </c>
      <c r="AG205" s="11">
        <v>0.28699999999999998</v>
      </c>
      <c r="AH205" s="67">
        <v>1600</v>
      </c>
      <c r="AI205" s="68"/>
      <c r="AJ205" s="68"/>
      <c r="AK205" s="68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8" t="s">
        <v>37</v>
      </c>
      <c r="IJ205" s="1"/>
      <c r="IK205" s="1"/>
    </row>
    <row r="206" spans="1:245" ht="49" customHeight="1" x14ac:dyDescent="0.35">
      <c r="A206" s="20">
        <v>204</v>
      </c>
      <c r="B206" s="2" t="s">
        <v>254</v>
      </c>
      <c r="C206" s="2" t="s">
        <v>682</v>
      </c>
      <c r="D206" s="2" t="s">
        <v>699</v>
      </c>
      <c r="E206" s="4" t="s">
        <v>700</v>
      </c>
      <c r="F206" s="23" t="s">
        <v>701</v>
      </c>
      <c r="G206" s="4" t="s">
        <v>702</v>
      </c>
      <c r="I206" s="1">
        <v>50</v>
      </c>
      <c r="J206" s="24">
        <f t="shared" si="34"/>
        <v>4000</v>
      </c>
      <c r="K206" s="44" t="s">
        <v>55</v>
      </c>
      <c r="V206" s="26">
        <f t="shared" si="30"/>
        <v>3950</v>
      </c>
      <c r="W206" s="1">
        <v>20</v>
      </c>
      <c r="X206" s="27" t="str">
        <f t="shared" si="31"/>
        <v>P var</v>
      </c>
      <c r="AA206" s="4">
        <v>50</v>
      </c>
      <c r="AB206" s="5" t="s">
        <v>703</v>
      </c>
      <c r="AC206" s="1">
        <v>60</v>
      </c>
      <c r="AE206" s="1">
        <v>1</v>
      </c>
      <c r="AF206" s="1" t="s">
        <v>121</v>
      </c>
      <c r="AG206" s="11">
        <v>3.1E-2</v>
      </c>
      <c r="AH206" s="67">
        <v>4200</v>
      </c>
      <c r="AI206" s="68"/>
      <c r="AJ206" s="68"/>
      <c r="AK206" s="68"/>
      <c r="AL206" s="1"/>
      <c r="AM206" s="1"/>
      <c r="AN206" s="1"/>
      <c r="AO206" s="1"/>
      <c r="AP206" s="1"/>
      <c r="AQ206" s="1"/>
      <c r="AR206" s="1"/>
      <c r="AS206" s="1"/>
      <c r="AT206" s="1"/>
      <c r="AU206" s="1">
        <v>-200</v>
      </c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8" t="s">
        <v>37</v>
      </c>
      <c r="IJ206" s="1"/>
      <c r="IK206" s="1"/>
    </row>
    <row r="207" spans="1:245" ht="49" customHeight="1" x14ac:dyDescent="0.35">
      <c r="A207" s="20">
        <v>205</v>
      </c>
      <c r="B207" s="2" t="s">
        <v>254</v>
      </c>
      <c r="C207" s="2" t="s">
        <v>682</v>
      </c>
      <c r="D207" s="2" t="s">
        <v>704</v>
      </c>
      <c r="E207" s="4" t="s">
        <v>705</v>
      </c>
      <c r="F207" s="23" t="s">
        <v>706</v>
      </c>
      <c r="I207" s="1">
        <v>10</v>
      </c>
      <c r="J207" s="24">
        <f t="shared" si="34"/>
        <v>29</v>
      </c>
      <c r="K207" s="44" t="s">
        <v>55</v>
      </c>
      <c r="V207" s="26">
        <f t="shared" si="30"/>
        <v>19</v>
      </c>
      <c r="W207" s="1">
        <v>5</v>
      </c>
      <c r="X207" s="27" t="str">
        <f t="shared" si="31"/>
        <v>P var</v>
      </c>
      <c r="AA207" s="4">
        <v>20</v>
      </c>
      <c r="AB207" s="5" t="s">
        <v>258</v>
      </c>
      <c r="AC207" s="1">
        <v>60</v>
      </c>
      <c r="AE207" s="1">
        <v>1</v>
      </c>
      <c r="AF207" s="1" t="s">
        <v>121</v>
      </c>
      <c r="AG207" s="11">
        <v>0.9</v>
      </c>
      <c r="AH207" s="67">
        <v>29</v>
      </c>
      <c r="AI207" s="68"/>
      <c r="AJ207" s="68"/>
      <c r="AK207" s="68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8" t="s">
        <v>37</v>
      </c>
      <c r="IJ207" s="1"/>
      <c r="IK207" s="1"/>
    </row>
    <row r="208" spans="1:245" ht="49" customHeight="1" x14ac:dyDescent="0.35">
      <c r="A208" s="20">
        <v>206</v>
      </c>
      <c r="B208" s="2" t="s">
        <v>254</v>
      </c>
      <c r="C208" s="2" t="s">
        <v>682</v>
      </c>
      <c r="D208" s="2" t="s">
        <v>704</v>
      </c>
      <c r="E208" s="4" t="s">
        <v>707</v>
      </c>
      <c r="F208" s="23" t="s">
        <v>708</v>
      </c>
      <c r="G208" s="4" t="s">
        <v>709</v>
      </c>
      <c r="I208" s="1">
        <v>5</v>
      </c>
      <c r="J208" s="24">
        <f t="shared" si="34"/>
        <v>14</v>
      </c>
      <c r="K208" s="44" t="s">
        <v>55</v>
      </c>
      <c r="V208" s="26">
        <f t="shared" si="30"/>
        <v>9</v>
      </c>
      <c r="W208" s="1">
        <v>3</v>
      </c>
      <c r="X208" s="27" t="str">
        <f t="shared" si="31"/>
        <v>P var</v>
      </c>
      <c r="AA208" s="4">
        <v>10</v>
      </c>
      <c r="AB208" s="5" t="s">
        <v>258</v>
      </c>
      <c r="AC208" s="1">
        <v>60</v>
      </c>
      <c r="AE208" s="1">
        <v>1</v>
      </c>
      <c r="AF208" s="1" t="s">
        <v>121</v>
      </c>
      <c r="AG208" s="11">
        <v>0.65</v>
      </c>
      <c r="AH208" s="67">
        <v>14</v>
      </c>
      <c r="AI208" s="68"/>
      <c r="AJ208" s="68"/>
      <c r="AK208" s="68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8" t="s">
        <v>37</v>
      </c>
      <c r="IJ208" s="1"/>
      <c r="IK208" s="1"/>
    </row>
    <row r="209" spans="1:245" ht="49" customHeight="1" x14ac:dyDescent="0.35">
      <c r="A209" s="20">
        <v>207</v>
      </c>
      <c r="B209" s="2" t="s">
        <v>254</v>
      </c>
      <c r="C209" s="2" t="s">
        <v>682</v>
      </c>
      <c r="D209" s="2" t="s">
        <v>704</v>
      </c>
      <c r="E209" s="4" t="s">
        <v>710</v>
      </c>
      <c r="F209" s="23" t="s">
        <v>711</v>
      </c>
      <c r="I209" s="1">
        <v>100</v>
      </c>
      <c r="J209" s="24">
        <f t="shared" si="34"/>
        <v>475</v>
      </c>
      <c r="K209" s="44" t="s">
        <v>55</v>
      </c>
      <c r="V209" s="26">
        <f t="shared" si="30"/>
        <v>375</v>
      </c>
      <c r="W209" s="1">
        <v>3</v>
      </c>
      <c r="X209" s="27" t="str">
        <f t="shared" si="31"/>
        <v>P var</v>
      </c>
      <c r="AA209" s="4"/>
      <c r="AB209" s="5" t="s">
        <v>224</v>
      </c>
      <c r="AC209" s="1">
        <v>75</v>
      </c>
      <c r="AE209" s="1">
        <v>1</v>
      </c>
      <c r="AF209" s="1" t="s">
        <v>121</v>
      </c>
      <c r="AG209" s="11">
        <v>4.8</v>
      </c>
      <c r="AH209" s="67">
        <v>476</v>
      </c>
      <c r="AI209" s="68"/>
      <c r="AJ209" s="68"/>
      <c r="AK209" s="68"/>
      <c r="AL209" s="1"/>
      <c r="AM209" s="1"/>
      <c r="AN209" s="1"/>
      <c r="AO209" s="1"/>
      <c r="AP209" s="1"/>
      <c r="AQ209" s="1"/>
      <c r="AR209" s="1"/>
      <c r="AS209" s="1">
        <v>-1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8" t="s">
        <v>37</v>
      </c>
      <c r="IJ209" s="1"/>
      <c r="IK209" s="1"/>
    </row>
    <row r="210" spans="1:245" ht="49" customHeight="1" x14ac:dyDescent="0.35">
      <c r="A210" s="20">
        <v>208</v>
      </c>
      <c r="B210" s="2" t="s">
        <v>254</v>
      </c>
      <c r="C210" s="2" t="s">
        <v>682</v>
      </c>
      <c r="D210" s="2" t="s">
        <v>712</v>
      </c>
      <c r="E210" s="4" t="s">
        <v>713</v>
      </c>
      <c r="F210" s="23" t="s">
        <v>714</v>
      </c>
      <c r="I210" s="1">
        <v>100</v>
      </c>
      <c r="J210" s="24">
        <f t="shared" si="34"/>
        <v>983</v>
      </c>
      <c r="K210" s="44" t="s">
        <v>121</v>
      </c>
      <c r="V210" s="26">
        <f t="shared" si="30"/>
        <v>883</v>
      </c>
      <c r="W210" s="1">
        <v>20</v>
      </c>
      <c r="X210" s="27" t="str">
        <f t="shared" si="31"/>
        <v>P var</v>
      </c>
      <c r="AB210" s="66" t="s">
        <v>715</v>
      </c>
      <c r="AC210" s="1">
        <v>60</v>
      </c>
      <c r="AD210" s="31">
        <f>J210/AC210</f>
        <v>16.383333333333333</v>
      </c>
      <c r="AE210" s="1">
        <v>1</v>
      </c>
      <c r="AF210" s="44" t="s">
        <v>121</v>
      </c>
      <c r="AG210" s="11">
        <f>53.1/56</f>
        <v>0.94821428571428579</v>
      </c>
      <c r="AH210" s="67">
        <v>1015</v>
      </c>
      <c r="AI210" s="68"/>
      <c r="AJ210" s="68"/>
      <c r="AK210" s="68"/>
      <c r="AL210" s="1"/>
      <c r="AM210" s="1"/>
      <c r="AN210" s="1"/>
      <c r="AO210" s="1"/>
      <c r="AP210" s="1"/>
      <c r="AQ210" s="1"/>
      <c r="AR210" s="1"/>
      <c r="AS210" s="1">
        <v>-1</v>
      </c>
      <c r="AT210" s="1"/>
      <c r="AU210" s="1">
        <v>-1</v>
      </c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>
        <v>-2</v>
      </c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>
        <v>-1</v>
      </c>
      <c r="DE210" s="1"/>
      <c r="DF210" s="1"/>
      <c r="DG210" s="1">
        <v>-2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>
        <v>-2</v>
      </c>
      <c r="EA210" s="1"/>
      <c r="EB210" s="1">
        <v>-1</v>
      </c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>
        <v>-1</v>
      </c>
      <c r="EZ210" s="1"/>
      <c r="FA210" s="1"/>
      <c r="FB210" s="1"/>
      <c r="FC210" s="1"/>
      <c r="FD210" s="1">
        <v>-2</v>
      </c>
      <c r="FE210" s="1"/>
      <c r="FF210" s="1">
        <v>-2</v>
      </c>
      <c r="FG210" s="1">
        <v>-2</v>
      </c>
      <c r="FH210" s="1">
        <v>-2</v>
      </c>
      <c r="FI210" s="1"/>
      <c r="FJ210" s="1"/>
      <c r="FK210" s="1"/>
      <c r="FL210" s="1"/>
      <c r="FM210" s="1">
        <v>-2</v>
      </c>
      <c r="FN210" s="1"/>
      <c r="FO210" s="1"/>
      <c r="FP210" s="1"/>
      <c r="FQ210" s="1">
        <v>-2</v>
      </c>
      <c r="FR210" s="1"/>
      <c r="FS210" s="1"/>
      <c r="FT210" s="1"/>
      <c r="FU210" s="1">
        <v>-1</v>
      </c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>
        <v>-1</v>
      </c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>
        <v>-2</v>
      </c>
      <c r="GZ210" s="1">
        <v>-1</v>
      </c>
      <c r="HA210" s="1"/>
      <c r="HB210" s="1">
        <v>-1</v>
      </c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>
        <v>-1</v>
      </c>
      <c r="HQ210" s="1"/>
      <c r="HR210" s="1"/>
      <c r="HS210" s="1"/>
      <c r="HT210" s="1"/>
      <c r="HU210" s="1"/>
      <c r="HV210" s="1"/>
      <c r="HW210" s="1"/>
      <c r="HX210" s="1"/>
      <c r="HY210" s="1">
        <v>-2</v>
      </c>
      <c r="HZ210" s="1"/>
      <c r="IA210" s="1"/>
      <c r="IB210" s="1"/>
      <c r="IC210" s="1"/>
      <c r="ID210" s="1"/>
      <c r="IE210" s="1"/>
      <c r="IF210" s="1"/>
      <c r="IG210" s="1"/>
      <c r="IH210" s="1"/>
      <c r="II210" s="18" t="s">
        <v>37</v>
      </c>
    </row>
    <row r="211" spans="1:245" ht="49" customHeight="1" x14ac:dyDescent="0.35">
      <c r="A211" s="20">
        <v>209</v>
      </c>
      <c r="B211" s="2" t="s">
        <v>254</v>
      </c>
      <c r="C211" s="2" t="s">
        <v>682</v>
      </c>
      <c r="D211" s="2" t="s">
        <v>712</v>
      </c>
      <c r="F211" s="23" t="s">
        <v>716</v>
      </c>
      <c r="I211" s="1">
        <v>50</v>
      </c>
      <c r="J211" s="24">
        <f t="shared" si="34"/>
        <v>87</v>
      </c>
      <c r="K211" s="44" t="s">
        <v>121</v>
      </c>
      <c r="V211" s="26">
        <f t="shared" si="30"/>
        <v>37</v>
      </c>
      <c r="W211" s="1">
        <v>20</v>
      </c>
      <c r="X211" s="27" t="str">
        <f t="shared" si="31"/>
        <v>P var</v>
      </c>
      <c r="AB211" s="66" t="s">
        <v>715</v>
      </c>
      <c r="AC211" s="1">
        <v>60</v>
      </c>
      <c r="AD211" s="31">
        <f>J211/AC211</f>
        <v>1.45</v>
      </c>
      <c r="AE211" s="1">
        <v>1</v>
      </c>
      <c r="AF211" s="44" t="s">
        <v>121</v>
      </c>
      <c r="AG211" s="11">
        <f>53.1/56</f>
        <v>0.94821428571428579</v>
      </c>
      <c r="AH211" s="67">
        <v>100</v>
      </c>
      <c r="AI211" s="68"/>
      <c r="AJ211" s="68"/>
      <c r="AK211" s="68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>
        <v>-1</v>
      </c>
      <c r="DT211" s="1">
        <v>-1</v>
      </c>
      <c r="DU211" s="1"/>
      <c r="DV211" s="1"/>
      <c r="DW211" s="1"/>
      <c r="DX211" s="1"/>
      <c r="DY211" s="1"/>
      <c r="DZ211" s="1"/>
      <c r="EA211" s="1">
        <v>-1</v>
      </c>
      <c r="EB211" s="1"/>
      <c r="EC211" s="1"/>
      <c r="ED211" s="1"/>
      <c r="EE211" s="1"/>
      <c r="EF211" s="1"/>
      <c r="EG211" s="1">
        <v>-1</v>
      </c>
      <c r="EH211" s="1"/>
      <c r="EI211" s="1"/>
      <c r="EJ211" s="1">
        <v>-1</v>
      </c>
      <c r="EK211" s="1"/>
      <c r="EL211" s="1"/>
      <c r="EM211" s="1"/>
      <c r="EN211" s="1"/>
      <c r="EO211" s="1"/>
      <c r="EP211" s="1"/>
      <c r="EQ211" s="1">
        <v>-1</v>
      </c>
      <c r="ER211" s="1"/>
      <c r="ES211" s="1"/>
      <c r="ET211" s="1"/>
      <c r="EU211" s="1">
        <v>-1</v>
      </c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>
        <v>-1</v>
      </c>
      <c r="FQ211" s="1"/>
      <c r="FR211" s="1"/>
      <c r="FS211" s="1"/>
      <c r="FT211" s="1"/>
      <c r="FU211" s="1">
        <v>-1</v>
      </c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>
        <v>-1</v>
      </c>
      <c r="HI211" s="1"/>
      <c r="HJ211" s="1"/>
      <c r="HK211" s="1"/>
      <c r="HL211" s="1"/>
      <c r="HM211" s="1"/>
      <c r="HN211" s="1"/>
      <c r="HO211" s="1"/>
      <c r="HP211" s="1"/>
      <c r="HQ211" s="1">
        <v>-1</v>
      </c>
      <c r="HR211" s="1"/>
      <c r="HS211" s="1"/>
      <c r="HT211" s="1"/>
      <c r="HU211" s="1"/>
      <c r="HV211" s="1"/>
      <c r="HW211" s="1">
        <v>-1</v>
      </c>
      <c r="HX211" s="1">
        <v>-1</v>
      </c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8" t="s">
        <v>37</v>
      </c>
    </row>
    <row r="212" spans="1:245" ht="49" customHeight="1" x14ac:dyDescent="0.35">
      <c r="A212" s="20">
        <v>210</v>
      </c>
      <c r="B212" s="2" t="s">
        <v>526</v>
      </c>
      <c r="C212" s="2" t="s">
        <v>610</v>
      </c>
      <c r="D212" s="2" t="s">
        <v>712</v>
      </c>
      <c r="E212" s="4" t="s">
        <v>717</v>
      </c>
      <c r="F212" s="23" t="s">
        <v>718</v>
      </c>
      <c r="I212" s="1">
        <v>1000</v>
      </c>
      <c r="J212" s="24">
        <f t="shared" si="34"/>
        <v>4000</v>
      </c>
      <c r="K212" s="44" t="s">
        <v>121</v>
      </c>
      <c r="V212" s="26">
        <f t="shared" si="30"/>
        <v>3000</v>
      </c>
      <c r="W212" s="1">
        <v>500</v>
      </c>
      <c r="X212" s="27" t="str">
        <f t="shared" si="31"/>
        <v>P var</v>
      </c>
      <c r="AB212" s="66" t="s">
        <v>472</v>
      </c>
      <c r="AC212" s="1">
        <v>60</v>
      </c>
      <c r="AD212" s="31">
        <f>J212/AC212</f>
        <v>66.666666666666671</v>
      </c>
      <c r="AE212" s="1">
        <v>1</v>
      </c>
      <c r="AF212" s="44" t="s">
        <v>121</v>
      </c>
      <c r="AG212" s="11">
        <v>3.7999999999999999E-2</v>
      </c>
      <c r="AH212" s="67">
        <v>4000</v>
      </c>
      <c r="AI212" s="68"/>
      <c r="AJ212" s="68"/>
      <c r="AK212" s="68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8" t="s">
        <v>37</v>
      </c>
    </row>
    <row r="213" spans="1:245" ht="49" customHeight="1" x14ac:dyDescent="0.35">
      <c r="A213" s="20">
        <v>211</v>
      </c>
      <c r="B213" s="2" t="s">
        <v>526</v>
      </c>
      <c r="C213" s="2" t="s">
        <v>610</v>
      </c>
      <c r="D213" s="2" t="s">
        <v>712</v>
      </c>
      <c r="E213" s="4" t="s">
        <v>719</v>
      </c>
      <c r="F213" s="23" t="s">
        <v>720</v>
      </c>
      <c r="I213" s="1">
        <v>10</v>
      </c>
      <c r="J213" s="24">
        <f t="shared" si="34"/>
        <v>100</v>
      </c>
      <c r="K213" s="44" t="s">
        <v>121</v>
      </c>
      <c r="V213" s="26">
        <f t="shared" si="30"/>
        <v>90</v>
      </c>
      <c r="W213" s="1">
        <v>25</v>
      </c>
      <c r="X213" s="27" t="str">
        <f t="shared" si="31"/>
        <v>P var</v>
      </c>
      <c r="AB213" s="66" t="s">
        <v>120</v>
      </c>
      <c r="AC213" s="1">
        <v>60</v>
      </c>
      <c r="AD213" s="31">
        <f>R213/AC213</f>
        <v>0</v>
      </c>
      <c r="AE213" s="1">
        <v>1</v>
      </c>
      <c r="AF213" s="44" t="s">
        <v>121</v>
      </c>
      <c r="AG213" s="11">
        <v>1.84</v>
      </c>
      <c r="AH213" s="67">
        <v>100</v>
      </c>
      <c r="AI213" s="68"/>
      <c r="AJ213" s="68"/>
      <c r="AK213" s="68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8" t="s">
        <v>37</v>
      </c>
    </row>
    <row r="214" spans="1:245" ht="49" customHeight="1" x14ac:dyDescent="0.35">
      <c r="A214" s="20">
        <v>212</v>
      </c>
      <c r="B214" s="2" t="s">
        <v>498</v>
      </c>
      <c r="C214" s="2" t="s">
        <v>610</v>
      </c>
      <c r="D214" s="2" t="s">
        <v>721</v>
      </c>
      <c r="E214" s="4" t="s">
        <v>722</v>
      </c>
      <c r="F214" s="23" t="s">
        <v>723</v>
      </c>
      <c r="I214" s="1">
        <v>300</v>
      </c>
      <c r="J214" s="47">
        <f t="shared" si="34"/>
        <v>814</v>
      </c>
      <c r="K214" s="44" t="s">
        <v>121</v>
      </c>
      <c r="V214" s="26">
        <f t="shared" si="30"/>
        <v>514</v>
      </c>
      <c r="X214" s="27" t="str">
        <f t="shared" si="31"/>
        <v>P var</v>
      </c>
      <c r="AB214" s="66" t="s">
        <v>120</v>
      </c>
      <c r="AC214" s="1">
        <v>45</v>
      </c>
      <c r="AD214" s="31">
        <f>J214/AC214</f>
        <v>18.088888888888889</v>
      </c>
      <c r="AE214" s="20">
        <v>1</v>
      </c>
      <c r="AF214" s="1" t="s">
        <v>121</v>
      </c>
      <c r="AG214" s="11">
        <v>1.21</v>
      </c>
      <c r="AH214" s="67">
        <v>900</v>
      </c>
      <c r="AI214" s="68"/>
      <c r="AJ214" s="68"/>
      <c r="AK214" s="68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>
        <v>-8</v>
      </c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>
        <v>-4</v>
      </c>
      <c r="DE214" s="1"/>
      <c r="DF214" s="1"/>
      <c r="DG214" s="1">
        <v>-8</v>
      </c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>
        <v>-8</v>
      </c>
      <c r="EA214" s="1"/>
      <c r="EB214" s="1">
        <v>-4</v>
      </c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>
        <v>-4</v>
      </c>
      <c r="EZ214" s="1"/>
      <c r="FA214" s="1"/>
      <c r="FB214" s="1"/>
      <c r="FC214" s="1"/>
      <c r="FD214" s="1">
        <v>-8</v>
      </c>
      <c r="FE214" s="1"/>
      <c r="FF214" s="1">
        <v>-8</v>
      </c>
      <c r="FG214" s="1">
        <v>-4</v>
      </c>
      <c r="FH214" s="1">
        <v>-4</v>
      </c>
      <c r="FI214" s="1"/>
      <c r="FJ214" s="1"/>
      <c r="FK214" s="1"/>
      <c r="FL214" s="1"/>
      <c r="FM214" s="1">
        <v>-4</v>
      </c>
      <c r="FN214" s="1"/>
      <c r="FO214" s="1"/>
      <c r="FP214" s="1"/>
      <c r="FQ214" s="1">
        <v>-4</v>
      </c>
      <c r="FR214" s="1"/>
      <c r="FS214" s="1"/>
      <c r="FT214" s="1"/>
      <c r="FU214" s="1">
        <v>-2</v>
      </c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>
        <v>-2</v>
      </c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>
        <v>-4</v>
      </c>
      <c r="GZ214" s="1">
        <v>-2</v>
      </c>
      <c r="HA214" s="1"/>
      <c r="HB214" s="1">
        <v>-2</v>
      </c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>
        <v>-2</v>
      </c>
      <c r="HQ214" s="1"/>
      <c r="HR214" s="1"/>
      <c r="HS214" s="1"/>
      <c r="HT214" s="1"/>
      <c r="HU214" s="1"/>
      <c r="HV214" s="1"/>
      <c r="HW214" s="1"/>
      <c r="HX214" s="1"/>
      <c r="HY214" s="1">
        <v>-4</v>
      </c>
      <c r="HZ214" s="1"/>
      <c r="IA214" s="1"/>
      <c r="IB214" s="1"/>
      <c r="IC214" s="1"/>
      <c r="ID214" s="1"/>
      <c r="IE214" s="1"/>
      <c r="IF214" s="1"/>
      <c r="IG214" s="1"/>
      <c r="IH214" s="1"/>
      <c r="II214" s="18" t="s">
        <v>37</v>
      </c>
    </row>
    <row r="215" spans="1:245" ht="49" customHeight="1" x14ac:dyDescent="0.35">
      <c r="A215" s="20">
        <v>213</v>
      </c>
      <c r="B215" s="2" t="s">
        <v>254</v>
      </c>
      <c r="C215" s="2" t="s">
        <v>682</v>
      </c>
      <c r="D215" s="2" t="s">
        <v>724</v>
      </c>
      <c r="E215" s="4" t="s">
        <v>725</v>
      </c>
      <c r="F215" s="23" t="s">
        <v>726</v>
      </c>
      <c r="I215" s="1">
        <v>300</v>
      </c>
      <c r="J215" s="47">
        <f t="shared" si="34"/>
        <v>395</v>
      </c>
      <c r="K215" s="44" t="s">
        <v>55</v>
      </c>
      <c r="V215" s="26">
        <f t="shared" si="30"/>
        <v>95</v>
      </c>
      <c r="W215" s="1">
        <v>200</v>
      </c>
      <c r="X215" s="27" t="str">
        <f t="shared" si="31"/>
        <v>P var low</v>
      </c>
      <c r="AA215" s="4"/>
      <c r="AB215" s="5" t="s">
        <v>727</v>
      </c>
      <c r="AC215" s="1">
        <v>45</v>
      </c>
      <c r="AE215" s="1">
        <v>1</v>
      </c>
      <c r="AF215" s="1" t="s">
        <v>121</v>
      </c>
      <c r="AG215" s="11">
        <v>1.7054545454545453</v>
      </c>
      <c r="AH215" s="67">
        <v>425</v>
      </c>
      <c r="AI215" s="68"/>
      <c r="AJ215" s="68"/>
      <c r="AK215" s="68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>
        <v>-4</v>
      </c>
      <c r="FH215" s="1">
        <v>-4</v>
      </c>
      <c r="FI215" s="1"/>
      <c r="FJ215" s="1"/>
      <c r="FK215" s="1"/>
      <c r="FL215" s="1"/>
      <c r="FM215" s="1">
        <v>-4</v>
      </c>
      <c r="FN215" s="1"/>
      <c r="FO215" s="1"/>
      <c r="FP215" s="1"/>
      <c r="FQ215" s="1">
        <v>-4</v>
      </c>
      <c r="FR215" s="1"/>
      <c r="FS215" s="1"/>
      <c r="FT215" s="1"/>
      <c r="FU215" s="1">
        <v>-2</v>
      </c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>
        <v>-2</v>
      </c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>
        <v>-4</v>
      </c>
      <c r="GZ215" s="1">
        <v>-2</v>
      </c>
      <c r="HA215" s="1"/>
      <c r="HB215" s="1">
        <v>-2</v>
      </c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>
        <v>-2</v>
      </c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8" t="s">
        <v>37</v>
      </c>
      <c r="IJ215" s="1"/>
      <c r="IK215" s="1"/>
    </row>
    <row r="216" spans="1:245" ht="49" customHeight="1" x14ac:dyDescent="0.35">
      <c r="A216" s="20">
        <v>214</v>
      </c>
      <c r="B216" s="2" t="s">
        <v>254</v>
      </c>
      <c r="C216" s="2" t="s">
        <v>682</v>
      </c>
      <c r="D216" s="2" t="s">
        <v>724</v>
      </c>
      <c r="E216" s="4" t="s">
        <v>728</v>
      </c>
      <c r="F216" s="23" t="s">
        <v>729</v>
      </c>
      <c r="I216" s="1">
        <v>100</v>
      </c>
      <c r="J216" s="47">
        <f t="shared" si="34"/>
        <v>197</v>
      </c>
      <c r="K216" s="44" t="s">
        <v>55</v>
      </c>
      <c r="V216" s="26">
        <f t="shared" si="30"/>
        <v>97</v>
      </c>
      <c r="W216" s="1">
        <v>200</v>
      </c>
      <c r="X216" s="27" t="str">
        <f t="shared" si="31"/>
        <v>P var low</v>
      </c>
      <c r="AA216" s="4"/>
      <c r="AB216" s="5" t="s">
        <v>727</v>
      </c>
      <c r="AC216" s="1">
        <v>45</v>
      </c>
      <c r="AE216" s="1">
        <v>1</v>
      </c>
      <c r="AF216" s="1" t="s">
        <v>121</v>
      </c>
      <c r="AG216" s="11">
        <v>1.7054545454545453</v>
      </c>
      <c r="AH216" s="67">
        <v>200</v>
      </c>
      <c r="AI216" s="68"/>
      <c r="AJ216" s="68"/>
      <c r="AK216" s="68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>
        <v>-3</v>
      </c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8" t="s">
        <v>37</v>
      </c>
      <c r="IJ216" s="1"/>
      <c r="IK216" s="1"/>
    </row>
    <row r="217" spans="1:245" ht="49" customHeight="1" x14ac:dyDescent="0.35">
      <c r="A217" s="20">
        <v>215</v>
      </c>
      <c r="B217" s="2" t="s">
        <v>449</v>
      </c>
      <c r="C217" s="2" t="s">
        <v>610</v>
      </c>
      <c r="D217" s="2" t="s">
        <v>730</v>
      </c>
      <c r="E217" s="4" t="s">
        <v>731</v>
      </c>
      <c r="F217" s="23" t="s">
        <v>732</v>
      </c>
      <c r="I217" s="1">
        <v>50</v>
      </c>
      <c r="J217" s="47">
        <f t="shared" si="34"/>
        <v>89</v>
      </c>
      <c r="K217" s="44" t="s">
        <v>121</v>
      </c>
      <c r="L217" s="1">
        <v>2</v>
      </c>
      <c r="U217" s="71">
        <f>J217/L217</f>
        <v>44.5</v>
      </c>
      <c r="V217" s="26">
        <f t="shared" si="30"/>
        <v>39</v>
      </c>
      <c r="X217" s="27" t="str">
        <f t="shared" si="31"/>
        <v>P var</v>
      </c>
      <c r="AB217" s="66" t="s">
        <v>733</v>
      </c>
      <c r="AC217" s="1">
        <v>120</v>
      </c>
      <c r="AD217" s="31"/>
      <c r="AE217" s="1">
        <v>1</v>
      </c>
      <c r="AF217" s="44" t="s">
        <v>121</v>
      </c>
      <c r="AG217" s="11">
        <v>5.87</v>
      </c>
      <c r="AH217" s="67">
        <v>0</v>
      </c>
      <c r="AL217" s="76"/>
      <c r="AM217" s="76"/>
      <c r="AN217" s="76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>
        <v>200</v>
      </c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>
        <v>-4</v>
      </c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>
        <v>-2</v>
      </c>
      <c r="DE217" s="1"/>
      <c r="DF217" s="1"/>
      <c r="DG217" s="1">
        <v>-4</v>
      </c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>
        <v>-4</v>
      </c>
      <c r="EA217" s="1"/>
      <c r="EB217" s="1">
        <v>-2</v>
      </c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>
        <v>-2</v>
      </c>
      <c r="EZ217" s="1"/>
      <c r="FA217" s="1"/>
      <c r="FB217" s="1"/>
      <c r="FC217" s="1"/>
      <c r="FD217" s="1">
        <v>-4</v>
      </c>
      <c r="FE217" s="1"/>
      <c r="FF217" s="1">
        <v>-4</v>
      </c>
      <c r="FG217" s="1">
        <v>-4</v>
      </c>
      <c r="FH217" s="1">
        <v>-4</v>
      </c>
      <c r="FI217" s="1"/>
      <c r="FJ217" s="1"/>
      <c r="FK217" s="1"/>
      <c r="FL217" s="1"/>
      <c r="FM217" s="1">
        <v>-4</v>
      </c>
      <c r="FN217" s="1"/>
      <c r="FO217" s="1"/>
      <c r="FP217" s="1"/>
      <c r="FQ217" s="1">
        <v>-4</v>
      </c>
      <c r="FR217" s="1"/>
      <c r="FS217" s="1"/>
      <c r="FT217" s="1"/>
      <c r="FU217" s="1">
        <v>-2</v>
      </c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>
        <v>-2</v>
      </c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>
        <v>-4</v>
      </c>
      <c r="GZ217" s="1">
        <v>-2</v>
      </c>
      <c r="HA217" s="1"/>
      <c r="HB217" s="1">
        <v>-2</v>
      </c>
      <c r="HC217" s="1"/>
      <c r="HD217" s="1"/>
      <c r="HE217" s="1"/>
      <c r="HF217" s="1">
        <f>93-146</f>
        <v>-53</v>
      </c>
      <c r="HG217" s="1"/>
      <c r="HH217" s="1"/>
      <c r="HI217" s="1"/>
      <c r="HJ217" s="1"/>
      <c r="HK217" s="1"/>
      <c r="HL217" s="1"/>
      <c r="HM217" s="1"/>
      <c r="HN217" s="1"/>
      <c r="HO217" s="1"/>
      <c r="HP217" s="1">
        <v>-2</v>
      </c>
      <c r="HQ217" s="1"/>
      <c r="HR217" s="1"/>
      <c r="HS217" s="1"/>
      <c r="HT217" s="1"/>
      <c r="HU217" s="1"/>
      <c r="HV217" s="1"/>
      <c r="HW217" s="1"/>
      <c r="HX217" s="1"/>
      <c r="HY217" s="1">
        <v>-2</v>
      </c>
      <c r="HZ217" s="1"/>
      <c r="IA217" s="1"/>
      <c r="IB217" s="1"/>
      <c r="IC217" s="1"/>
      <c r="ID217" s="1"/>
      <c r="IE217" s="1"/>
      <c r="IF217" s="1"/>
      <c r="IG217" s="1"/>
      <c r="IH217" s="1"/>
      <c r="II217" s="18" t="s">
        <v>37</v>
      </c>
    </row>
    <row r="218" spans="1:245" ht="49" customHeight="1" x14ac:dyDescent="0.35">
      <c r="A218" s="20">
        <v>216</v>
      </c>
      <c r="B218" s="2" t="s">
        <v>449</v>
      </c>
      <c r="C218" s="2" t="s">
        <v>610</v>
      </c>
      <c r="D218" s="2" t="s">
        <v>730</v>
      </c>
      <c r="E218" s="4" t="s">
        <v>734</v>
      </c>
      <c r="F218" s="23" t="s">
        <v>735</v>
      </c>
      <c r="I218" s="1">
        <v>100</v>
      </c>
      <c r="J218" s="24">
        <f t="shared" si="34"/>
        <v>200</v>
      </c>
      <c r="K218" s="44" t="s">
        <v>121</v>
      </c>
      <c r="L218" s="1">
        <v>4</v>
      </c>
      <c r="U218" s="71">
        <f>J218/L218</f>
        <v>50</v>
      </c>
      <c r="V218" s="26">
        <f t="shared" si="30"/>
        <v>100</v>
      </c>
      <c r="X218" s="27" t="str">
        <f t="shared" si="31"/>
        <v>P var</v>
      </c>
      <c r="AB218" s="66" t="s">
        <v>733</v>
      </c>
      <c r="AC218" s="1">
        <v>120</v>
      </c>
      <c r="AD218" s="31"/>
      <c r="AE218" s="1">
        <v>1</v>
      </c>
      <c r="AF218" s="44" t="s">
        <v>121</v>
      </c>
      <c r="AG218" s="11">
        <v>3</v>
      </c>
      <c r="AH218" s="67">
        <v>0</v>
      </c>
      <c r="AL218" s="76"/>
      <c r="AM218" s="76"/>
      <c r="AN218" s="76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>
        <v>200</v>
      </c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8" t="s">
        <v>37</v>
      </c>
    </row>
    <row r="219" spans="1:245" ht="49" customHeight="1" x14ac:dyDescent="0.35">
      <c r="A219" s="20">
        <v>217</v>
      </c>
      <c r="B219" s="2" t="s">
        <v>449</v>
      </c>
      <c r="C219" s="2" t="s">
        <v>610</v>
      </c>
      <c r="D219" s="2" t="s">
        <v>730</v>
      </c>
      <c r="E219" s="4" t="s">
        <v>736</v>
      </c>
      <c r="F219" s="23" t="s">
        <v>737</v>
      </c>
      <c r="I219" s="1">
        <v>100</v>
      </c>
      <c r="J219" s="47">
        <f t="shared" si="34"/>
        <v>137</v>
      </c>
      <c r="K219" s="44" t="s">
        <v>121</v>
      </c>
      <c r="L219" s="1">
        <v>4</v>
      </c>
      <c r="U219" s="71">
        <f>J219/L219</f>
        <v>34.25</v>
      </c>
      <c r="V219" s="26">
        <f t="shared" ref="V219:V282" si="35">J219-I219</f>
        <v>37</v>
      </c>
      <c r="X219" s="27" t="str">
        <f t="shared" ref="X219:X282" si="36">IF(J219&lt;I219,"N var",IF(J219&lt;(I219+W219),"P var low",IF(J219&gt;(I219+W219-1),"P var","N var")))</f>
        <v>P var</v>
      </c>
      <c r="AB219" s="66" t="s">
        <v>733</v>
      </c>
      <c r="AC219" s="1">
        <v>120</v>
      </c>
      <c r="AD219" s="31"/>
      <c r="AE219" s="1">
        <v>1</v>
      </c>
      <c r="AF219" s="44" t="s">
        <v>121</v>
      </c>
      <c r="AG219" s="11">
        <v>3</v>
      </c>
      <c r="AH219" s="67">
        <v>200</v>
      </c>
      <c r="AL219" s="76"/>
      <c r="AM219" s="76"/>
      <c r="AN219" s="76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>
        <f>137-200</f>
        <v>-63</v>
      </c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8" t="s">
        <v>37</v>
      </c>
    </row>
    <row r="220" spans="1:245" ht="49" customHeight="1" x14ac:dyDescent="0.35">
      <c r="A220" s="20">
        <v>218</v>
      </c>
      <c r="B220" s="2" t="s">
        <v>254</v>
      </c>
      <c r="C220" s="2" t="s">
        <v>682</v>
      </c>
      <c r="D220" s="2" t="s">
        <v>738</v>
      </c>
      <c r="E220" s="4" t="s">
        <v>739</v>
      </c>
      <c r="F220" s="23" t="s">
        <v>740</v>
      </c>
      <c r="G220" s="4" t="s">
        <v>741</v>
      </c>
      <c r="I220" s="1">
        <v>300</v>
      </c>
      <c r="J220" s="24">
        <f t="shared" si="34"/>
        <v>900</v>
      </c>
      <c r="K220" s="44" t="s">
        <v>55</v>
      </c>
      <c r="V220" s="26">
        <f t="shared" si="35"/>
        <v>600</v>
      </c>
      <c r="W220" s="1">
        <v>200</v>
      </c>
      <c r="X220" s="27" t="str">
        <f t="shared" si="36"/>
        <v>P var</v>
      </c>
      <c r="AA220" s="4"/>
      <c r="AC220" s="1">
        <v>45</v>
      </c>
      <c r="AE220" s="1">
        <v>1</v>
      </c>
      <c r="AF220" s="1" t="s">
        <v>121</v>
      </c>
      <c r="AG220" s="11">
        <v>0.47</v>
      </c>
      <c r="AH220" s="67">
        <v>900</v>
      </c>
      <c r="AI220" s="68"/>
      <c r="AJ220" s="68"/>
      <c r="AK220" s="68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8" t="s">
        <v>37</v>
      </c>
      <c r="IJ220" s="1"/>
      <c r="IK220" s="1"/>
    </row>
    <row r="221" spans="1:245" ht="49" customHeight="1" x14ac:dyDescent="0.35">
      <c r="A221" s="20">
        <v>219</v>
      </c>
      <c r="B221" s="2" t="s">
        <v>254</v>
      </c>
      <c r="C221" s="2" t="s">
        <v>682</v>
      </c>
      <c r="D221" s="2" t="s">
        <v>738</v>
      </c>
      <c r="E221" s="4" t="s">
        <v>742</v>
      </c>
      <c r="F221" s="23" t="s">
        <v>743</v>
      </c>
      <c r="G221" s="4" t="s">
        <v>741</v>
      </c>
      <c r="I221" s="1">
        <v>300</v>
      </c>
      <c r="J221" s="24">
        <f t="shared" si="34"/>
        <v>1300</v>
      </c>
      <c r="K221" s="44" t="s">
        <v>55</v>
      </c>
      <c r="V221" s="26">
        <f t="shared" si="35"/>
        <v>1000</v>
      </c>
      <c r="W221" s="1">
        <v>200</v>
      </c>
      <c r="X221" s="27" t="str">
        <f t="shared" si="36"/>
        <v>P var</v>
      </c>
      <c r="AA221" s="4"/>
      <c r="AC221" s="1">
        <v>45</v>
      </c>
      <c r="AE221" s="1">
        <v>1</v>
      </c>
      <c r="AF221" s="1" t="s">
        <v>121</v>
      </c>
      <c r="AG221" s="11">
        <v>0.44</v>
      </c>
      <c r="AH221" s="67">
        <v>1300</v>
      </c>
      <c r="AI221" s="68"/>
      <c r="AJ221" s="68"/>
      <c r="AK221" s="68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8" t="s">
        <v>37</v>
      </c>
      <c r="IJ221" s="1"/>
      <c r="IK221" s="1"/>
    </row>
    <row r="222" spans="1:245" ht="49" customHeight="1" x14ac:dyDescent="0.35">
      <c r="A222" s="20">
        <v>220</v>
      </c>
      <c r="B222" s="2" t="s">
        <v>254</v>
      </c>
      <c r="C222" s="2" t="s">
        <v>682</v>
      </c>
      <c r="D222" s="2" t="s">
        <v>738</v>
      </c>
      <c r="E222" s="4" t="s">
        <v>744</v>
      </c>
      <c r="F222" s="23" t="s">
        <v>745</v>
      </c>
      <c r="G222" s="4" t="s">
        <v>741</v>
      </c>
      <c r="I222" s="1">
        <v>300</v>
      </c>
      <c r="J222" s="24">
        <f t="shared" si="34"/>
        <v>1100</v>
      </c>
      <c r="K222" s="44" t="s">
        <v>55</v>
      </c>
      <c r="V222" s="26">
        <f t="shared" si="35"/>
        <v>800</v>
      </c>
      <c r="W222" s="1">
        <v>200</v>
      </c>
      <c r="X222" s="27" t="str">
        <f t="shared" si="36"/>
        <v>P var</v>
      </c>
      <c r="AA222" s="4"/>
      <c r="AC222" s="1">
        <v>45</v>
      </c>
      <c r="AE222" s="1">
        <v>1</v>
      </c>
      <c r="AF222" s="1" t="s">
        <v>121</v>
      </c>
      <c r="AG222" s="11">
        <v>0.34</v>
      </c>
      <c r="AH222" s="67">
        <v>1100</v>
      </c>
      <c r="AI222" s="68"/>
      <c r="AJ222" s="68"/>
      <c r="AK222" s="68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8" t="s">
        <v>37</v>
      </c>
      <c r="IJ222" s="1"/>
      <c r="IK222" s="1"/>
    </row>
    <row r="223" spans="1:245" ht="70" x14ac:dyDescent="0.35">
      <c r="A223" s="20">
        <v>221</v>
      </c>
      <c r="B223" s="2" t="s">
        <v>254</v>
      </c>
      <c r="C223" s="2" t="s">
        <v>682</v>
      </c>
      <c r="D223" s="2" t="s">
        <v>738</v>
      </c>
      <c r="E223" s="4" t="s">
        <v>746</v>
      </c>
      <c r="F223" s="23" t="s">
        <v>747</v>
      </c>
      <c r="G223" s="4" t="s">
        <v>741</v>
      </c>
      <c r="I223" s="1">
        <v>300</v>
      </c>
      <c r="J223" s="24">
        <f t="shared" si="34"/>
        <v>1300</v>
      </c>
      <c r="K223" s="44" t="s">
        <v>55</v>
      </c>
      <c r="V223" s="26">
        <f t="shared" si="35"/>
        <v>1000</v>
      </c>
      <c r="W223" s="1">
        <v>200</v>
      </c>
      <c r="X223" s="27" t="str">
        <f t="shared" si="36"/>
        <v>P var</v>
      </c>
      <c r="AA223" s="4"/>
      <c r="AC223" s="1">
        <v>45</v>
      </c>
      <c r="AE223" s="1">
        <v>1</v>
      </c>
      <c r="AF223" s="1" t="s">
        <v>121</v>
      </c>
      <c r="AG223" s="11">
        <v>0.31</v>
      </c>
      <c r="AH223" s="67">
        <v>1300</v>
      </c>
      <c r="AI223" s="68"/>
      <c r="AJ223" s="68"/>
      <c r="AK223" s="68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8" t="s">
        <v>37</v>
      </c>
      <c r="IJ223" s="1"/>
      <c r="IK223" s="1"/>
    </row>
    <row r="224" spans="1:245" ht="49" customHeight="1" x14ac:dyDescent="0.35">
      <c r="A224" s="20">
        <v>222</v>
      </c>
      <c r="B224" s="2" t="s">
        <v>254</v>
      </c>
      <c r="C224" s="2" t="s">
        <v>682</v>
      </c>
      <c r="D224" s="2" t="s">
        <v>696</v>
      </c>
      <c r="E224" s="4" t="s">
        <v>748</v>
      </c>
      <c r="F224" s="23" t="s">
        <v>749</v>
      </c>
      <c r="I224" s="1">
        <v>1</v>
      </c>
      <c r="J224" s="24">
        <f t="shared" si="34"/>
        <v>2</v>
      </c>
      <c r="K224" s="44" t="s">
        <v>55</v>
      </c>
      <c r="V224" s="26">
        <f t="shared" si="35"/>
        <v>1</v>
      </c>
      <c r="W224" s="1">
        <v>1</v>
      </c>
      <c r="X224" s="27" t="str">
        <f t="shared" si="36"/>
        <v>P var</v>
      </c>
      <c r="AA224" s="4">
        <v>2</v>
      </c>
      <c r="AB224" s="5" t="s">
        <v>258</v>
      </c>
      <c r="AC224" s="1">
        <v>60</v>
      </c>
      <c r="AE224" s="1">
        <v>1</v>
      </c>
      <c r="AF224" s="1" t="s">
        <v>175</v>
      </c>
      <c r="AG224" s="11">
        <v>5.94</v>
      </c>
      <c r="AH224" s="67">
        <v>3</v>
      </c>
      <c r="AI224" s="68"/>
      <c r="AJ224" s="68"/>
      <c r="AK224" s="68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>
        <v>-1</v>
      </c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>
        <v>1</v>
      </c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>
        <v>-1</v>
      </c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>
        <v>-1</v>
      </c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>
        <v>2</v>
      </c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>
        <v>-1</v>
      </c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>
        <v>-1</v>
      </c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>
        <v>1</v>
      </c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8" t="s">
        <v>37</v>
      </c>
      <c r="IJ224" s="1"/>
      <c r="IK224" s="1"/>
    </row>
    <row r="225" spans="1:245" ht="49" customHeight="1" x14ac:dyDescent="0.35">
      <c r="A225" s="20">
        <v>223</v>
      </c>
      <c r="B225" s="2" t="s">
        <v>254</v>
      </c>
      <c r="C225" s="2" t="s">
        <v>682</v>
      </c>
      <c r="D225" s="2" t="s">
        <v>696</v>
      </c>
      <c r="E225" s="4" t="s">
        <v>750</v>
      </c>
      <c r="F225" s="23" t="s">
        <v>751</v>
      </c>
      <c r="I225" s="1">
        <v>5</v>
      </c>
      <c r="J225" s="24">
        <f t="shared" si="34"/>
        <v>40</v>
      </c>
      <c r="K225" s="44" t="s">
        <v>55</v>
      </c>
      <c r="V225" s="26">
        <f t="shared" si="35"/>
        <v>35</v>
      </c>
      <c r="W225" s="1">
        <v>5</v>
      </c>
      <c r="X225" s="27" t="str">
        <f t="shared" si="36"/>
        <v>P var</v>
      </c>
      <c r="AA225" s="4">
        <v>10</v>
      </c>
      <c r="AB225" s="5" t="s">
        <v>258</v>
      </c>
      <c r="AC225" s="1">
        <v>60</v>
      </c>
      <c r="AE225" s="1">
        <v>1</v>
      </c>
      <c r="AF225" s="1" t="s">
        <v>121</v>
      </c>
      <c r="AG225" s="11">
        <v>0.36</v>
      </c>
      <c r="AH225" s="67">
        <v>60</v>
      </c>
      <c r="AI225" s="68"/>
      <c r="AJ225" s="68"/>
      <c r="AK225" s="68"/>
      <c r="AL225" s="1"/>
      <c r="AM225" s="1"/>
      <c r="AN225" s="1"/>
      <c r="AO225" s="1"/>
      <c r="AP225" s="1"/>
      <c r="AQ225" s="1"/>
      <c r="AR225" s="1"/>
      <c r="AS225" s="1"/>
      <c r="AT225" s="1"/>
      <c r="AU225" s="1">
        <v>-20</v>
      </c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8" t="s">
        <v>37</v>
      </c>
      <c r="IJ225" s="1"/>
      <c r="IK225" s="1"/>
    </row>
    <row r="226" spans="1:245" ht="49" customHeight="1" x14ac:dyDescent="0.35">
      <c r="A226" s="20">
        <v>224</v>
      </c>
      <c r="B226" s="2" t="s">
        <v>254</v>
      </c>
      <c r="C226" s="2" t="s">
        <v>752</v>
      </c>
      <c r="D226" s="2" t="s">
        <v>753</v>
      </c>
      <c r="E226" s="4" t="s">
        <v>754</v>
      </c>
      <c r="F226" s="23" t="s">
        <v>755</v>
      </c>
      <c r="I226" s="1">
        <v>100</v>
      </c>
      <c r="J226" s="24">
        <f t="shared" si="34"/>
        <v>260</v>
      </c>
      <c r="K226" s="44" t="s">
        <v>55</v>
      </c>
      <c r="V226" s="26">
        <f t="shared" si="35"/>
        <v>160</v>
      </c>
      <c r="W226" s="1">
        <v>50</v>
      </c>
      <c r="X226" s="27" t="str">
        <f t="shared" si="36"/>
        <v>P var</v>
      </c>
      <c r="AA226" s="4"/>
      <c r="AB226" s="5" t="s">
        <v>756</v>
      </c>
      <c r="AE226" s="1">
        <v>1</v>
      </c>
      <c r="AF226" s="1" t="s">
        <v>121</v>
      </c>
      <c r="AG226" s="11">
        <v>5.1238095238095234</v>
      </c>
      <c r="AH226" s="67">
        <v>260</v>
      </c>
      <c r="AI226" s="68"/>
      <c r="AJ226" s="68"/>
      <c r="AK226" s="68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8" t="s">
        <v>37</v>
      </c>
      <c r="IJ226" s="1"/>
      <c r="IK226" s="1"/>
    </row>
    <row r="227" spans="1:245" ht="49" customHeight="1" x14ac:dyDescent="0.35">
      <c r="A227" s="20">
        <v>225</v>
      </c>
      <c r="B227" s="2" t="s">
        <v>254</v>
      </c>
      <c r="C227" s="2" t="s">
        <v>752</v>
      </c>
      <c r="D227" s="2" t="s">
        <v>757</v>
      </c>
      <c r="E227" s="4" t="s">
        <v>758</v>
      </c>
      <c r="F227" s="23" t="s">
        <v>759</v>
      </c>
      <c r="I227" s="1">
        <v>100</v>
      </c>
      <c r="J227" s="24">
        <f t="shared" si="34"/>
        <v>122</v>
      </c>
      <c r="K227" s="44" t="s">
        <v>55</v>
      </c>
      <c r="V227" s="26">
        <f t="shared" si="35"/>
        <v>22</v>
      </c>
      <c r="W227" s="1">
        <v>50</v>
      </c>
      <c r="X227" s="27" t="str">
        <f t="shared" si="36"/>
        <v>P var low</v>
      </c>
      <c r="AA227" s="4"/>
      <c r="AB227" s="5" t="s">
        <v>756</v>
      </c>
      <c r="AE227" s="1">
        <v>1</v>
      </c>
      <c r="AF227" s="1" t="s">
        <v>121</v>
      </c>
      <c r="AG227" s="11">
        <v>2.2380952380952381</v>
      </c>
      <c r="AH227" s="67">
        <v>122</v>
      </c>
      <c r="AI227" s="68"/>
      <c r="AJ227" s="68"/>
      <c r="AK227" s="68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8" t="s">
        <v>37</v>
      </c>
      <c r="IJ227" s="1"/>
      <c r="IK227" s="1"/>
    </row>
    <row r="228" spans="1:245" ht="49" customHeight="1" x14ac:dyDescent="0.35">
      <c r="A228" s="20">
        <v>226</v>
      </c>
      <c r="B228" s="2" t="s">
        <v>760</v>
      </c>
      <c r="C228" s="2" t="s">
        <v>761</v>
      </c>
      <c r="D228" s="2" t="s">
        <v>762</v>
      </c>
      <c r="E228" s="4" t="s">
        <v>763</v>
      </c>
      <c r="F228" s="23" t="s">
        <v>764</v>
      </c>
      <c r="G228" s="36" t="s">
        <v>765</v>
      </c>
      <c r="I228" s="1">
        <v>100</v>
      </c>
      <c r="J228" s="24">
        <f t="shared" si="34"/>
        <v>490</v>
      </c>
      <c r="K228" s="44" t="s">
        <v>55</v>
      </c>
      <c r="V228" s="26">
        <f t="shared" si="35"/>
        <v>390</v>
      </c>
      <c r="W228" s="1">
        <v>50</v>
      </c>
      <c r="X228" s="27" t="str">
        <f t="shared" si="36"/>
        <v>P var</v>
      </c>
      <c r="AA228" s="4"/>
      <c r="AB228" s="5" t="s">
        <v>235</v>
      </c>
      <c r="AE228" s="1">
        <v>1</v>
      </c>
      <c r="AF228" s="1" t="s">
        <v>121</v>
      </c>
      <c r="AG228" s="11">
        <v>0.49400000000000005</v>
      </c>
      <c r="AH228" s="67">
        <v>490</v>
      </c>
      <c r="AI228" s="68"/>
      <c r="AJ228" s="68"/>
      <c r="AK228" s="68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8" t="s">
        <v>37</v>
      </c>
      <c r="IJ228" s="1"/>
      <c r="IK228" s="1"/>
    </row>
    <row r="229" spans="1:245" ht="49" customHeight="1" x14ac:dyDescent="0.35">
      <c r="A229" s="20">
        <v>227</v>
      </c>
      <c r="B229" s="2" t="s">
        <v>760</v>
      </c>
      <c r="C229" s="2" t="s">
        <v>87</v>
      </c>
      <c r="D229" s="2" t="s">
        <v>762</v>
      </c>
      <c r="E229" s="4" t="s">
        <v>766</v>
      </c>
      <c r="F229" s="23" t="s">
        <v>767</v>
      </c>
      <c r="G229" s="4" t="s">
        <v>768</v>
      </c>
      <c r="I229" s="1">
        <v>2</v>
      </c>
      <c r="J229" s="24">
        <f t="shared" si="34"/>
        <v>2</v>
      </c>
      <c r="K229" s="1" t="s">
        <v>91</v>
      </c>
      <c r="V229" s="26">
        <f t="shared" si="35"/>
        <v>0</v>
      </c>
      <c r="W229" s="1">
        <v>1</v>
      </c>
      <c r="X229" s="27" t="str">
        <f t="shared" si="36"/>
        <v>P var low</v>
      </c>
      <c r="AB229" s="5" t="s">
        <v>235</v>
      </c>
      <c r="AH229" s="67">
        <v>2</v>
      </c>
      <c r="AI229" s="68"/>
      <c r="AJ229" s="68"/>
      <c r="AK229" s="68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8" t="s">
        <v>37</v>
      </c>
    </row>
    <row r="230" spans="1:245" ht="49" customHeight="1" x14ac:dyDescent="0.35">
      <c r="A230" s="20">
        <v>228</v>
      </c>
      <c r="B230" s="2" t="s">
        <v>769</v>
      </c>
      <c r="C230" s="2" t="s">
        <v>752</v>
      </c>
      <c r="D230" s="2" t="s">
        <v>220</v>
      </c>
      <c r="F230" s="23" t="s">
        <v>770</v>
      </c>
      <c r="G230" s="36" t="s">
        <v>771</v>
      </c>
      <c r="I230" s="1">
        <v>0</v>
      </c>
      <c r="J230" s="24">
        <f t="shared" si="34"/>
        <v>35</v>
      </c>
      <c r="K230" s="44" t="s">
        <v>55</v>
      </c>
      <c r="V230" s="26">
        <f t="shared" si="35"/>
        <v>35</v>
      </c>
      <c r="W230" s="1">
        <v>0</v>
      </c>
      <c r="X230" s="27" t="str">
        <f t="shared" si="36"/>
        <v>P var</v>
      </c>
      <c r="AA230" s="4"/>
      <c r="AB230" s="5" t="s">
        <v>235</v>
      </c>
      <c r="AE230" s="1">
        <v>1</v>
      </c>
      <c r="AF230" s="1" t="s">
        <v>121</v>
      </c>
      <c r="AH230" s="67">
        <v>35</v>
      </c>
      <c r="AI230" s="68"/>
      <c r="AJ230" s="68"/>
      <c r="AK230" s="68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8" t="s">
        <v>37</v>
      </c>
      <c r="IJ230" s="1"/>
      <c r="IK230" s="1"/>
    </row>
    <row r="231" spans="1:245" ht="49" customHeight="1" x14ac:dyDescent="0.35">
      <c r="A231" s="20">
        <v>229</v>
      </c>
      <c r="B231" s="2" t="s">
        <v>772</v>
      </c>
      <c r="C231" s="2" t="s">
        <v>772</v>
      </c>
      <c r="D231" s="2" t="s">
        <v>762</v>
      </c>
      <c r="F231" s="23" t="s">
        <v>773</v>
      </c>
      <c r="G231" s="36"/>
      <c r="I231" s="1">
        <v>50</v>
      </c>
      <c r="J231" s="24">
        <f t="shared" si="34"/>
        <v>85</v>
      </c>
      <c r="K231" s="44" t="s">
        <v>55</v>
      </c>
      <c r="V231" s="26">
        <f t="shared" si="35"/>
        <v>35</v>
      </c>
      <c r="W231" s="1">
        <v>25</v>
      </c>
      <c r="X231" s="27" t="str">
        <f t="shared" si="36"/>
        <v>P var</v>
      </c>
      <c r="AA231" s="4"/>
      <c r="AB231" s="5" t="s">
        <v>235</v>
      </c>
      <c r="AE231" s="1">
        <v>1</v>
      </c>
      <c r="AF231" s="1" t="s">
        <v>121</v>
      </c>
      <c r="AH231" s="67">
        <v>85</v>
      </c>
      <c r="AI231" s="68"/>
      <c r="AJ231" s="68"/>
      <c r="AK231" s="68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8" t="s">
        <v>37</v>
      </c>
      <c r="IJ231" s="1"/>
      <c r="IK231" s="1"/>
    </row>
    <row r="232" spans="1:245" ht="49" customHeight="1" x14ac:dyDescent="0.35">
      <c r="A232" s="20">
        <v>230</v>
      </c>
      <c r="B232" s="2" t="s">
        <v>772</v>
      </c>
      <c r="C232" s="2" t="s">
        <v>772</v>
      </c>
      <c r="D232" s="2" t="s">
        <v>774</v>
      </c>
      <c r="F232" s="23" t="s">
        <v>775</v>
      </c>
      <c r="G232" s="36"/>
      <c r="I232" s="1">
        <v>0</v>
      </c>
      <c r="J232" s="24">
        <f t="shared" si="34"/>
        <v>11</v>
      </c>
      <c r="K232" s="44" t="s">
        <v>55</v>
      </c>
      <c r="V232" s="26">
        <f t="shared" si="35"/>
        <v>11</v>
      </c>
      <c r="W232" s="1">
        <v>0</v>
      </c>
      <c r="X232" s="27" t="str">
        <f t="shared" si="36"/>
        <v>P var</v>
      </c>
      <c r="AA232" s="4"/>
      <c r="AB232" s="5" t="s">
        <v>235</v>
      </c>
      <c r="AE232" s="1">
        <v>1</v>
      </c>
      <c r="AF232" s="1" t="s">
        <v>121</v>
      </c>
      <c r="AH232" s="67">
        <v>11</v>
      </c>
      <c r="AI232" s="68"/>
      <c r="AJ232" s="68"/>
      <c r="AK232" s="68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8" t="s">
        <v>37</v>
      </c>
      <c r="IJ232" s="1"/>
      <c r="IK232" s="1"/>
    </row>
    <row r="233" spans="1:245" ht="49" customHeight="1" x14ac:dyDescent="0.35">
      <c r="A233" s="20">
        <v>231</v>
      </c>
      <c r="B233" s="2" t="s">
        <v>254</v>
      </c>
      <c r="C233" s="2" t="s">
        <v>776</v>
      </c>
      <c r="D233" s="2" t="s">
        <v>777</v>
      </c>
      <c r="E233" s="4" t="s">
        <v>778</v>
      </c>
      <c r="F233" s="23" t="s">
        <v>779</v>
      </c>
      <c r="G233" s="4" t="s">
        <v>780</v>
      </c>
      <c r="I233" s="1">
        <v>500</v>
      </c>
      <c r="J233" s="24">
        <f t="shared" si="34"/>
        <v>780</v>
      </c>
      <c r="K233" s="44" t="s">
        <v>55</v>
      </c>
      <c r="V233" s="26">
        <f t="shared" si="35"/>
        <v>280</v>
      </c>
      <c r="W233" s="1">
        <v>200</v>
      </c>
      <c r="X233" s="27" t="str">
        <f t="shared" si="36"/>
        <v>P var</v>
      </c>
      <c r="Y233" s="28"/>
      <c r="AA233" s="4" t="s">
        <v>53</v>
      </c>
      <c r="AB233" s="49" t="s">
        <v>781</v>
      </c>
      <c r="AC233" s="20">
        <v>30</v>
      </c>
      <c r="AD233" s="31">
        <f>J233/AC233</f>
        <v>26</v>
      </c>
      <c r="AE233" s="20">
        <v>1</v>
      </c>
      <c r="AF233" s="20" t="s">
        <v>121</v>
      </c>
      <c r="AG233" s="32">
        <f>378/140</f>
        <v>2.7</v>
      </c>
      <c r="AH233" s="33">
        <v>310</v>
      </c>
      <c r="AI233" s="34"/>
      <c r="AJ233" s="34"/>
      <c r="AK233" s="34"/>
      <c r="AL233" s="35"/>
      <c r="AM233" s="35"/>
      <c r="AN233" s="35"/>
      <c r="AO233" s="20"/>
      <c r="AP233" s="20"/>
      <c r="AQ233" s="20"/>
      <c r="AR233" s="20"/>
      <c r="AS233" s="20"/>
      <c r="AT233" s="20"/>
      <c r="AU233" s="20">
        <v>-32</v>
      </c>
      <c r="AV233" s="20"/>
      <c r="AW233" s="20"/>
      <c r="AX233" s="20"/>
      <c r="AY233" s="20"/>
      <c r="AZ233" s="20"/>
      <c r="BA233" s="20"/>
      <c r="BB233" s="20"/>
      <c r="BC233" s="20">
        <v>-30</v>
      </c>
      <c r="BD233" s="20">
        <v>-16</v>
      </c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>
        <v>-100</v>
      </c>
      <c r="BR233" s="20"/>
      <c r="BS233" s="20"/>
      <c r="BT233" s="20"/>
      <c r="BU233" s="20"/>
      <c r="BV233" s="20"/>
      <c r="BW233" s="20">
        <v>-32</v>
      </c>
      <c r="BX233" s="20"/>
      <c r="BY233" s="20"/>
      <c r="BZ233" s="20"/>
      <c r="CA233" s="20"/>
      <c r="CB233" s="20"/>
      <c r="CC233" s="20"/>
      <c r="CD233" s="20"/>
      <c r="CE233" s="20">
        <v>500</v>
      </c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>
        <v>-100</v>
      </c>
      <c r="DR233" s="20"/>
      <c r="DS233" s="20"/>
      <c r="DT233" s="20"/>
      <c r="DU233" s="20"/>
      <c r="DV233" s="20"/>
      <c r="DW233" s="20"/>
      <c r="DX233" s="20"/>
      <c r="DY233" s="35"/>
      <c r="DZ233" s="35">
        <v>-100</v>
      </c>
      <c r="EA233" s="35"/>
      <c r="EB233" s="35"/>
      <c r="EC233" s="35"/>
      <c r="ED233" s="35"/>
      <c r="EE233" s="35"/>
      <c r="EF233" s="35"/>
      <c r="EG233" s="35"/>
      <c r="EH233" s="35"/>
      <c r="EI233" s="35"/>
      <c r="EJ233" s="35"/>
      <c r="EK233" s="35">
        <v>-100</v>
      </c>
      <c r="EL233" s="35"/>
      <c r="EM233" s="35"/>
      <c r="EN233" s="35"/>
      <c r="EO233" s="35"/>
      <c r="EP233" s="35"/>
      <c r="EQ233" s="35"/>
      <c r="ER233" s="35"/>
      <c r="ES233" s="35"/>
      <c r="ET233" s="35"/>
      <c r="EU233" s="35"/>
      <c r="EV233" s="35">
        <v>-20</v>
      </c>
      <c r="EW233" s="35"/>
      <c r="EX233" s="35"/>
      <c r="EY233" s="35"/>
      <c r="EZ233" s="35">
        <v>500</v>
      </c>
      <c r="FA233" s="35"/>
      <c r="FB233" s="35"/>
      <c r="FC233" s="35"/>
      <c r="FD233" s="35"/>
      <c r="FE233" s="35"/>
      <c r="FF233" s="35"/>
      <c r="FG233" s="35"/>
      <c r="FH233" s="35"/>
      <c r="FI233" s="35"/>
      <c r="FJ233" s="35"/>
      <c r="FK233" s="35"/>
      <c r="FL233" s="35"/>
      <c r="FM233" s="35"/>
      <c r="FN233" s="35"/>
      <c r="FO233" s="35"/>
      <c r="FP233" s="35"/>
      <c r="FQ233" s="35"/>
      <c r="FR233" s="35"/>
      <c r="FS233" s="35"/>
      <c r="FT233" s="35"/>
      <c r="FU233" s="35"/>
      <c r="FV233" s="35"/>
      <c r="FW233" s="35"/>
      <c r="FX233" s="35"/>
      <c r="FY233" s="35"/>
      <c r="FZ233" s="35"/>
      <c r="GA233" s="35"/>
      <c r="GB233" s="35"/>
      <c r="GC233" s="35"/>
      <c r="GD233" s="35"/>
      <c r="GE233" s="35"/>
      <c r="GF233" s="35"/>
      <c r="GG233" s="35"/>
      <c r="GH233" s="35"/>
      <c r="GI233" s="35"/>
      <c r="GJ233" s="35"/>
      <c r="GK233" s="35"/>
      <c r="GL233" s="35"/>
      <c r="GM233" s="35"/>
      <c r="GN233" s="35"/>
      <c r="GO233" s="35"/>
      <c r="GP233" s="35"/>
      <c r="GQ233" s="35"/>
      <c r="GR233" s="35"/>
      <c r="GS233" s="35"/>
      <c r="GT233" s="35"/>
      <c r="GU233" s="35"/>
      <c r="GV233" s="35"/>
      <c r="GW233" s="35"/>
      <c r="GX233" s="35"/>
      <c r="GY233" s="35"/>
      <c r="GZ233" s="35"/>
      <c r="HA233" s="35"/>
      <c r="HB233" s="35"/>
      <c r="HC233" s="35"/>
      <c r="HD233" s="35"/>
      <c r="HE233" s="35"/>
      <c r="HF233" s="35"/>
      <c r="HG233" s="35"/>
      <c r="HH233" s="35"/>
      <c r="HI233" s="35"/>
      <c r="HJ233" s="35"/>
      <c r="HK233" s="35"/>
      <c r="HL233" s="35"/>
      <c r="HM233" s="35"/>
      <c r="HN233" s="35"/>
      <c r="HO233" s="35"/>
      <c r="HP233" s="35"/>
      <c r="HQ233" s="35"/>
      <c r="HR233" s="35"/>
      <c r="HS233" s="35"/>
      <c r="HT233" s="35"/>
      <c r="HU233" s="35"/>
      <c r="HV233" s="35"/>
      <c r="HW233" s="35"/>
      <c r="HX233" s="35"/>
      <c r="HY233" s="35"/>
      <c r="HZ233" s="35"/>
      <c r="IA233" s="35"/>
      <c r="IB233" s="35"/>
      <c r="IC233" s="35"/>
      <c r="ID233" s="35"/>
      <c r="IE233" s="35"/>
      <c r="IF233" s="35"/>
      <c r="IG233" s="35"/>
      <c r="IH233" s="35"/>
      <c r="II233" s="18" t="s">
        <v>37</v>
      </c>
      <c r="IJ233" s="1"/>
      <c r="IK233" s="1"/>
    </row>
    <row r="234" spans="1:245" ht="49" customHeight="1" x14ac:dyDescent="0.35">
      <c r="A234" s="20">
        <v>232</v>
      </c>
      <c r="B234" s="2" t="s">
        <v>254</v>
      </c>
      <c r="C234" s="2" t="s">
        <v>776</v>
      </c>
      <c r="D234" s="2" t="s">
        <v>777</v>
      </c>
      <c r="E234" s="4" t="s">
        <v>782</v>
      </c>
      <c r="F234" s="23" t="s">
        <v>783</v>
      </c>
      <c r="I234" s="1">
        <v>100</v>
      </c>
      <c r="J234" s="24">
        <f t="shared" si="34"/>
        <v>148</v>
      </c>
      <c r="K234" s="44" t="s">
        <v>55</v>
      </c>
      <c r="V234" s="26">
        <f t="shared" si="35"/>
        <v>48</v>
      </c>
      <c r="W234" s="1">
        <v>50</v>
      </c>
      <c r="X234" s="27" t="str">
        <f t="shared" si="36"/>
        <v>P var low</v>
      </c>
      <c r="AA234" s="4"/>
      <c r="AH234" s="67">
        <v>148</v>
      </c>
      <c r="AI234" s="68"/>
      <c r="AJ234" s="68"/>
      <c r="AK234" s="68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8" t="s">
        <v>37</v>
      </c>
      <c r="IJ234" s="1"/>
      <c r="IK234" s="1"/>
    </row>
    <row r="235" spans="1:245" ht="49" customHeight="1" x14ac:dyDescent="0.35">
      <c r="A235" s="20">
        <v>233</v>
      </c>
      <c r="B235" s="2" t="s">
        <v>254</v>
      </c>
      <c r="C235" s="2" t="s">
        <v>776</v>
      </c>
      <c r="D235" s="2" t="s">
        <v>777</v>
      </c>
      <c r="E235" s="4" t="s">
        <v>784</v>
      </c>
      <c r="F235" s="23" t="s">
        <v>785</v>
      </c>
      <c r="I235" s="1">
        <v>0</v>
      </c>
      <c r="J235" s="24">
        <f t="shared" si="34"/>
        <v>150</v>
      </c>
      <c r="K235" s="44" t="s">
        <v>55</v>
      </c>
      <c r="V235" s="26">
        <f t="shared" si="35"/>
        <v>150</v>
      </c>
      <c r="X235" s="27" t="str">
        <f t="shared" si="36"/>
        <v>P var</v>
      </c>
      <c r="AA235" s="4"/>
      <c r="AB235" s="5" t="s">
        <v>219</v>
      </c>
      <c r="AC235" s="1">
        <v>30</v>
      </c>
      <c r="AD235" s="31">
        <f>J235/AC235</f>
        <v>5</v>
      </c>
      <c r="AE235" s="20">
        <v>1</v>
      </c>
      <c r="AF235" s="20" t="s">
        <v>121</v>
      </c>
      <c r="AG235" s="11">
        <v>0.1</v>
      </c>
      <c r="AH235" s="67">
        <v>150</v>
      </c>
      <c r="AI235" s="68"/>
      <c r="AJ235" s="68"/>
      <c r="AK235" s="68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8" t="s">
        <v>37</v>
      </c>
      <c r="IJ235" s="1"/>
      <c r="IK235" s="1"/>
    </row>
    <row r="236" spans="1:245" ht="49" customHeight="1" x14ac:dyDescent="0.35">
      <c r="A236" s="20">
        <v>234</v>
      </c>
      <c r="B236" s="2" t="s">
        <v>254</v>
      </c>
      <c r="C236" s="2" t="s">
        <v>776</v>
      </c>
      <c r="D236" s="2" t="s">
        <v>777</v>
      </c>
      <c r="E236" s="4" t="s">
        <v>786</v>
      </c>
      <c r="F236" s="23" t="s">
        <v>787</v>
      </c>
      <c r="I236" s="1">
        <v>0</v>
      </c>
      <c r="J236" s="24">
        <f t="shared" si="34"/>
        <v>50</v>
      </c>
      <c r="K236" s="44" t="s">
        <v>55</v>
      </c>
      <c r="V236" s="26">
        <f t="shared" si="35"/>
        <v>50</v>
      </c>
      <c r="X236" s="27" t="str">
        <f t="shared" si="36"/>
        <v>P var</v>
      </c>
      <c r="AA236" s="4"/>
      <c r="AH236" s="67">
        <v>50</v>
      </c>
      <c r="AI236" s="68"/>
      <c r="AJ236" s="68"/>
      <c r="AK236" s="68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8" t="s">
        <v>37</v>
      </c>
      <c r="IJ236" s="1"/>
      <c r="IK236" s="1"/>
    </row>
    <row r="237" spans="1:245" ht="49" customHeight="1" x14ac:dyDescent="0.35">
      <c r="A237" s="20">
        <v>235</v>
      </c>
      <c r="B237" s="2" t="s">
        <v>254</v>
      </c>
      <c r="C237" s="2" t="s">
        <v>610</v>
      </c>
      <c r="D237" s="2" t="s">
        <v>679</v>
      </c>
      <c r="E237" s="4" t="s">
        <v>788</v>
      </c>
      <c r="F237" s="23" t="s">
        <v>789</v>
      </c>
      <c r="I237" s="1">
        <v>0</v>
      </c>
      <c r="J237" s="24">
        <f t="shared" si="34"/>
        <v>1</v>
      </c>
      <c r="K237" s="44" t="s">
        <v>55</v>
      </c>
      <c r="V237" s="26">
        <f t="shared" si="35"/>
        <v>1</v>
      </c>
      <c r="W237" s="1">
        <v>0</v>
      </c>
      <c r="X237" s="27" t="str">
        <f t="shared" si="36"/>
        <v>P var</v>
      </c>
      <c r="AA237" s="4"/>
      <c r="AB237" s="5" t="s">
        <v>258</v>
      </c>
      <c r="AF237" s="1" t="s">
        <v>121</v>
      </c>
      <c r="AH237" s="67">
        <v>1</v>
      </c>
      <c r="AI237" s="68"/>
      <c r="AJ237" s="68"/>
      <c r="AK237" s="68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8" t="s">
        <v>37</v>
      </c>
      <c r="IJ237" s="1"/>
      <c r="IK237" s="1"/>
    </row>
    <row r="238" spans="1:245" ht="49" customHeight="1" x14ac:dyDescent="0.35">
      <c r="A238" s="20">
        <v>236</v>
      </c>
      <c r="B238" s="2" t="s">
        <v>254</v>
      </c>
      <c r="C238" s="2" t="s">
        <v>610</v>
      </c>
      <c r="D238" s="2" t="s">
        <v>679</v>
      </c>
      <c r="E238" s="4" t="s">
        <v>790</v>
      </c>
      <c r="F238" s="23" t="s">
        <v>791</v>
      </c>
      <c r="I238" s="1">
        <v>0</v>
      </c>
      <c r="J238" s="24">
        <f t="shared" si="34"/>
        <v>1</v>
      </c>
      <c r="K238" s="44" t="s">
        <v>55</v>
      </c>
      <c r="V238" s="26">
        <f t="shared" si="35"/>
        <v>1</v>
      </c>
      <c r="W238" s="1">
        <v>0</v>
      </c>
      <c r="X238" s="27" t="str">
        <f t="shared" si="36"/>
        <v>P var</v>
      </c>
      <c r="AA238" s="4"/>
      <c r="AB238" s="5" t="s">
        <v>258</v>
      </c>
      <c r="AF238" s="1" t="s">
        <v>121</v>
      </c>
      <c r="AH238" s="67">
        <v>1</v>
      </c>
      <c r="AI238" s="68"/>
      <c r="AJ238" s="68"/>
      <c r="AK238" s="68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8" t="s">
        <v>37</v>
      </c>
      <c r="IJ238" s="1"/>
      <c r="IK238" s="1"/>
    </row>
    <row r="239" spans="1:245" ht="49" customHeight="1" x14ac:dyDescent="0.35">
      <c r="A239" s="20">
        <v>237</v>
      </c>
      <c r="B239" s="2" t="s">
        <v>254</v>
      </c>
      <c r="C239" s="2" t="s">
        <v>792</v>
      </c>
      <c r="D239" s="2" t="s">
        <v>136</v>
      </c>
      <c r="E239" s="4" t="s">
        <v>793</v>
      </c>
      <c r="F239" s="23" t="s">
        <v>794</v>
      </c>
      <c r="I239" s="1">
        <v>1</v>
      </c>
      <c r="J239" s="24">
        <f t="shared" si="34"/>
        <v>5</v>
      </c>
      <c r="K239" s="44" t="s">
        <v>55</v>
      </c>
      <c r="V239" s="26">
        <f t="shared" si="35"/>
        <v>4</v>
      </c>
      <c r="W239" s="1">
        <v>0</v>
      </c>
      <c r="X239" s="27" t="str">
        <f t="shared" si="36"/>
        <v>P var</v>
      </c>
      <c r="AA239" s="4">
        <v>5</v>
      </c>
      <c r="AB239" s="5" t="s">
        <v>258</v>
      </c>
      <c r="AF239" s="1" t="s">
        <v>121</v>
      </c>
      <c r="AG239" s="11">
        <v>0.28999999999999998</v>
      </c>
      <c r="AH239" s="67">
        <v>0</v>
      </c>
      <c r="AI239" s="68"/>
      <c r="AJ239" s="68"/>
      <c r="AK239" s="68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>
        <v>5</v>
      </c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8" t="s">
        <v>37</v>
      </c>
      <c r="IJ239" s="1"/>
      <c r="IK239" s="1"/>
    </row>
    <row r="240" spans="1:245" ht="49" customHeight="1" x14ac:dyDescent="0.35">
      <c r="A240" s="20">
        <v>238</v>
      </c>
      <c r="B240" s="2" t="s">
        <v>254</v>
      </c>
      <c r="C240" s="2" t="s">
        <v>792</v>
      </c>
      <c r="D240" s="2" t="s">
        <v>136</v>
      </c>
      <c r="E240" s="4" t="s">
        <v>795</v>
      </c>
      <c r="F240" s="23" t="s">
        <v>796</v>
      </c>
      <c r="I240" s="1">
        <v>1</v>
      </c>
      <c r="J240" s="24">
        <f t="shared" si="34"/>
        <v>1</v>
      </c>
      <c r="K240" s="44" t="s">
        <v>55</v>
      </c>
      <c r="V240" s="26">
        <f t="shared" si="35"/>
        <v>0</v>
      </c>
      <c r="W240" s="1">
        <v>0</v>
      </c>
      <c r="X240" s="27" t="str">
        <f t="shared" si="36"/>
        <v>P var</v>
      </c>
      <c r="AA240" s="4">
        <v>5</v>
      </c>
      <c r="AB240" s="5" t="s">
        <v>258</v>
      </c>
      <c r="AF240" s="1" t="s">
        <v>121</v>
      </c>
      <c r="AG240" s="11">
        <v>0.28999999999999998</v>
      </c>
      <c r="AH240" s="67">
        <v>2</v>
      </c>
      <c r="AI240" s="68"/>
      <c r="AJ240" s="68"/>
      <c r="AK240" s="68"/>
      <c r="AL240" s="1"/>
      <c r="AM240" s="1"/>
      <c r="AN240" s="1"/>
      <c r="AO240" s="1"/>
      <c r="AP240" s="1"/>
      <c r="AQ240" s="1"/>
      <c r="AR240" s="1"/>
      <c r="AS240" s="1"/>
      <c r="AT240" s="1">
        <v>-1</v>
      </c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8" t="s">
        <v>37</v>
      </c>
      <c r="IJ240" s="1"/>
      <c r="IK240" s="1"/>
    </row>
    <row r="241" spans="1:245" ht="49" customHeight="1" x14ac:dyDescent="0.35">
      <c r="A241" s="20">
        <v>239</v>
      </c>
      <c r="B241" s="2" t="s">
        <v>254</v>
      </c>
      <c r="C241" s="2" t="s">
        <v>792</v>
      </c>
      <c r="D241" s="2" t="s">
        <v>136</v>
      </c>
      <c r="E241" s="4" t="s">
        <v>797</v>
      </c>
      <c r="F241" s="23" t="s">
        <v>798</v>
      </c>
      <c r="I241" s="1">
        <v>1</v>
      </c>
      <c r="J241" s="24">
        <f t="shared" si="34"/>
        <v>19</v>
      </c>
      <c r="K241" s="44" t="s">
        <v>55</v>
      </c>
      <c r="V241" s="26">
        <f t="shared" si="35"/>
        <v>18</v>
      </c>
      <c r="W241" s="1">
        <v>0</v>
      </c>
      <c r="X241" s="27" t="str">
        <f t="shared" si="36"/>
        <v>P var</v>
      </c>
      <c r="AA241" s="4"/>
      <c r="AB241" s="5" t="s">
        <v>258</v>
      </c>
      <c r="AH241" s="67">
        <v>19</v>
      </c>
      <c r="AI241" s="68"/>
      <c r="AJ241" s="68"/>
      <c r="AK241" s="68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8" t="s">
        <v>37</v>
      </c>
      <c r="IJ241" s="1"/>
      <c r="IK241" s="1"/>
    </row>
    <row r="242" spans="1:245" ht="49" customHeight="1" x14ac:dyDescent="0.35">
      <c r="A242" s="20">
        <v>240</v>
      </c>
      <c r="B242" s="2" t="s">
        <v>254</v>
      </c>
      <c r="C242" s="2" t="s">
        <v>792</v>
      </c>
      <c r="D242" s="2" t="s">
        <v>799</v>
      </c>
      <c r="E242" s="4" t="s">
        <v>800</v>
      </c>
      <c r="F242" s="23" t="s">
        <v>801</v>
      </c>
      <c r="I242" s="1">
        <v>0</v>
      </c>
      <c r="J242" s="24">
        <f t="shared" si="34"/>
        <v>4</v>
      </c>
      <c r="K242" s="44" t="s">
        <v>55</v>
      </c>
      <c r="V242" s="26">
        <f t="shared" si="35"/>
        <v>4</v>
      </c>
      <c r="W242" s="1">
        <v>0</v>
      </c>
      <c r="X242" s="27" t="str">
        <f t="shared" si="36"/>
        <v>P var</v>
      </c>
      <c r="AA242" s="4"/>
      <c r="AB242" s="5" t="s">
        <v>258</v>
      </c>
      <c r="AF242" s="1" t="s">
        <v>121</v>
      </c>
      <c r="AG242" s="11">
        <v>2.37</v>
      </c>
      <c r="AH242" s="67">
        <v>4</v>
      </c>
      <c r="AI242" s="68"/>
      <c r="AJ242" s="68"/>
      <c r="AK242" s="68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8" t="s">
        <v>37</v>
      </c>
      <c r="IJ242" s="1"/>
      <c r="IK242" s="1"/>
    </row>
    <row r="243" spans="1:245" ht="49" customHeight="1" x14ac:dyDescent="0.35">
      <c r="A243" s="20">
        <v>241</v>
      </c>
      <c r="B243" s="2" t="s">
        <v>254</v>
      </c>
      <c r="C243" s="2" t="s">
        <v>792</v>
      </c>
      <c r="D243" s="2" t="s">
        <v>603</v>
      </c>
      <c r="E243" s="4" t="s">
        <v>802</v>
      </c>
      <c r="F243" s="23" t="s">
        <v>803</v>
      </c>
      <c r="I243" s="1">
        <v>0</v>
      </c>
      <c r="J243" s="24">
        <f t="shared" si="34"/>
        <v>4</v>
      </c>
      <c r="K243" s="44" t="s">
        <v>55</v>
      </c>
      <c r="V243" s="26">
        <f t="shared" si="35"/>
        <v>4</v>
      </c>
      <c r="W243" s="1">
        <v>0</v>
      </c>
      <c r="X243" s="27" t="str">
        <f t="shared" si="36"/>
        <v>P var</v>
      </c>
      <c r="AA243" s="4"/>
      <c r="AB243" s="5" t="s">
        <v>258</v>
      </c>
      <c r="AH243" s="67">
        <v>4</v>
      </c>
      <c r="AI243" s="68"/>
      <c r="AJ243" s="68"/>
      <c r="AK243" s="68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8" t="s">
        <v>37</v>
      </c>
      <c r="IJ243" s="1"/>
      <c r="IK243" s="1"/>
    </row>
    <row r="244" spans="1:245" ht="49" customHeight="1" x14ac:dyDescent="0.35">
      <c r="A244" s="20">
        <v>242</v>
      </c>
      <c r="B244" s="2" t="s">
        <v>254</v>
      </c>
      <c r="C244" s="2" t="s">
        <v>792</v>
      </c>
      <c r="D244" s="2" t="s">
        <v>136</v>
      </c>
      <c r="E244" s="4" t="s">
        <v>804</v>
      </c>
      <c r="F244" s="23" t="s">
        <v>805</v>
      </c>
      <c r="I244" s="1">
        <v>1</v>
      </c>
      <c r="J244" s="24">
        <f t="shared" si="34"/>
        <v>3</v>
      </c>
      <c r="K244" s="44" t="s">
        <v>55</v>
      </c>
      <c r="V244" s="26">
        <f t="shared" si="35"/>
        <v>2</v>
      </c>
      <c r="W244" s="1">
        <v>0</v>
      </c>
      <c r="X244" s="27" t="str">
        <f t="shared" si="36"/>
        <v>P var</v>
      </c>
      <c r="AA244" s="4"/>
      <c r="AB244" s="5" t="s">
        <v>806</v>
      </c>
      <c r="AC244" s="1">
        <v>30</v>
      </c>
      <c r="AE244" s="1">
        <v>1</v>
      </c>
      <c r="AF244" s="1" t="s">
        <v>121</v>
      </c>
      <c r="AG244" s="11">
        <v>0.95</v>
      </c>
      <c r="AH244" s="67">
        <v>3</v>
      </c>
      <c r="AI244" s="68"/>
      <c r="AJ244" s="68"/>
      <c r="AK244" s="68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8" t="s">
        <v>37</v>
      </c>
      <c r="IJ244" s="1"/>
      <c r="IK244" s="1"/>
    </row>
    <row r="245" spans="1:245" ht="49" customHeight="1" x14ac:dyDescent="0.35">
      <c r="A245" s="20">
        <v>243</v>
      </c>
      <c r="B245" s="2" t="s">
        <v>2</v>
      </c>
      <c r="C245" s="2" t="s">
        <v>807</v>
      </c>
      <c r="D245" s="2" t="s">
        <v>808</v>
      </c>
      <c r="E245" s="4" t="s">
        <v>809</v>
      </c>
      <c r="F245" s="23" t="s">
        <v>810</v>
      </c>
      <c r="G245" s="4" t="s">
        <v>811</v>
      </c>
      <c r="I245" s="1">
        <v>50</v>
      </c>
      <c r="J245" s="24">
        <f t="shared" si="34"/>
        <v>83</v>
      </c>
      <c r="K245" s="44" t="s">
        <v>55</v>
      </c>
      <c r="M245" s="1">
        <v>1</v>
      </c>
      <c r="U245" s="71">
        <f t="shared" ref="U245:U253" si="37">J245/M245</f>
        <v>83</v>
      </c>
      <c r="V245" s="26">
        <f t="shared" si="35"/>
        <v>33</v>
      </c>
      <c r="W245" s="1">
        <v>60</v>
      </c>
      <c r="X245" s="27" t="str">
        <f t="shared" si="36"/>
        <v>P var low</v>
      </c>
      <c r="Y245" s="28"/>
      <c r="AA245" s="4"/>
      <c r="AB245" s="66" t="s">
        <v>164</v>
      </c>
      <c r="AC245" s="1">
        <v>30</v>
      </c>
      <c r="AD245" s="31">
        <f>J245/AC245</f>
        <v>2.7666666666666666</v>
      </c>
      <c r="AE245" s="20">
        <v>1</v>
      </c>
      <c r="AF245" s="1" t="s">
        <v>121</v>
      </c>
      <c r="AG245" s="11">
        <v>21.85</v>
      </c>
      <c r="AH245" s="67">
        <v>83</v>
      </c>
      <c r="AI245" s="68"/>
      <c r="AJ245" s="68"/>
      <c r="AK245" s="68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8" t="s">
        <v>37</v>
      </c>
      <c r="IJ245" s="1"/>
      <c r="IK245" s="1"/>
    </row>
    <row r="246" spans="1:245" ht="49" customHeight="1" x14ac:dyDescent="0.35">
      <c r="A246" s="20">
        <v>244</v>
      </c>
      <c r="B246" s="2" t="s">
        <v>2</v>
      </c>
      <c r="C246" s="2" t="s">
        <v>812</v>
      </c>
      <c r="D246" s="2" t="s">
        <v>712</v>
      </c>
      <c r="E246" s="4" t="s">
        <v>813</v>
      </c>
      <c r="F246" s="23" t="s">
        <v>814</v>
      </c>
      <c r="G246" s="4" t="s">
        <v>815</v>
      </c>
      <c r="I246" s="1">
        <v>0</v>
      </c>
      <c r="J246" s="24">
        <f t="shared" si="34"/>
        <v>26</v>
      </c>
      <c r="K246" s="44" t="s">
        <v>55</v>
      </c>
      <c r="M246" s="1">
        <v>1</v>
      </c>
      <c r="U246" s="71">
        <f t="shared" si="37"/>
        <v>26</v>
      </c>
      <c r="V246" s="26">
        <f t="shared" si="35"/>
        <v>26</v>
      </c>
      <c r="W246" s="1">
        <v>0</v>
      </c>
      <c r="X246" s="27" t="str">
        <f t="shared" si="36"/>
        <v>P var</v>
      </c>
      <c r="AA246" s="4"/>
      <c r="AB246" s="5" t="s">
        <v>816</v>
      </c>
      <c r="AG246" s="11">
        <v>15.2</v>
      </c>
      <c r="AH246" s="67">
        <v>26</v>
      </c>
      <c r="AI246" s="68"/>
      <c r="AJ246" s="68"/>
      <c r="AK246" s="68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8" t="s">
        <v>37</v>
      </c>
      <c r="IJ246" s="1"/>
      <c r="IK246" s="1"/>
    </row>
    <row r="247" spans="1:245" ht="49" customHeight="1" x14ac:dyDescent="0.35">
      <c r="A247" s="20">
        <v>245</v>
      </c>
      <c r="B247" s="2" t="s">
        <v>2</v>
      </c>
      <c r="C247" s="2" t="s">
        <v>812</v>
      </c>
      <c r="D247" s="2" t="s">
        <v>808</v>
      </c>
      <c r="E247" s="4" t="s">
        <v>817</v>
      </c>
      <c r="F247" s="23" t="s">
        <v>818</v>
      </c>
      <c r="G247" s="4" t="s">
        <v>819</v>
      </c>
      <c r="I247" s="1">
        <v>25</v>
      </c>
      <c r="J247" s="24">
        <f t="shared" si="34"/>
        <v>39</v>
      </c>
      <c r="K247" s="44" t="s">
        <v>55</v>
      </c>
      <c r="M247" s="1">
        <v>1</v>
      </c>
      <c r="U247" s="71">
        <f t="shared" si="37"/>
        <v>39</v>
      </c>
      <c r="V247" s="26">
        <f t="shared" si="35"/>
        <v>14</v>
      </c>
      <c r="W247" s="1">
        <v>0</v>
      </c>
      <c r="X247" s="27" t="str">
        <f t="shared" si="36"/>
        <v>P var</v>
      </c>
      <c r="Y247" s="28"/>
      <c r="AA247" s="4"/>
      <c r="AH247" s="67">
        <v>10</v>
      </c>
      <c r="AI247" s="68"/>
      <c r="AJ247" s="68"/>
      <c r="AK247" s="68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>
        <v>51</v>
      </c>
      <c r="AW247" s="1">
        <v>-11</v>
      </c>
      <c r="AX247" s="1"/>
      <c r="AY247" s="1">
        <v>-2</v>
      </c>
      <c r="AZ247" s="1"/>
      <c r="BA247" s="1"/>
      <c r="BB247" s="1"/>
      <c r="BC247" s="1"/>
      <c r="BD247" s="1"/>
      <c r="BE247" s="1"/>
      <c r="BF247" s="1">
        <v>-2</v>
      </c>
      <c r="BG247" s="1"/>
      <c r="BH247" s="1">
        <v>-10</v>
      </c>
      <c r="BI247" s="1">
        <v>40</v>
      </c>
      <c r="BJ247" s="1"/>
      <c r="BK247" s="1"/>
      <c r="BL247" s="1">
        <v>-56</v>
      </c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-6</v>
      </c>
      <c r="BY247" s="1">
        <v>-5</v>
      </c>
      <c r="BZ247" s="1">
        <v>50</v>
      </c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>
        <v>-1</v>
      </c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>
        <v>-4</v>
      </c>
      <c r="DP247" s="1"/>
      <c r="DQ247" s="1"/>
      <c r="DR247" s="1"/>
      <c r="DS247" s="1"/>
      <c r="DT247" s="1"/>
      <c r="DU247" s="1"/>
      <c r="DV247" s="1"/>
      <c r="DW247" s="1"/>
      <c r="DX247" s="1">
        <v>-2</v>
      </c>
      <c r="DY247" s="1"/>
      <c r="DZ247" s="1"/>
      <c r="EA247" s="1"/>
      <c r="EB247" s="1"/>
      <c r="EC247" s="1"/>
      <c r="ED247" s="1">
        <v>-1</v>
      </c>
      <c r="EE247" s="1"/>
      <c r="EF247" s="1"/>
      <c r="EG247" s="1"/>
      <c r="EH247" s="1"/>
      <c r="EI247" s="1"/>
      <c r="EJ247" s="1"/>
      <c r="EK247" s="1"/>
      <c r="EL247" s="1">
        <v>-8</v>
      </c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>
        <v>-4</v>
      </c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8" t="s">
        <v>37</v>
      </c>
      <c r="IJ247" s="1"/>
      <c r="IK247" s="1"/>
    </row>
    <row r="248" spans="1:245" ht="49" customHeight="1" x14ac:dyDescent="0.35">
      <c r="A248" s="20">
        <v>246</v>
      </c>
      <c r="B248" s="2" t="s">
        <v>2</v>
      </c>
      <c r="C248" s="2" t="s">
        <v>812</v>
      </c>
      <c r="D248" s="2" t="s">
        <v>808</v>
      </c>
      <c r="E248" s="4" t="s">
        <v>817</v>
      </c>
      <c r="F248" s="23" t="s">
        <v>818</v>
      </c>
      <c r="G248" s="4" t="s">
        <v>819</v>
      </c>
      <c r="I248" s="1">
        <v>25</v>
      </c>
      <c r="J248" s="24">
        <f t="shared" si="34"/>
        <v>49</v>
      </c>
      <c r="K248" s="44" t="s">
        <v>55</v>
      </c>
      <c r="M248" s="1">
        <v>1</v>
      </c>
      <c r="U248" s="71">
        <f t="shared" si="37"/>
        <v>49</v>
      </c>
      <c r="V248" s="26">
        <f t="shared" si="35"/>
        <v>24</v>
      </c>
      <c r="W248" s="1">
        <v>0</v>
      </c>
      <c r="X248" s="27" t="str">
        <f t="shared" si="36"/>
        <v>P var</v>
      </c>
      <c r="Y248" s="28"/>
      <c r="AA248" s="4"/>
      <c r="AH248" s="67">
        <v>0</v>
      </c>
      <c r="AI248" s="68"/>
      <c r="AJ248" s="68"/>
      <c r="AK248" s="68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>
        <v>50</v>
      </c>
      <c r="EX248" s="1">
        <v>-1</v>
      </c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8" t="s">
        <v>37</v>
      </c>
      <c r="IJ248" s="1"/>
      <c r="IK248" s="1"/>
    </row>
    <row r="249" spans="1:245" ht="49" customHeight="1" x14ac:dyDescent="0.35">
      <c r="A249" s="20">
        <v>247</v>
      </c>
      <c r="B249" s="2" t="s">
        <v>2</v>
      </c>
      <c r="C249" s="2" t="s">
        <v>812</v>
      </c>
      <c r="D249" s="2" t="s">
        <v>808</v>
      </c>
      <c r="E249" s="4" t="s">
        <v>820</v>
      </c>
      <c r="F249" s="23" t="s">
        <v>821</v>
      </c>
      <c r="G249" s="4" t="s">
        <v>822</v>
      </c>
      <c r="I249" s="1">
        <v>0</v>
      </c>
      <c r="J249" s="24">
        <f t="shared" si="34"/>
        <v>84</v>
      </c>
      <c r="K249" s="44" t="s">
        <v>55</v>
      </c>
      <c r="M249" s="1">
        <v>1</v>
      </c>
      <c r="U249" s="71">
        <f t="shared" si="37"/>
        <v>84</v>
      </c>
      <c r="V249" s="26">
        <f t="shared" si="35"/>
        <v>84</v>
      </c>
      <c r="W249" s="1">
        <v>0</v>
      </c>
      <c r="X249" s="27" t="str">
        <f t="shared" si="36"/>
        <v>P var</v>
      </c>
      <c r="Y249" s="28"/>
      <c r="AA249" s="4"/>
      <c r="AB249" s="66" t="s">
        <v>164</v>
      </c>
      <c r="AC249" s="1">
        <v>30</v>
      </c>
      <c r="AD249" s="31">
        <f>J249/AC249</f>
        <v>2.8</v>
      </c>
      <c r="AE249" s="20">
        <v>1</v>
      </c>
      <c r="AF249" s="1" t="s">
        <v>121</v>
      </c>
      <c r="AG249" s="11">
        <v>16.149999999999999</v>
      </c>
      <c r="AH249" s="67">
        <v>91</v>
      </c>
      <c r="AI249" s="68"/>
      <c r="AJ249" s="68"/>
      <c r="AK249" s="68"/>
      <c r="AL249" s="1"/>
      <c r="AM249" s="1"/>
      <c r="AN249" s="1"/>
      <c r="AO249" s="1"/>
      <c r="AP249" s="1">
        <v>-2</v>
      </c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>
        <v>-5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8" t="s">
        <v>37</v>
      </c>
      <c r="IJ249" s="1"/>
      <c r="IK249" s="1"/>
    </row>
    <row r="250" spans="1:245" ht="49" customHeight="1" x14ac:dyDescent="0.35">
      <c r="A250" s="20">
        <v>248</v>
      </c>
      <c r="B250" s="2" t="s">
        <v>2</v>
      </c>
      <c r="C250" s="2" t="s">
        <v>812</v>
      </c>
      <c r="D250" s="2" t="s">
        <v>808</v>
      </c>
      <c r="E250" s="4" t="s">
        <v>823</v>
      </c>
      <c r="F250" s="23" t="s">
        <v>824</v>
      </c>
      <c r="I250" s="1">
        <v>0</v>
      </c>
      <c r="J250" s="24">
        <f t="shared" si="34"/>
        <v>83</v>
      </c>
      <c r="K250" s="44" t="s">
        <v>55</v>
      </c>
      <c r="M250" s="1">
        <v>1</v>
      </c>
      <c r="U250" s="71">
        <f t="shared" si="37"/>
        <v>83</v>
      </c>
      <c r="V250" s="26">
        <f t="shared" si="35"/>
        <v>83</v>
      </c>
      <c r="W250" s="1">
        <v>0</v>
      </c>
      <c r="X250" s="27" t="str">
        <f t="shared" si="36"/>
        <v>P var</v>
      </c>
      <c r="AA250" s="4"/>
      <c r="AH250" s="67">
        <v>83</v>
      </c>
      <c r="AI250" s="68"/>
      <c r="AJ250" s="68"/>
      <c r="AK250" s="68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8" t="s">
        <v>37</v>
      </c>
      <c r="IJ250" s="1"/>
      <c r="IK250" s="1"/>
    </row>
    <row r="251" spans="1:245" ht="49" customHeight="1" x14ac:dyDescent="0.35">
      <c r="A251" s="20">
        <v>249</v>
      </c>
      <c r="B251" s="2" t="s">
        <v>2</v>
      </c>
      <c r="C251" s="2" t="s">
        <v>812</v>
      </c>
      <c r="D251" s="2" t="s">
        <v>808</v>
      </c>
      <c r="F251" s="23" t="s">
        <v>825</v>
      </c>
      <c r="G251" s="4" t="s">
        <v>826</v>
      </c>
      <c r="I251" s="1">
        <v>0</v>
      </c>
      <c r="J251" s="24">
        <f t="shared" si="34"/>
        <v>15</v>
      </c>
      <c r="K251" s="44" t="s">
        <v>55</v>
      </c>
      <c r="M251" s="1">
        <v>1</v>
      </c>
      <c r="U251" s="71">
        <f t="shared" si="37"/>
        <v>15</v>
      </c>
      <c r="V251" s="26">
        <f t="shared" si="35"/>
        <v>15</v>
      </c>
      <c r="W251" s="1">
        <v>0</v>
      </c>
      <c r="X251" s="27" t="str">
        <f t="shared" si="36"/>
        <v>P var</v>
      </c>
      <c r="AA251" s="4"/>
      <c r="AH251" s="67">
        <v>15</v>
      </c>
      <c r="AI251" s="68"/>
      <c r="AJ251" s="68"/>
      <c r="AK251" s="68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8" t="s">
        <v>37</v>
      </c>
      <c r="IJ251" s="1"/>
      <c r="IK251" s="1"/>
    </row>
    <row r="252" spans="1:245" ht="49" customHeight="1" x14ac:dyDescent="0.35">
      <c r="A252" s="20">
        <v>250</v>
      </c>
      <c r="B252" s="2" t="s">
        <v>2</v>
      </c>
      <c r="C252" s="2" t="s">
        <v>812</v>
      </c>
      <c r="D252" s="2" t="s">
        <v>808</v>
      </c>
      <c r="F252" s="23" t="s">
        <v>827</v>
      </c>
      <c r="G252" s="4" t="s">
        <v>828</v>
      </c>
      <c r="I252" s="1">
        <v>0</v>
      </c>
      <c r="J252" s="24">
        <f t="shared" si="34"/>
        <v>98</v>
      </c>
      <c r="K252" s="44" t="s">
        <v>55</v>
      </c>
      <c r="M252" s="1">
        <v>1</v>
      </c>
      <c r="U252" s="71">
        <f t="shared" si="37"/>
        <v>98</v>
      </c>
      <c r="V252" s="26">
        <f t="shared" si="35"/>
        <v>98</v>
      </c>
      <c r="W252" s="1">
        <v>0</v>
      </c>
      <c r="X252" s="27" t="str">
        <f t="shared" si="36"/>
        <v>P var</v>
      </c>
      <c r="AA252" s="4"/>
      <c r="AH252" s="67">
        <v>98</v>
      </c>
      <c r="AI252" s="68"/>
      <c r="AJ252" s="68"/>
      <c r="AK252" s="68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8" t="s">
        <v>37</v>
      </c>
      <c r="IJ252" s="1"/>
      <c r="IK252" s="1"/>
    </row>
    <row r="253" spans="1:245" ht="47" customHeight="1" x14ac:dyDescent="0.35">
      <c r="A253" s="20">
        <v>251</v>
      </c>
      <c r="B253" s="2" t="s">
        <v>2</v>
      </c>
      <c r="C253" s="2" t="s">
        <v>829</v>
      </c>
      <c r="D253" s="2" t="s">
        <v>808</v>
      </c>
      <c r="E253" s="4" t="s">
        <v>830</v>
      </c>
      <c r="F253" s="23" t="s">
        <v>831</v>
      </c>
      <c r="I253" s="1">
        <v>50</v>
      </c>
      <c r="J253" s="24">
        <f t="shared" si="34"/>
        <v>95</v>
      </c>
      <c r="K253" s="44" t="s">
        <v>55</v>
      </c>
      <c r="M253" s="1">
        <v>1</v>
      </c>
      <c r="N253" s="1">
        <v>1</v>
      </c>
      <c r="U253" s="71">
        <f t="shared" si="37"/>
        <v>95</v>
      </c>
      <c r="V253" s="26">
        <f t="shared" si="35"/>
        <v>45</v>
      </c>
      <c r="W253" s="1">
        <v>50</v>
      </c>
      <c r="X253" s="27" t="str">
        <f t="shared" si="36"/>
        <v>P var low</v>
      </c>
      <c r="AA253" s="4"/>
      <c r="AB253" s="5" t="s">
        <v>250</v>
      </c>
      <c r="AC253" s="1">
        <v>45</v>
      </c>
      <c r="AG253" s="11">
        <v>7.6</v>
      </c>
      <c r="AH253" s="67">
        <v>97</v>
      </c>
      <c r="AI253" s="68"/>
      <c r="AJ253" s="68"/>
      <c r="AK253" s="68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>
        <v>-10</v>
      </c>
      <c r="BK253" s="1"/>
      <c r="BL253" s="1">
        <v>-56</v>
      </c>
      <c r="BM253" s="1">
        <v>-4</v>
      </c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-6</v>
      </c>
      <c r="BY253" s="1">
        <v>-9</v>
      </c>
      <c r="BZ253" s="1"/>
      <c r="CA253" s="1"/>
      <c r="CB253" s="1"/>
      <c r="CC253" s="1"/>
      <c r="CD253" s="1">
        <v>-3</v>
      </c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>
        <v>-2</v>
      </c>
      <c r="DB253" s="1"/>
      <c r="DC253" s="1"/>
      <c r="DD253" s="1">
        <v>100</v>
      </c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>
        <v>-4</v>
      </c>
      <c r="DP253" s="1"/>
      <c r="DQ253" s="1"/>
      <c r="DR253" s="1"/>
      <c r="DS253" s="1"/>
      <c r="DT253" s="1"/>
      <c r="DU253" s="1"/>
      <c r="DV253" s="1"/>
      <c r="DW253" s="1"/>
      <c r="DX253" s="1">
        <v>-2</v>
      </c>
      <c r="DY253" s="1"/>
      <c r="DZ253" s="1"/>
      <c r="EA253" s="1"/>
      <c r="EB253" s="1"/>
      <c r="EC253" s="1"/>
      <c r="ED253" s="1">
        <v>-1</v>
      </c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>
        <v>-1</v>
      </c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>
        <v>-2</v>
      </c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>
        <v>-2</v>
      </c>
      <c r="HZ253" s="1"/>
      <c r="IA253" s="1"/>
      <c r="IB253" s="1"/>
      <c r="IC253" s="1"/>
      <c r="ID253" s="1"/>
      <c r="IE253" s="1"/>
      <c r="IF253" s="1"/>
      <c r="IG253" s="1"/>
      <c r="IH253" s="1"/>
      <c r="II253" s="18" t="s">
        <v>37</v>
      </c>
      <c r="IJ253" s="1"/>
      <c r="IK253" s="1"/>
    </row>
    <row r="254" spans="1:245" ht="49" customHeight="1" x14ac:dyDescent="0.35">
      <c r="A254" s="20">
        <v>252</v>
      </c>
      <c r="B254" s="2" t="s">
        <v>2</v>
      </c>
      <c r="C254" s="2" t="s">
        <v>829</v>
      </c>
      <c r="D254" s="2" t="s">
        <v>808</v>
      </c>
      <c r="E254" s="4" t="s">
        <v>832</v>
      </c>
      <c r="F254" s="23" t="s">
        <v>833</v>
      </c>
      <c r="G254" s="4" t="s">
        <v>834</v>
      </c>
      <c r="I254" s="1">
        <v>100</v>
      </c>
      <c r="J254" s="24">
        <f t="shared" si="34"/>
        <v>214</v>
      </c>
      <c r="K254" s="44" t="s">
        <v>55</v>
      </c>
      <c r="O254" s="1">
        <v>1</v>
      </c>
      <c r="P254" s="1">
        <v>2</v>
      </c>
      <c r="U254" s="71">
        <f>J254/O254</f>
        <v>214</v>
      </c>
      <c r="V254" s="26">
        <f t="shared" si="35"/>
        <v>114</v>
      </c>
      <c r="W254" s="1">
        <v>50</v>
      </c>
      <c r="X254" s="27" t="str">
        <f t="shared" si="36"/>
        <v>P var</v>
      </c>
      <c r="AA254" s="4"/>
      <c r="AC254" s="1">
        <v>30</v>
      </c>
      <c r="AG254" s="11">
        <f>183.66/56</f>
        <v>3.2796428571428571</v>
      </c>
      <c r="AH254" s="67">
        <v>69</v>
      </c>
      <c r="AI254" s="68"/>
      <c r="AJ254" s="68"/>
      <c r="AK254" s="68"/>
      <c r="AL254" s="1"/>
      <c r="AM254" s="1"/>
      <c r="AN254" s="1"/>
      <c r="AO254" s="1"/>
      <c r="AP254" s="1">
        <v>-2</v>
      </c>
      <c r="AQ254" s="1"/>
      <c r="AR254" s="1"/>
      <c r="AS254" s="1"/>
      <c r="AT254" s="1"/>
      <c r="AU254" s="1"/>
      <c r="AV254" s="1">
        <v>-9</v>
      </c>
      <c r="AW254" s="1">
        <v>-11</v>
      </c>
      <c r="AX254" s="1"/>
      <c r="AY254" s="1">
        <v>-2</v>
      </c>
      <c r="AZ254" s="1"/>
      <c r="BA254" s="1"/>
      <c r="BB254" s="1"/>
      <c r="BC254" s="1"/>
      <c r="BD254" s="1"/>
      <c r="BE254" s="1"/>
      <c r="BF254" s="1">
        <v>-2</v>
      </c>
      <c r="BG254" s="1"/>
      <c r="BH254" s="1">
        <v>-10</v>
      </c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>
        <v>267</v>
      </c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>
        <v>-1</v>
      </c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>
        <v>-25</v>
      </c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>
        <v>-8</v>
      </c>
      <c r="EM254" s="1"/>
      <c r="EN254" s="1"/>
      <c r="EO254" s="1"/>
      <c r="EP254" s="1"/>
      <c r="EQ254" s="1"/>
      <c r="ER254" s="1"/>
      <c r="ES254" s="1"/>
      <c r="ET254" s="1"/>
      <c r="EU254" s="1"/>
      <c r="EV254" s="1">
        <v>-35</v>
      </c>
      <c r="EW254" s="1"/>
      <c r="EX254" s="1"/>
      <c r="EY254" s="1"/>
      <c r="EZ254" s="1"/>
      <c r="FA254" s="1"/>
      <c r="FB254" s="1"/>
      <c r="FC254" s="1"/>
      <c r="FD254" s="1">
        <v>-4</v>
      </c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>
        <v>-5</v>
      </c>
      <c r="FR254" s="1"/>
      <c r="FS254" s="1">
        <v>-1</v>
      </c>
      <c r="FT254" s="1">
        <v>-5</v>
      </c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>
        <v>-2</v>
      </c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8" t="s">
        <v>37</v>
      </c>
      <c r="IJ254" s="1"/>
      <c r="IK254" s="1"/>
    </row>
    <row r="255" spans="1:245" ht="49" customHeight="1" x14ac:dyDescent="0.35">
      <c r="A255" s="20">
        <v>253</v>
      </c>
      <c r="B255" s="2" t="s">
        <v>2</v>
      </c>
      <c r="C255" s="2" t="s">
        <v>829</v>
      </c>
      <c r="D255" s="2" t="s">
        <v>808</v>
      </c>
      <c r="E255" s="4" t="s">
        <v>835</v>
      </c>
      <c r="F255" s="23" t="s">
        <v>836</v>
      </c>
      <c r="G255" s="4" t="s">
        <v>835</v>
      </c>
      <c r="I255" s="1">
        <v>300</v>
      </c>
      <c r="J255" s="24">
        <f t="shared" si="34"/>
        <v>371</v>
      </c>
      <c r="K255" s="44" t="s">
        <v>55</v>
      </c>
      <c r="M255" s="1">
        <v>1</v>
      </c>
      <c r="N255" s="1">
        <v>1</v>
      </c>
      <c r="O255" s="1">
        <v>1</v>
      </c>
      <c r="U255" s="71">
        <f>J255/O255</f>
        <v>371</v>
      </c>
      <c r="V255" s="26">
        <f t="shared" si="35"/>
        <v>71</v>
      </c>
      <c r="W255" s="1">
        <v>60</v>
      </c>
      <c r="X255" s="27" t="str">
        <f t="shared" si="36"/>
        <v>P var</v>
      </c>
      <c r="AA255" s="4"/>
      <c r="AB255" s="5" t="s">
        <v>837</v>
      </c>
      <c r="AH255" s="67">
        <v>303</v>
      </c>
      <c r="AI255" s="68"/>
      <c r="AJ255" s="68"/>
      <c r="AK255" s="68"/>
      <c r="AL255" s="1"/>
      <c r="AM255" s="1"/>
      <c r="AN255" s="1"/>
      <c r="AO255" s="1"/>
      <c r="AP255" s="1">
        <v>-2</v>
      </c>
      <c r="AQ255" s="1"/>
      <c r="AR255" s="1"/>
      <c r="AS255" s="1"/>
      <c r="AT255" s="1"/>
      <c r="AU255" s="1"/>
      <c r="AV255" s="1">
        <v>-9</v>
      </c>
      <c r="AW255" s="1">
        <v>-11</v>
      </c>
      <c r="AX255" s="1"/>
      <c r="AY255" s="1"/>
      <c r="AZ255" s="1"/>
      <c r="BA255" s="1"/>
      <c r="BB255" s="1"/>
      <c r="BC255" s="1"/>
      <c r="BD255" s="1"/>
      <c r="BE255" s="1"/>
      <c r="BF255" s="1">
        <v>-2</v>
      </c>
      <c r="BG255" s="1"/>
      <c r="BH255" s="1">
        <v>-10</v>
      </c>
      <c r="BI255" s="1"/>
      <c r="BJ255" s="1">
        <v>-10</v>
      </c>
      <c r="BK255" s="1">
        <v>-12</v>
      </c>
      <c r="BL255" s="1">
        <v>-56</v>
      </c>
      <c r="BM255" s="1">
        <v>-4</v>
      </c>
      <c r="BN255" s="1"/>
      <c r="BO255" s="1"/>
      <c r="BP255" s="1"/>
      <c r="BQ255" s="1"/>
      <c r="BR255" s="1">
        <v>-3</v>
      </c>
      <c r="BS255" s="1"/>
      <c r="BT255" s="1"/>
      <c r="BU255" s="1"/>
      <c r="BV255" s="1"/>
      <c r="BW255" s="1"/>
      <c r="BX255" s="1">
        <v>-6</v>
      </c>
      <c r="BY255" s="1">
        <v>-9</v>
      </c>
      <c r="BZ255" s="1"/>
      <c r="CA255" s="1"/>
      <c r="CB255" s="1"/>
      <c r="CC255" s="1">
        <v>395</v>
      </c>
      <c r="CD255" s="1">
        <v>-3</v>
      </c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>
        <v>-1</v>
      </c>
      <c r="CX255" s="1"/>
      <c r="CY255" s="1"/>
      <c r="CZ255" s="1"/>
      <c r="DA255" s="1">
        <v>-2</v>
      </c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>
        <v>-30</v>
      </c>
      <c r="DP255" s="1"/>
      <c r="DQ255" s="1"/>
      <c r="DR255" s="1"/>
      <c r="DS255" s="1"/>
      <c r="DT255" s="1"/>
      <c r="DU255" s="1"/>
      <c r="DV255" s="1"/>
      <c r="DW255" s="1"/>
      <c r="DX255" s="1">
        <v>-2</v>
      </c>
      <c r="DY255" s="1"/>
      <c r="DZ255" s="1">
        <v>-75</v>
      </c>
      <c r="EA255" s="1"/>
      <c r="EB255" s="1"/>
      <c r="EC255" s="1"/>
      <c r="ED255" s="1">
        <v>-1</v>
      </c>
      <c r="EE255" s="1"/>
      <c r="EF255" s="1"/>
      <c r="EG255" s="1"/>
      <c r="EH255" s="1"/>
      <c r="EI255" s="1"/>
      <c r="EJ255" s="1"/>
      <c r="EK255" s="1"/>
      <c r="EL255" s="1">
        <v>-8</v>
      </c>
      <c r="EM255" s="1"/>
      <c r="EN255" s="1"/>
      <c r="EO255" s="1"/>
      <c r="EP255" s="1"/>
      <c r="EQ255" s="1"/>
      <c r="ER255" s="1"/>
      <c r="ES255" s="1"/>
      <c r="ET255" s="1"/>
      <c r="EU255" s="1"/>
      <c r="EV255" s="1">
        <v>-35</v>
      </c>
      <c r="EW255" s="1"/>
      <c r="EX255" s="1"/>
      <c r="EY255" s="1">
        <v>-5</v>
      </c>
      <c r="EZ255" s="1"/>
      <c r="FA255" s="1"/>
      <c r="FB255" s="1"/>
      <c r="FC255" s="1"/>
      <c r="FD255" s="1">
        <v>-4</v>
      </c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>
        <v>-5</v>
      </c>
      <c r="FR255" s="1"/>
      <c r="FS255" s="1">
        <v>-1</v>
      </c>
      <c r="FT255" s="1">
        <v>-7</v>
      </c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>
        <v>-36</v>
      </c>
      <c r="HI255" s="1"/>
      <c r="HJ255" s="1"/>
      <c r="HK255" s="1"/>
      <c r="HL255" s="1"/>
      <c r="HM255" s="1"/>
      <c r="HN255" s="1"/>
      <c r="HO255" s="1"/>
      <c r="HP255" s="1"/>
      <c r="HQ255" s="1"/>
      <c r="HR255" s="1">
        <v>-2</v>
      </c>
      <c r="HS255" s="1"/>
      <c r="HT255" s="1"/>
      <c r="HU255" s="1"/>
      <c r="HV255" s="1"/>
      <c r="HW255" s="1"/>
      <c r="HX255" s="1"/>
      <c r="HY255" s="1"/>
      <c r="HZ255" s="1"/>
      <c r="IA255" s="1"/>
      <c r="IB255" s="1">
        <v>24</v>
      </c>
      <c r="IC255" s="1"/>
      <c r="ID255" s="1"/>
      <c r="IE255" s="1"/>
      <c r="IF255" s="1"/>
      <c r="IG255" s="1"/>
      <c r="IH255" s="1"/>
      <c r="II255" s="18" t="s">
        <v>37</v>
      </c>
      <c r="IJ255" s="1"/>
      <c r="IK255" s="1"/>
    </row>
    <row r="256" spans="1:245" ht="49" customHeight="1" x14ac:dyDescent="0.35">
      <c r="A256" s="20">
        <v>254</v>
      </c>
      <c r="B256" s="2" t="s">
        <v>2</v>
      </c>
      <c r="C256" s="2" t="s">
        <v>829</v>
      </c>
      <c r="D256" s="2" t="s">
        <v>808</v>
      </c>
      <c r="E256" s="4" t="s">
        <v>838</v>
      </c>
      <c r="F256" s="23" t="s">
        <v>839</v>
      </c>
      <c r="G256" s="4" t="s">
        <v>840</v>
      </c>
      <c r="I256" s="1">
        <v>800</v>
      </c>
      <c r="J256" s="24">
        <f t="shared" si="34"/>
        <v>1827</v>
      </c>
      <c r="K256" s="44" t="s">
        <v>55</v>
      </c>
      <c r="M256" s="1">
        <v>4</v>
      </c>
      <c r="N256" s="1">
        <v>2</v>
      </c>
      <c r="O256" s="1">
        <v>2</v>
      </c>
      <c r="U256" s="71">
        <f>J256/M256</f>
        <v>456.75</v>
      </c>
      <c r="V256" s="26">
        <f t="shared" si="35"/>
        <v>1027</v>
      </c>
      <c r="W256" s="1">
        <v>240</v>
      </c>
      <c r="X256" s="27" t="str">
        <f t="shared" si="36"/>
        <v>P var</v>
      </c>
      <c r="AA256" s="4"/>
      <c r="AB256" s="5" t="s">
        <v>250</v>
      </c>
      <c r="AC256" s="1">
        <v>45</v>
      </c>
      <c r="AG256" s="11">
        <v>1.72</v>
      </c>
      <c r="AH256" s="67">
        <v>1135</v>
      </c>
      <c r="AI256" s="68"/>
      <c r="AJ256" s="68"/>
      <c r="AK256" s="68"/>
      <c r="AL256" s="1"/>
      <c r="AM256" s="1"/>
      <c r="AN256" s="1"/>
      <c r="AO256" s="1"/>
      <c r="AP256" s="1">
        <v>-4</v>
      </c>
      <c r="AQ256" s="1"/>
      <c r="AR256" s="1"/>
      <c r="AS256" s="1"/>
      <c r="AT256" s="1"/>
      <c r="AU256" s="1"/>
      <c r="AV256" s="1">
        <v>-18</v>
      </c>
      <c r="AW256" s="1">
        <v>-22</v>
      </c>
      <c r="AX256" s="1"/>
      <c r="AY256" s="1"/>
      <c r="AZ256" s="1"/>
      <c r="BA256" s="1"/>
      <c r="BB256" s="1"/>
      <c r="BC256" s="1"/>
      <c r="BD256" s="1"/>
      <c r="BE256" s="1"/>
      <c r="BF256" s="1">
        <v>-2</v>
      </c>
      <c r="BG256" s="1"/>
      <c r="BH256" s="1">
        <v>-20</v>
      </c>
      <c r="BI256" s="1"/>
      <c r="BJ256" s="1"/>
      <c r="BK256" s="1"/>
      <c r="BL256" s="1">
        <v>-56</v>
      </c>
      <c r="BM256" s="1">
        <v>-8</v>
      </c>
      <c r="BN256" s="1"/>
      <c r="BO256" s="1"/>
      <c r="BP256" s="1">
        <v>-50</v>
      </c>
      <c r="BQ256" s="1"/>
      <c r="BR256" s="1"/>
      <c r="BS256" s="1"/>
      <c r="BT256" s="1"/>
      <c r="BU256" s="1"/>
      <c r="BV256" s="1"/>
      <c r="BW256" s="1"/>
      <c r="BX256" s="1">
        <v>-12</v>
      </c>
      <c r="BY256" s="1">
        <v>-17</v>
      </c>
      <c r="BZ256" s="1"/>
      <c r="CA256" s="1"/>
      <c r="CB256" s="1"/>
      <c r="CC256" s="1"/>
      <c r="CD256" s="1">
        <v>-6</v>
      </c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>
        <v>-1</v>
      </c>
      <c r="CX256" s="1"/>
      <c r="CY256" s="1"/>
      <c r="CZ256" s="1"/>
      <c r="DA256" s="1">
        <v>-2</v>
      </c>
      <c r="DB256" s="1"/>
      <c r="DC256" s="1"/>
      <c r="DD256" s="1">
        <v>1000</v>
      </c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>
        <v>-8</v>
      </c>
      <c r="DP256" s="1"/>
      <c r="DQ256" s="1"/>
      <c r="DR256" s="1"/>
      <c r="DS256" s="1"/>
      <c r="DT256" s="1"/>
      <c r="DU256" s="1"/>
      <c r="DV256" s="1"/>
      <c r="DW256" s="1"/>
      <c r="DX256" s="1">
        <v>-4</v>
      </c>
      <c r="DY256" s="1"/>
      <c r="DZ256" s="1"/>
      <c r="EA256" s="1"/>
      <c r="EB256" s="1"/>
      <c r="EC256" s="1"/>
      <c r="ED256" s="1">
        <v>-2</v>
      </c>
      <c r="EE256" s="1"/>
      <c r="EF256" s="1"/>
      <c r="EG256" s="1"/>
      <c r="EH256" s="1"/>
      <c r="EI256" s="1"/>
      <c r="EJ256" s="1"/>
      <c r="EK256" s="1"/>
      <c r="EL256" s="1">
        <v>-16</v>
      </c>
      <c r="EM256" s="1"/>
      <c r="EN256" s="1"/>
      <c r="EO256" s="1"/>
      <c r="EP256" s="1"/>
      <c r="EQ256" s="1"/>
      <c r="ER256" s="1"/>
      <c r="ES256" s="1"/>
      <c r="ET256" s="1"/>
      <c r="EU256" s="1"/>
      <c r="EV256" s="1">
        <v>-35</v>
      </c>
      <c r="EW256" s="1"/>
      <c r="EX256" s="1"/>
      <c r="EY256" s="1"/>
      <c r="EZ256" s="1"/>
      <c r="FA256" s="1"/>
      <c r="FB256" s="1"/>
      <c r="FC256" s="1"/>
      <c r="FD256" s="1">
        <v>-8</v>
      </c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>
        <v>-10</v>
      </c>
      <c r="FR256" s="1"/>
      <c r="FS256" s="1"/>
      <c r="FT256" s="1">
        <v>-2</v>
      </c>
      <c r="FU256" s="1"/>
      <c r="FV256" s="1"/>
      <c r="FW256" s="1"/>
      <c r="FX256" s="1"/>
      <c r="FY256" s="1"/>
      <c r="FZ256" s="1"/>
      <c r="GA256" s="1"/>
      <c r="GB256" s="1"/>
      <c r="GC256" s="1"/>
      <c r="GD256" s="1">
        <v>-5</v>
      </c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8" t="s">
        <v>37</v>
      </c>
      <c r="IJ256" s="1"/>
      <c r="IK256" s="1"/>
    </row>
    <row r="257" spans="1:245" ht="49" customHeight="1" x14ac:dyDescent="0.35">
      <c r="A257" s="20">
        <v>255</v>
      </c>
      <c r="B257" s="2" t="s">
        <v>498</v>
      </c>
      <c r="C257" s="2" t="s">
        <v>214</v>
      </c>
      <c r="D257" s="2" t="s">
        <v>841</v>
      </c>
      <c r="E257" s="4" t="s">
        <v>842</v>
      </c>
      <c r="F257" s="23" t="s">
        <v>843</v>
      </c>
      <c r="I257" s="1">
        <v>300</v>
      </c>
      <c r="J257" s="24">
        <f t="shared" si="34"/>
        <v>391</v>
      </c>
      <c r="K257" s="44" t="s">
        <v>121</v>
      </c>
      <c r="M257" s="1">
        <v>4</v>
      </c>
      <c r="N257" s="1">
        <v>2</v>
      </c>
      <c r="O257" s="1">
        <v>2</v>
      </c>
      <c r="U257" s="71">
        <f>J257/M257</f>
        <v>97.75</v>
      </c>
      <c r="V257" s="26">
        <f>J257-I257</f>
        <v>91</v>
      </c>
      <c r="W257" s="1">
        <v>240</v>
      </c>
      <c r="X257" s="27" t="str">
        <f>IF(J257&lt;I257,"N var",IF(J257&lt;(I257+W257),"P var low",IF(J257&gt;(I257+W257-1),"P var","N var")))</f>
        <v>P var low</v>
      </c>
      <c r="Y257" s="28"/>
      <c r="AB257" s="66" t="s">
        <v>235</v>
      </c>
      <c r="AC257" s="1">
        <v>60</v>
      </c>
      <c r="AD257" s="31">
        <f>J257/AC257</f>
        <v>6.5166666666666666</v>
      </c>
      <c r="AE257" s="1">
        <v>1</v>
      </c>
      <c r="AF257" s="44" t="s">
        <v>121</v>
      </c>
      <c r="AG257" s="11">
        <v>0.54</v>
      </c>
      <c r="AH257" s="67">
        <v>391</v>
      </c>
      <c r="AI257" s="68"/>
      <c r="AJ257" s="68"/>
      <c r="AK257" s="68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8" t="s">
        <v>37</v>
      </c>
    </row>
    <row r="258" spans="1:245" ht="49" customHeight="1" x14ac:dyDescent="0.35">
      <c r="A258" s="20">
        <v>256</v>
      </c>
      <c r="B258" s="2" t="s">
        <v>2</v>
      </c>
      <c r="C258" s="2" t="s">
        <v>829</v>
      </c>
      <c r="D258" s="2" t="s">
        <v>220</v>
      </c>
      <c r="E258" s="4" t="s">
        <v>844</v>
      </c>
      <c r="F258" s="23" t="s">
        <v>845</v>
      </c>
      <c r="G258" s="36" t="s">
        <v>846</v>
      </c>
      <c r="J258" s="24">
        <f t="shared" si="34"/>
        <v>128</v>
      </c>
      <c r="K258" s="44" t="s">
        <v>55</v>
      </c>
      <c r="V258" s="26">
        <f t="shared" si="35"/>
        <v>128</v>
      </c>
      <c r="X258" s="27" t="str">
        <f t="shared" si="36"/>
        <v>P var</v>
      </c>
      <c r="AH258" s="67">
        <v>128</v>
      </c>
      <c r="AI258" s="68"/>
      <c r="AJ258" s="68"/>
      <c r="AK258" s="68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8" t="s">
        <v>37</v>
      </c>
    </row>
    <row r="259" spans="1:245" ht="49" customHeight="1" x14ac:dyDescent="0.35">
      <c r="A259" s="20">
        <v>257</v>
      </c>
      <c r="B259" s="2" t="s">
        <v>2</v>
      </c>
      <c r="C259" s="2" t="s">
        <v>807</v>
      </c>
      <c r="D259" s="2" t="s">
        <v>808</v>
      </c>
      <c r="E259" s="4" t="s">
        <v>847</v>
      </c>
      <c r="F259" s="23" t="s">
        <v>848</v>
      </c>
      <c r="G259" s="4" t="s">
        <v>849</v>
      </c>
      <c r="I259" s="1">
        <v>1200</v>
      </c>
      <c r="J259" s="24">
        <f t="shared" si="34"/>
        <v>2621</v>
      </c>
      <c r="K259" s="44" t="s">
        <v>55</v>
      </c>
      <c r="M259" s="1">
        <v>12</v>
      </c>
      <c r="U259" s="71">
        <f>J259/M259</f>
        <v>218.41666666666666</v>
      </c>
      <c r="V259" s="26">
        <f t="shared" si="35"/>
        <v>1421</v>
      </c>
      <c r="W259" s="1">
        <v>720</v>
      </c>
      <c r="X259" s="27" t="str">
        <f t="shared" si="36"/>
        <v>P var</v>
      </c>
      <c r="AA259" s="4"/>
      <c r="AB259" s="5" t="s">
        <v>224</v>
      </c>
      <c r="AC259" s="1">
        <v>30</v>
      </c>
      <c r="AG259" s="11">
        <v>1.8</v>
      </c>
      <c r="AH259" s="67">
        <v>2669</v>
      </c>
      <c r="AI259" s="68"/>
      <c r="AJ259" s="68"/>
      <c r="AK259" s="68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>
        <v>-24</v>
      </c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>
        <v>-24</v>
      </c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8" t="s">
        <v>37</v>
      </c>
      <c r="IJ259" s="1"/>
      <c r="IK259" s="1"/>
    </row>
    <row r="260" spans="1:245" ht="49" customHeight="1" x14ac:dyDescent="0.35">
      <c r="A260" s="20">
        <v>258</v>
      </c>
      <c r="B260" s="2" t="s">
        <v>2</v>
      </c>
      <c r="C260" s="2" t="s">
        <v>829</v>
      </c>
      <c r="D260" s="2" t="s">
        <v>808</v>
      </c>
      <c r="E260" s="4" t="s">
        <v>850</v>
      </c>
      <c r="F260" s="23" t="s">
        <v>851</v>
      </c>
      <c r="I260" s="1">
        <v>3300</v>
      </c>
      <c r="J260" s="24">
        <f t="shared" si="34"/>
        <v>4329</v>
      </c>
      <c r="K260" s="44" t="s">
        <v>55</v>
      </c>
      <c r="M260" s="1">
        <v>3</v>
      </c>
      <c r="N260" s="1">
        <v>15</v>
      </c>
      <c r="O260" s="1">
        <v>15</v>
      </c>
      <c r="U260" s="71">
        <f>J260/N260</f>
        <v>288.60000000000002</v>
      </c>
      <c r="V260" s="26">
        <f t="shared" si="35"/>
        <v>1029</v>
      </c>
      <c r="W260" s="1">
        <v>900</v>
      </c>
      <c r="X260" s="27" t="str">
        <f t="shared" si="36"/>
        <v>P var</v>
      </c>
      <c r="AA260" s="4"/>
      <c r="AB260" s="5" t="s">
        <v>852</v>
      </c>
      <c r="AC260" s="1">
        <v>30</v>
      </c>
      <c r="AG260" s="11">
        <f>65/140</f>
        <v>0.4642857142857143</v>
      </c>
      <c r="AH260" s="67">
        <v>4540</v>
      </c>
      <c r="AI260" s="68"/>
      <c r="AJ260" s="68"/>
      <c r="AK260" s="68"/>
      <c r="AL260" s="1"/>
      <c r="AM260" s="1"/>
      <c r="AN260" s="1"/>
      <c r="AO260" s="1"/>
      <c r="AP260" s="1">
        <v>-30</v>
      </c>
      <c r="AQ260" s="1"/>
      <c r="AR260" s="1"/>
      <c r="AS260" s="1"/>
      <c r="AT260" s="1"/>
      <c r="AU260" s="1"/>
      <c r="AV260" s="1">
        <v>-135</v>
      </c>
      <c r="AW260" s="1">
        <v>-165</v>
      </c>
      <c r="AX260" s="1"/>
      <c r="AY260" s="1">
        <v>-30</v>
      </c>
      <c r="AZ260" s="1"/>
      <c r="BA260" s="1"/>
      <c r="BB260" s="1"/>
      <c r="BC260" s="1"/>
      <c r="BD260" s="1"/>
      <c r="BE260" s="1"/>
      <c r="BF260" s="1">
        <v>-30</v>
      </c>
      <c r="BG260" s="1"/>
      <c r="BH260" s="1">
        <v>-150</v>
      </c>
      <c r="BI260" s="1"/>
      <c r="BJ260" s="1">
        <v>-150</v>
      </c>
      <c r="BK260" s="1">
        <v>-36</v>
      </c>
      <c r="BL260" s="1">
        <v>-840</v>
      </c>
      <c r="BM260" s="1">
        <v>-12</v>
      </c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>
        <v>-90</v>
      </c>
      <c r="BY260" s="1">
        <v>-87</v>
      </c>
      <c r="BZ260" s="1"/>
      <c r="CA260" s="1"/>
      <c r="CB260" s="1"/>
      <c r="CC260" s="1"/>
      <c r="CD260" s="1">
        <v>-3</v>
      </c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>
        <f>--9</f>
        <v>9</v>
      </c>
      <c r="CX260" s="1"/>
      <c r="CY260" s="1"/>
      <c r="CZ260" s="1"/>
      <c r="DA260" s="1">
        <v>-6</v>
      </c>
      <c r="DB260" s="1"/>
      <c r="DC260" s="1"/>
      <c r="DD260" s="1">
        <v>2000</v>
      </c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>
        <v>-60</v>
      </c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>
        <v>-15</v>
      </c>
      <c r="EE260" s="1"/>
      <c r="EF260" s="1"/>
      <c r="EG260" s="1"/>
      <c r="EH260" s="1"/>
      <c r="EI260" s="1"/>
      <c r="EJ260" s="1"/>
      <c r="EK260" s="1"/>
      <c r="EL260" s="1">
        <v>-120</v>
      </c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>
        <v>-60</v>
      </c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>
        <v>-75</v>
      </c>
      <c r="FR260" s="1"/>
      <c r="FS260" s="1">
        <v>-15</v>
      </c>
      <c r="FT260" s="1">
        <v>-75</v>
      </c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>
        <v>-15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>
        <v>-3</v>
      </c>
      <c r="HS260" s="1"/>
      <c r="HT260" s="1"/>
      <c r="HU260" s="1"/>
      <c r="HV260" s="1"/>
      <c r="HW260" s="1"/>
      <c r="HX260" s="1"/>
      <c r="HY260" s="1">
        <v>-18</v>
      </c>
      <c r="HZ260" s="1"/>
      <c r="IA260" s="1"/>
      <c r="IB260" s="1"/>
      <c r="IC260" s="1"/>
      <c r="ID260" s="1"/>
      <c r="IE260" s="1"/>
      <c r="IF260" s="1"/>
      <c r="IG260" s="1"/>
      <c r="IH260" s="1"/>
      <c r="II260" s="18" t="s">
        <v>37</v>
      </c>
      <c r="IJ260" s="1"/>
      <c r="IK260" s="1"/>
    </row>
    <row r="261" spans="1:245" ht="49" customHeight="1" x14ac:dyDescent="0.35">
      <c r="A261" s="20">
        <v>259</v>
      </c>
      <c r="B261" s="2" t="s">
        <v>2</v>
      </c>
      <c r="C261" s="2" t="s">
        <v>829</v>
      </c>
      <c r="D261" s="2" t="s">
        <v>808</v>
      </c>
      <c r="E261" s="4" t="s">
        <v>853</v>
      </c>
      <c r="F261" s="23" t="s">
        <v>854</v>
      </c>
      <c r="I261" s="1">
        <v>2100</v>
      </c>
      <c r="J261" s="24">
        <f t="shared" si="34"/>
        <v>5551</v>
      </c>
      <c r="K261" s="44" t="s">
        <v>55</v>
      </c>
      <c r="M261" s="1">
        <v>3</v>
      </c>
      <c r="N261" s="1">
        <v>9</v>
      </c>
      <c r="O261" s="1">
        <v>9</v>
      </c>
      <c r="U261" s="71">
        <f>J261/O261</f>
        <v>616.77777777777783</v>
      </c>
      <c r="V261" s="26">
        <f t="shared" si="35"/>
        <v>3451</v>
      </c>
      <c r="W261" s="1">
        <v>540</v>
      </c>
      <c r="X261" s="27" t="str">
        <f t="shared" si="36"/>
        <v>P var</v>
      </c>
      <c r="AA261" s="4"/>
      <c r="AB261" s="5" t="s">
        <v>852</v>
      </c>
      <c r="AC261" s="1">
        <v>30</v>
      </c>
      <c r="AG261" s="11">
        <f>40/140</f>
        <v>0.2857142857142857</v>
      </c>
      <c r="AH261" s="67">
        <v>4925</v>
      </c>
      <c r="AI261" s="68"/>
      <c r="AJ261" s="68"/>
      <c r="AK261" s="68"/>
      <c r="AL261" s="1"/>
      <c r="AM261" s="1"/>
      <c r="AN261" s="1"/>
      <c r="AO261" s="1"/>
      <c r="AP261" s="1">
        <v>-18</v>
      </c>
      <c r="AQ261" s="1"/>
      <c r="AR261" s="1"/>
      <c r="AS261" s="1"/>
      <c r="AT261" s="1"/>
      <c r="AU261" s="1"/>
      <c r="AV261" s="1">
        <v>-81</v>
      </c>
      <c r="AW261" s="1">
        <v>-99</v>
      </c>
      <c r="AX261" s="1"/>
      <c r="AY261" s="1">
        <v>-18</v>
      </c>
      <c r="AZ261" s="1"/>
      <c r="BA261" s="1"/>
      <c r="BB261" s="1"/>
      <c r="BC261" s="1"/>
      <c r="BD261" s="1"/>
      <c r="BE261" s="1"/>
      <c r="BF261" s="1">
        <v>-18</v>
      </c>
      <c r="BG261" s="1"/>
      <c r="BH261" s="1">
        <v>-90</v>
      </c>
      <c r="BI261" s="1"/>
      <c r="BJ261" s="1">
        <v>-90</v>
      </c>
      <c r="BK261" s="1">
        <v>-36</v>
      </c>
      <c r="BL261" s="1">
        <v>-504</v>
      </c>
      <c r="BM261" s="1">
        <v>-12</v>
      </c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>
        <v>-54</v>
      </c>
      <c r="BY261" s="1">
        <v>-57</v>
      </c>
      <c r="BZ261" s="1"/>
      <c r="CA261" s="1"/>
      <c r="CB261" s="1"/>
      <c r="CC261" s="1"/>
      <c r="CD261" s="1">
        <v>-3</v>
      </c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>
        <v>-6</v>
      </c>
      <c r="CX261" s="1"/>
      <c r="CY261" s="1"/>
      <c r="CZ261" s="1"/>
      <c r="DA261" s="1">
        <v>-6</v>
      </c>
      <c r="DB261" s="1"/>
      <c r="DC261" s="1"/>
      <c r="DD261" s="1">
        <v>2000</v>
      </c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>
        <v>-36</v>
      </c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>
        <v>-9</v>
      </c>
      <c r="EE261" s="1"/>
      <c r="EF261" s="1"/>
      <c r="EG261" s="1"/>
      <c r="EH261" s="1"/>
      <c r="EI261" s="1"/>
      <c r="EJ261" s="1"/>
      <c r="EK261" s="1"/>
      <c r="EL261" s="1">
        <v>-72</v>
      </c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>
        <v>-36</v>
      </c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>
        <v>-45</v>
      </c>
      <c r="FR261" s="1"/>
      <c r="FS261" s="1">
        <v>-9</v>
      </c>
      <c r="FT261" s="1">
        <v>-45</v>
      </c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>
        <v>-9</v>
      </c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>
        <v>-3</v>
      </c>
      <c r="HS261" s="1"/>
      <c r="HT261" s="1"/>
      <c r="HU261" s="1"/>
      <c r="HV261" s="1"/>
      <c r="HW261" s="1"/>
      <c r="HX261" s="1"/>
      <c r="HY261" s="1">
        <v>-18</v>
      </c>
      <c r="HZ261" s="1"/>
      <c r="IA261" s="1"/>
      <c r="IB261" s="1"/>
      <c r="IC261" s="1"/>
      <c r="ID261" s="1"/>
      <c r="IE261" s="1"/>
      <c r="IF261" s="1"/>
      <c r="IG261" s="1"/>
      <c r="IH261" s="1"/>
      <c r="II261" s="18" t="s">
        <v>37</v>
      </c>
      <c r="IJ261" s="1"/>
      <c r="IK261" s="1"/>
    </row>
    <row r="262" spans="1:245" ht="49" customHeight="1" x14ac:dyDescent="0.35">
      <c r="A262" s="20">
        <v>260</v>
      </c>
      <c r="B262" s="2" t="s">
        <v>2</v>
      </c>
      <c r="C262" s="2" t="s">
        <v>829</v>
      </c>
      <c r="D262" s="2" t="s">
        <v>808</v>
      </c>
      <c r="E262" s="4" t="s">
        <v>855</v>
      </c>
      <c r="F262" s="23" t="s">
        <v>856</v>
      </c>
      <c r="I262" s="1">
        <v>2900</v>
      </c>
      <c r="J262" s="24">
        <f>SUM(AH262)+SUM(AI262:PY262)+'[1]Nivio-S'!K67</f>
        <v>1879</v>
      </c>
      <c r="K262" s="44" t="s">
        <v>55</v>
      </c>
      <c r="M262" s="1">
        <v>3</v>
      </c>
      <c r="N262" s="1">
        <v>3</v>
      </c>
      <c r="O262" s="1">
        <v>3</v>
      </c>
      <c r="Q262" s="1">
        <v>2</v>
      </c>
      <c r="R262" s="1">
        <v>12</v>
      </c>
      <c r="S262" s="1">
        <v>24</v>
      </c>
      <c r="T262" s="71">
        <f>J262/S262</f>
        <v>78.291666666666671</v>
      </c>
      <c r="U262" s="71">
        <f>J262/O262</f>
        <v>626.33333333333337</v>
      </c>
      <c r="V262" s="26">
        <f t="shared" si="35"/>
        <v>-1021</v>
      </c>
      <c r="W262" s="1">
        <v>660</v>
      </c>
      <c r="X262" s="27" t="str">
        <f t="shared" si="36"/>
        <v>N var</v>
      </c>
      <c r="Y262" s="2" t="s">
        <v>857</v>
      </c>
      <c r="AA262" s="4"/>
      <c r="AB262" s="5" t="s">
        <v>852</v>
      </c>
      <c r="AC262" s="1">
        <v>30</v>
      </c>
      <c r="AG262" s="11">
        <f>70/140</f>
        <v>0.5</v>
      </c>
      <c r="AH262" s="67">
        <v>4226</v>
      </c>
      <c r="AI262" s="68"/>
      <c r="AJ262" s="68"/>
      <c r="AK262" s="68"/>
      <c r="AL262" s="1"/>
      <c r="AM262" s="1"/>
      <c r="AN262" s="1"/>
      <c r="AO262" s="1"/>
      <c r="AP262" s="1">
        <v>-6</v>
      </c>
      <c r="AQ262" s="1"/>
      <c r="AR262" s="1"/>
      <c r="AS262" s="1"/>
      <c r="AT262" s="1"/>
      <c r="AU262" s="1">
        <v>-4</v>
      </c>
      <c r="AV262" s="1">
        <v>-27</v>
      </c>
      <c r="AW262" s="1">
        <v>-33</v>
      </c>
      <c r="AX262" s="1"/>
      <c r="AY262" s="1">
        <v>-30</v>
      </c>
      <c r="AZ262" s="1">
        <v>-40</v>
      </c>
      <c r="BA262" s="1">
        <v>-24</v>
      </c>
      <c r="BB262" s="1"/>
      <c r="BC262" s="1">
        <v>-6</v>
      </c>
      <c r="BD262" s="1"/>
      <c r="BE262" s="1"/>
      <c r="BF262" s="1">
        <v>-6</v>
      </c>
      <c r="BG262" s="1"/>
      <c r="BH262" s="1">
        <v>-30</v>
      </c>
      <c r="BI262" s="1"/>
      <c r="BJ262" s="1">
        <v>-30</v>
      </c>
      <c r="BK262" s="1">
        <v>-36</v>
      </c>
      <c r="BL262" s="1">
        <v>-168</v>
      </c>
      <c r="BM262" s="1">
        <v>-12</v>
      </c>
      <c r="BN262" s="1"/>
      <c r="BO262" s="1"/>
      <c r="BP262" s="1"/>
      <c r="BQ262" s="1"/>
      <c r="BR262" s="1"/>
      <c r="BS262" s="1"/>
      <c r="BT262" s="1"/>
      <c r="BU262" s="1"/>
      <c r="BV262" s="1"/>
      <c r="BW262" s="1">
        <v>-2</v>
      </c>
      <c r="BX262" s="1">
        <v>-18</v>
      </c>
      <c r="BY262" s="1">
        <v>-27</v>
      </c>
      <c r="BZ262" s="1"/>
      <c r="CA262" s="1"/>
      <c r="CB262" s="1"/>
      <c r="CC262" s="1"/>
      <c r="CD262" s="1">
        <v>-3</v>
      </c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>
        <v>-9</v>
      </c>
      <c r="CX262" s="1"/>
      <c r="CY262" s="1"/>
      <c r="CZ262" s="1"/>
      <c r="DA262" s="1">
        <v>-6</v>
      </c>
      <c r="DB262" s="1"/>
      <c r="DC262" s="1"/>
      <c r="DD262" s="1"/>
      <c r="DE262" s="1"/>
      <c r="DF262" s="1"/>
      <c r="DG262" s="1"/>
      <c r="DH262" s="1"/>
      <c r="DI262" s="1"/>
      <c r="DJ262" s="1">
        <v>-2</v>
      </c>
      <c r="DK262" s="1"/>
      <c r="DL262" s="1"/>
      <c r="DM262" s="1"/>
      <c r="DN262" s="1"/>
      <c r="DO262" s="1">
        <v>-12</v>
      </c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>
        <v>-15</v>
      </c>
      <c r="EE262" s="1"/>
      <c r="EF262" s="1"/>
      <c r="EG262" s="1"/>
      <c r="EH262" s="1"/>
      <c r="EI262" s="1"/>
      <c r="EJ262" s="1"/>
      <c r="EK262" s="1"/>
      <c r="EL262" s="1">
        <v>-24</v>
      </c>
      <c r="EM262" s="1">
        <v>-64</v>
      </c>
      <c r="EN262" s="1"/>
      <c r="EO262" s="1"/>
      <c r="EP262" s="1"/>
      <c r="EQ262" s="1"/>
      <c r="ER262" s="1">
        <v>-12</v>
      </c>
      <c r="ES262" s="1">
        <v>-24</v>
      </c>
      <c r="ET262" s="1"/>
      <c r="EU262" s="1"/>
      <c r="EV262" s="1"/>
      <c r="EW262" s="1"/>
      <c r="EX262" s="1">
        <v>-4</v>
      </c>
      <c r="EY262" s="1"/>
      <c r="EZ262" s="1"/>
      <c r="FA262" s="1"/>
      <c r="FB262" s="1">
        <v>-8</v>
      </c>
      <c r="FC262" s="1"/>
      <c r="FD262" s="1">
        <v>-60</v>
      </c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>
        <v>-60</v>
      </c>
      <c r="FP262" s="1"/>
      <c r="FQ262" s="1">
        <v>-75</v>
      </c>
      <c r="FR262" s="1"/>
      <c r="FS262" s="1"/>
      <c r="FT262" s="1"/>
      <c r="FU262" s="1"/>
      <c r="FV262" s="1">
        <v>-16</v>
      </c>
      <c r="FW262" s="1"/>
      <c r="FX262" s="1"/>
      <c r="FY262" s="1"/>
      <c r="FZ262" s="1"/>
      <c r="GA262" s="1"/>
      <c r="GB262" s="1">
        <v>-8</v>
      </c>
      <c r="GC262" s="1"/>
      <c r="GD262" s="1"/>
      <c r="GE262" s="1"/>
      <c r="GF262" s="1"/>
      <c r="GG262" s="1"/>
      <c r="GH262" s="1"/>
      <c r="GI262" s="1">
        <v>-16</v>
      </c>
      <c r="GJ262" s="1">
        <v>-3</v>
      </c>
      <c r="GK262" s="1">
        <v>-10</v>
      </c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>
        <v>-108</v>
      </c>
      <c r="HI262" s="1"/>
      <c r="HJ262" s="1"/>
      <c r="HK262" s="1"/>
      <c r="HL262" s="1"/>
      <c r="HM262" s="1"/>
      <c r="HN262" s="1"/>
      <c r="HO262" s="1"/>
      <c r="HP262" s="1"/>
      <c r="HQ262" s="1"/>
      <c r="HR262" s="1">
        <v>-3</v>
      </c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8" t="s">
        <v>37</v>
      </c>
      <c r="IJ262" s="1"/>
      <c r="IK262" s="1"/>
    </row>
    <row r="263" spans="1:245" ht="49" customHeight="1" x14ac:dyDescent="0.35">
      <c r="A263" s="20">
        <v>261</v>
      </c>
      <c r="B263" s="2" t="s">
        <v>2</v>
      </c>
      <c r="C263" s="2" t="s">
        <v>829</v>
      </c>
      <c r="D263" s="2" t="s">
        <v>808</v>
      </c>
      <c r="E263" s="4" t="s">
        <v>858</v>
      </c>
      <c r="F263" s="23" t="s">
        <v>859</v>
      </c>
      <c r="I263" s="1">
        <v>1900</v>
      </c>
      <c r="J263" s="24">
        <f>SUM(AH263)+SUM(AI263:PY263)+'[1]Nivio-S'!K68</f>
        <v>2223</v>
      </c>
      <c r="K263" s="44" t="s">
        <v>55</v>
      </c>
      <c r="M263" s="1">
        <v>3</v>
      </c>
      <c r="N263" s="1">
        <v>3</v>
      </c>
      <c r="O263" s="1">
        <v>3</v>
      </c>
      <c r="Q263" s="1">
        <v>1</v>
      </c>
      <c r="R263" s="1">
        <v>6</v>
      </c>
      <c r="S263" s="1">
        <v>12</v>
      </c>
      <c r="T263" s="71">
        <f t="shared" ref="T263:T266" si="38">J263/S263</f>
        <v>185.25</v>
      </c>
      <c r="U263" s="71">
        <f t="shared" ref="U263:U266" si="39">J263/O263</f>
        <v>741</v>
      </c>
      <c r="V263" s="26">
        <f t="shared" si="35"/>
        <v>323</v>
      </c>
      <c r="W263" s="1">
        <v>420</v>
      </c>
      <c r="X263" s="27" t="str">
        <f t="shared" si="36"/>
        <v>P var low</v>
      </c>
      <c r="AA263" s="4"/>
      <c r="AB263" s="5" t="s">
        <v>852</v>
      </c>
      <c r="AC263" s="1">
        <v>30</v>
      </c>
      <c r="AG263" s="11">
        <f>35/140</f>
        <v>0.25</v>
      </c>
      <c r="AH263" s="67">
        <v>4555</v>
      </c>
      <c r="AI263" s="68"/>
      <c r="AJ263" s="68"/>
      <c r="AK263" s="68"/>
      <c r="AL263" s="1"/>
      <c r="AM263" s="1"/>
      <c r="AN263" s="1"/>
      <c r="AO263" s="1"/>
      <c r="AP263" s="1">
        <v>-6</v>
      </c>
      <c r="AQ263" s="1"/>
      <c r="AR263" s="1"/>
      <c r="AS263" s="1"/>
      <c r="AT263" s="1"/>
      <c r="AU263" s="1">
        <v>-2</v>
      </c>
      <c r="AV263" s="1">
        <v>-27</v>
      </c>
      <c r="AW263" s="1">
        <v>-33</v>
      </c>
      <c r="AX263" s="1"/>
      <c r="AY263" s="1">
        <v>-15</v>
      </c>
      <c r="AZ263" s="1">
        <v>-20</v>
      </c>
      <c r="BA263" s="1">
        <v>-12</v>
      </c>
      <c r="BB263" s="1"/>
      <c r="BC263" s="1">
        <v>-6</v>
      </c>
      <c r="BD263" s="1"/>
      <c r="BE263" s="1"/>
      <c r="BF263" s="1">
        <v>-6</v>
      </c>
      <c r="BG263" s="1"/>
      <c r="BH263" s="1">
        <v>-30</v>
      </c>
      <c r="BI263" s="1"/>
      <c r="BJ263" s="1">
        <v>-30</v>
      </c>
      <c r="BK263" s="1">
        <v>-36</v>
      </c>
      <c r="BL263" s="1">
        <v>-168</v>
      </c>
      <c r="BM263" s="1">
        <v>-12</v>
      </c>
      <c r="BN263" s="1"/>
      <c r="BO263" s="1"/>
      <c r="BP263" s="1"/>
      <c r="BQ263" s="1"/>
      <c r="BR263" s="1"/>
      <c r="BS263" s="1"/>
      <c r="BT263" s="1"/>
      <c r="BU263" s="1"/>
      <c r="BV263" s="1"/>
      <c r="BW263" s="1">
        <v>-1</v>
      </c>
      <c r="BX263" s="1">
        <v>-18</v>
      </c>
      <c r="BY263" s="1">
        <v>-27</v>
      </c>
      <c r="BZ263" s="1"/>
      <c r="CA263" s="1"/>
      <c r="CB263" s="1"/>
      <c r="CC263" s="1"/>
      <c r="CD263" s="1">
        <v>-3</v>
      </c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>
        <v>-6</v>
      </c>
      <c r="CX263" s="1"/>
      <c r="CY263" s="1"/>
      <c r="CZ263" s="1"/>
      <c r="DA263" s="1">
        <v>-6</v>
      </c>
      <c r="DB263" s="1"/>
      <c r="DC263" s="1"/>
      <c r="DD263" s="1"/>
      <c r="DE263" s="1"/>
      <c r="DF263" s="1"/>
      <c r="DG263" s="1"/>
      <c r="DH263" s="1"/>
      <c r="DI263" s="1"/>
      <c r="DJ263" s="1">
        <v>-1</v>
      </c>
      <c r="DK263" s="1"/>
      <c r="DL263" s="1"/>
      <c r="DM263" s="1"/>
      <c r="DN263" s="1"/>
      <c r="DO263" s="1">
        <v>-12</v>
      </c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>
        <v>-9</v>
      </c>
      <c r="EE263" s="1"/>
      <c r="EF263" s="1"/>
      <c r="EG263" s="1"/>
      <c r="EH263" s="1"/>
      <c r="EI263" s="1"/>
      <c r="EJ263" s="1"/>
      <c r="EK263" s="1"/>
      <c r="EL263" s="1">
        <v>-24</v>
      </c>
      <c r="EM263" s="1">
        <v>-32</v>
      </c>
      <c r="EN263" s="1"/>
      <c r="EO263" s="1"/>
      <c r="EP263" s="1"/>
      <c r="EQ263" s="1"/>
      <c r="ER263" s="1">
        <v>-6</v>
      </c>
      <c r="ES263" s="1">
        <v>-12</v>
      </c>
      <c r="ET263" s="1"/>
      <c r="EU263" s="1"/>
      <c r="EV263" s="1"/>
      <c r="EW263" s="1"/>
      <c r="EX263" s="1">
        <v>-2</v>
      </c>
      <c r="EY263" s="1"/>
      <c r="EZ263" s="1"/>
      <c r="FA263" s="1"/>
      <c r="FB263" s="1">
        <v>-4</v>
      </c>
      <c r="FC263" s="1"/>
      <c r="FD263" s="1">
        <v>-36</v>
      </c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>
        <v>-30</v>
      </c>
      <c r="FP263" s="1"/>
      <c r="FQ263" s="1">
        <v>-45</v>
      </c>
      <c r="FR263" s="1"/>
      <c r="FS263" s="1"/>
      <c r="FT263" s="1"/>
      <c r="FU263" s="1"/>
      <c r="FV263" s="1">
        <v>-8</v>
      </c>
      <c r="FW263" s="1"/>
      <c r="FX263" s="1"/>
      <c r="FY263" s="1"/>
      <c r="FZ263" s="1"/>
      <c r="GA263" s="1"/>
      <c r="GB263" s="1">
        <v>-4</v>
      </c>
      <c r="GC263" s="1"/>
      <c r="GD263" s="1"/>
      <c r="GE263" s="1"/>
      <c r="GF263" s="1"/>
      <c r="GG263" s="1"/>
      <c r="GH263" s="1"/>
      <c r="GI263" s="1">
        <v>-8</v>
      </c>
      <c r="GJ263" s="1">
        <v>-3</v>
      </c>
      <c r="GK263" s="1">
        <v>-5</v>
      </c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>
        <v>-108</v>
      </c>
      <c r="HI263" s="1"/>
      <c r="HJ263" s="1"/>
      <c r="HK263" s="1"/>
      <c r="HL263" s="1"/>
      <c r="HM263" s="1"/>
      <c r="HN263" s="1"/>
      <c r="HO263" s="1"/>
      <c r="HP263" s="1"/>
      <c r="HQ263" s="1"/>
      <c r="HR263" s="1">
        <v>-3</v>
      </c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8" t="s">
        <v>37</v>
      </c>
      <c r="IJ263" s="1"/>
      <c r="IK263" s="1"/>
    </row>
    <row r="264" spans="1:245" ht="49" customHeight="1" x14ac:dyDescent="0.35">
      <c r="A264" s="20">
        <v>262</v>
      </c>
      <c r="B264" s="2" t="s">
        <v>2</v>
      </c>
      <c r="C264" s="2" t="s">
        <v>829</v>
      </c>
      <c r="D264" s="2" t="s">
        <v>808</v>
      </c>
      <c r="E264" s="4" t="s">
        <v>860</v>
      </c>
      <c r="F264" s="23" t="s">
        <v>861</v>
      </c>
      <c r="G264" s="4" t="s">
        <v>862</v>
      </c>
      <c r="I264" s="1">
        <v>10</v>
      </c>
      <c r="J264" s="24">
        <f t="shared" ref="J264:J327" si="40">SUM(AH264)+SUM(AI264:PY264)</f>
        <v>50</v>
      </c>
      <c r="K264" s="44" t="s">
        <v>55</v>
      </c>
      <c r="M264" s="1">
        <v>3</v>
      </c>
      <c r="N264" s="1">
        <v>3</v>
      </c>
      <c r="O264" s="1">
        <v>3</v>
      </c>
      <c r="Q264" s="1">
        <v>1</v>
      </c>
      <c r="R264" s="1">
        <v>6</v>
      </c>
      <c r="S264" s="1">
        <v>12</v>
      </c>
      <c r="T264" s="71">
        <f t="shared" si="38"/>
        <v>4.166666666666667</v>
      </c>
      <c r="U264" s="71">
        <f t="shared" si="39"/>
        <v>16.666666666666668</v>
      </c>
      <c r="V264" s="26">
        <f t="shared" si="35"/>
        <v>40</v>
      </c>
      <c r="W264" s="1">
        <v>5</v>
      </c>
      <c r="X264" s="27" t="str">
        <f t="shared" si="36"/>
        <v>P var</v>
      </c>
      <c r="AA264" s="4"/>
      <c r="AB264" s="5" t="s">
        <v>852</v>
      </c>
      <c r="AC264" s="1">
        <v>30</v>
      </c>
      <c r="AG264" s="11">
        <f>35/140</f>
        <v>0.25</v>
      </c>
      <c r="AH264" s="67">
        <v>0</v>
      </c>
      <c r="AI264" s="68"/>
      <c r="AJ264" s="68"/>
      <c r="AK264" s="68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>
        <v>50</v>
      </c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8" t="s">
        <v>37</v>
      </c>
      <c r="IJ264" s="1"/>
      <c r="IK264" s="1"/>
    </row>
    <row r="265" spans="1:245" ht="49" customHeight="1" x14ac:dyDescent="0.35">
      <c r="A265" s="20">
        <v>263</v>
      </c>
      <c r="B265" s="2" t="s">
        <v>2</v>
      </c>
      <c r="C265" s="2" t="s">
        <v>829</v>
      </c>
      <c r="D265" s="2" t="s">
        <v>808</v>
      </c>
      <c r="E265" s="4" t="s">
        <v>863</v>
      </c>
      <c r="F265" s="23" t="s">
        <v>864</v>
      </c>
      <c r="I265" s="1">
        <v>1000</v>
      </c>
      <c r="J265" s="24">
        <f t="shared" si="40"/>
        <v>1147</v>
      </c>
      <c r="K265" s="44" t="s">
        <v>55</v>
      </c>
      <c r="M265" s="1">
        <v>4</v>
      </c>
      <c r="N265" s="1">
        <v>1</v>
      </c>
      <c r="O265" s="1">
        <v>2</v>
      </c>
      <c r="Q265" s="1">
        <v>3</v>
      </c>
      <c r="R265" s="1">
        <v>6</v>
      </c>
      <c r="S265" s="1">
        <v>12</v>
      </c>
      <c r="T265" s="71">
        <f t="shared" si="38"/>
        <v>95.583333333333329</v>
      </c>
      <c r="U265" s="71">
        <f t="shared" si="39"/>
        <v>573.5</v>
      </c>
      <c r="V265" s="26">
        <f t="shared" si="35"/>
        <v>147</v>
      </c>
      <c r="W265" s="1">
        <v>480</v>
      </c>
      <c r="X265" s="27" t="str">
        <f t="shared" si="36"/>
        <v>P var low</v>
      </c>
      <c r="Y265" s="28"/>
      <c r="AA265" s="4"/>
      <c r="AB265" s="5" t="s">
        <v>224</v>
      </c>
      <c r="AC265" s="1">
        <v>30</v>
      </c>
      <c r="AG265" s="11">
        <v>3.7</v>
      </c>
      <c r="AH265" s="67">
        <f>2124-500</f>
        <v>1624</v>
      </c>
      <c r="AI265" s="68"/>
      <c r="AJ265" s="68"/>
      <c r="AK265" s="68"/>
      <c r="AL265" s="1"/>
      <c r="AM265" s="1"/>
      <c r="AN265" s="1"/>
      <c r="AO265" s="1"/>
      <c r="AP265" s="1">
        <v>-4</v>
      </c>
      <c r="AQ265" s="1">
        <v>-12</v>
      </c>
      <c r="AR265" s="1"/>
      <c r="AS265" s="1"/>
      <c r="AT265" s="1"/>
      <c r="AU265" s="1">
        <v>-2</v>
      </c>
      <c r="AV265" s="1">
        <v>-18</v>
      </c>
      <c r="AW265" s="1">
        <v>-22</v>
      </c>
      <c r="AX265" s="1"/>
      <c r="AY265" s="1">
        <v>-5</v>
      </c>
      <c r="AZ265" s="1">
        <v>-20</v>
      </c>
      <c r="BA265" s="1">
        <v>-12</v>
      </c>
      <c r="BB265" s="1">
        <v>-10</v>
      </c>
      <c r="BC265" s="1">
        <v>-3</v>
      </c>
      <c r="BD265" s="1"/>
      <c r="BE265" s="1"/>
      <c r="BF265" s="1">
        <v>-4</v>
      </c>
      <c r="BG265" s="1"/>
      <c r="BH265" s="1">
        <v>-20</v>
      </c>
      <c r="BI265" s="1"/>
      <c r="BJ265" s="1">
        <v>-80</v>
      </c>
      <c r="BK265" s="1"/>
      <c r="BL265" s="1">
        <v>-62</v>
      </c>
      <c r="BM265" s="1"/>
      <c r="BN265" s="1"/>
      <c r="BO265" s="1"/>
      <c r="BP265" s="1">
        <v>-60</v>
      </c>
      <c r="BQ265" s="1"/>
      <c r="BR265" s="1">
        <v>-3</v>
      </c>
      <c r="BS265" s="1">
        <v>-1</v>
      </c>
      <c r="BT265" s="1"/>
      <c r="BU265" s="1"/>
      <c r="BV265" s="1"/>
      <c r="BW265" s="1">
        <f>-1-1</f>
        <v>-2</v>
      </c>
      <c r="BX265" s="1">
        <v>-18</v>
      </c>
      <c r="BY265" s="1">
        <v>-10</v>
      </c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>
        <v>-40</v>
      </c>
      <c r="CQ265" s="1">
        <v>-4</v>
      </c>
      <c r="CR265" s="1"/>
      <c r="CS265" s="1"/>
      <c r="CT265" s="1"/>
      <c r="CU265" s="1"/>
      <c r="CV265" s="1"/>
      <c r="CW265" s="1"/>
      <c r="CX265" s="1"/>
      <c r="CY265" s="1"/>
      <c r="CZ265" s="1"/>
      <c r="DA265" s="1">
        <v>-7</v>
      </c>
      <c r="DB265" s="1">
        <v>-12</v>
      </c>
      <c r="DC265" s="1"/>
      <c r="DD265" s="1"/>
      <c r="DE265" s="1"/>
      <c r="DF265" s="1"/>
      <c r="DG265" s="1"/>
      <c r="DH265" s="1"/>
      <c r="DI265" s="1"/>
      <c r="DJ265" s="1">
        <v>-2</v>
      </c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>
        <v>-8</v>
      </c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>
        <v>-4</v>
      </c>
      <c r="EQ265" s="1"/>
      <c r="ER265" s="64">
        <v>-1</v>
      </c>
      <c r="ES265" s="64">
        <v>-6</v>
      </c>
      <c r="ET265" s="64"/>
      <c r="EU265" s="64"/>
      <c r="EV265" s="1">
        <v>-35</v>
      </c>
      <c r="EW265" s="1"/>
      <c r="EX265" s="1">
        <v>-2</v>
      </c>
      <c r="EY265" s="1"/>
      <c r="EZ265" s="1"/>
      <c r="FA265" s="1"/>
      <c r="FB265" s="1">
        <v>-2</v>
      </c>
      <c r="FC265" s="1"/>
      <c r="FD265" s="1">
        <v>-8</v>
      </c>
      <c r="FE265" s="1"/>
      <c r="FF265" s="1"/>
      <c r="FG265" s="1"/>
      <c r="FH265" s="1"/>
      <c r="FI265" s="1">
        <v>100</v>
      </c>
      <c r="FJ265" s="1"/>
      <c r="FK265" s="1"/>
      <c r="FL265" s="1"/>
      <c r="FM265" s="1"/>
      <c r="FN265" s="1"/>
      <c r="FO265" s="1">
        <v>-30</v>
      </c>
      <c r="FP265" s="1"/>
      <c r="FQ265" s="1">
        <v>-40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>
        <v>-6</v>
      </c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>
        <v>-2</v>
      </c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8" t="s">
        <v>37</v>
      </c>
      <c r="IJ265" s="1"/>
      <c r="IK265" s="1"/>
    </row>
    <row r="266" spans="1:245" ht="49" customHeight="1" x14ac:dyDescent="0.35">
      <c r="A266" s="20">
        <v>264</v>
      </c>
      <c r="B266" s="2" t="s">
        <v>2</v>
      </c>
      <c r="C266" s="2" t="s">
        <v>829</v>
      </c>
      <c r="D266" s="2" t="s">
        <v>808</v>
      </c>
      <c r="E266" s="4" t="s">
        <v>865</v>
      </c>
      <c r="F266" s="23" t="s">
        <v>866</v>
      </c>
      <c r="G266" s="4" t="s">
        <v>867</v>
      </c>
      <c r="I266" s="1">
        <v>1000</v>
      </c>
      <c r="J266" s="24">
        <f t="shared" si="40"/>
        <v>1962</v>
      </c>
      <c r="K266" s="44" t="s">
        <v>55</v>
      </c>
      <c r="M266" s="1">
        <v>4</v>
      </c>
      <c r="N266" s="1">
        <v>2</v>
      </c>
      <c r="O266" s="1">
        <v>2</v>
      </c>
      <c r="Q266" s="1">
        <v>3</v>
      </c>
      <c r="R266" s="1">
        <v>6</v>
      </c>
      <c r="S266" s="1">
        <v>12</v>
      </c>
      <c r="T266" s="71">
        <f t="shared" si="38"/>
        <v>163.5</v>
      </c>
      <c r="U266" s="71">
        <f t="shared" si="39"/>
        <v>981</v>
      </c>
      <c r="V266" s="26">
        <f t="shared" si="35"/>
        <v>962</v>
      </c>
      <c r="W266" s="1">
        <v>480</v>
      </c>
      <c r="X266" s="27" t="str">
        <f t="shared" si="36"/>
        <v>P var</v>
      </c>
      <c r="AA266" s="4"/>
      <c r="AB266" s="5" t="s">
        <v>224</v>
      </c>
      <c r="AC266" s="1">
        <v>30</v>
      </c>
      <c r="AG266" s="11">
        <v>1.9</v>
      </c>
      <c r="AH266" s="67">
        <v>2508</v>
      </c>
      <c r="AI266" s="68"/>
      <c r="AJ266" s="68"/>
      <c r="AK266" s="68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>
        <v>-36</v>
      </c>
      <c r="BL266" s="1">
        <v>-20</v>
      </c>
      <c r="BM266" s="1"/>
      <c r="BN266" s="1"/>
      <c r="BO266" s="1"/>
      <c r="BP266" s="1">
        <v>-180</v>
      </c>
      <c r="BQ266" s="1"/>
      <c r="BR266" s="1"/>
      <c r="BS266" s="1"/>
      <c r="BT266" s="1"/>
      <c r="BU266" s="1"/>
      <c r="BV266" s="1"/>
      <c r="BW266" s="1"/>
      <c r="BX266" s="1">
        <v>-18</v>
      </c>
      <c r="BY266" s="1">
        <v>-8</v>
      </c>
      <c r="BZ266" s="1">
        <v>-8</v>
      </c>
      <c r="CA266" s="1"/>
      <c r="CB266" s="1"/>
      <c r="CC266" s="1"/>
      <c r="CD266" s="1">
        <v>-18</v>
      </c>
      <c r="CE266" s="1"/>
      <c r="CF266" s="1"/>
      <c r="CG266" s="1"/>
      <c r="CH266" s="1"/>
      <c r="CI266" s="1">
        <v>-105</v>
      </c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>
        <v>-6</v>
      </c>
      <c r="CW266" s="1">
        <v>-4</v>
      </c>
      <c r="CX266" s="1"/>
      <c r="CY266" s="1"/>
      <c r="CZ266" s="1"/>
      <c r="DA266" s="1">
        <v>-2</v>
      </c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>
        <v>-8</v>
      </c>
      <c r="DP266" s="1"/>
      <c r="DQ266" s="1"/>
      <c r="DR266" s="1"/>
      <c r="DS266" s="1"/>
      <c r="DT266" s="1"/>
      <c r="DU266" s="1"/>
      <c r="DV266" s="1"/>
      <c r="DW266" s="1"/>
      <c r="DX266" s="1">
        <v>-4</v>
      </c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>
        <v>-16</v>
      </c>
      <c r="EM266" s="1">
        <v>-96</v>
      </c>
      <c r="EN266" s="1"/>
      <c r="EO266" s="1"/>
      <c r="EP266" s="1"/>
      <c r="EQ266" s="1"/>
      <c r="ER266" s="1"/>
      <c r="ES266" s="1">
        <v>-8</v>
      </c>
      <c r="ET266" s="1"/>
      <c r="EU266" s="1"/>
      <c r="EV266" s="1">
        <v>-35</v>
      </c>
      <c r="EW266" s="1"/>
      <c r="EX266" s="1"/>
      <c r="EY266" s="1"/>
      <c r="EZ266" s="1"/>
      <c r="FA266" s="1"/>
      <c r="FB266" s="1">
        <v>-2</v>
      </c>
      <c r="FC266" s="1"/>
      <c r="FD266" s="1">
        <v>-4</v>
      </c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>
        <v>-2</v>
      </c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>
        <v>-4</v>
      </c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>
        <v>-50</v>
      </c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>
        <v>88</v>
      </c>
      <c r="IC266" s="1"/>
      <c r="ID266" s="1"/>
      <c r="IE266" s="1"/>
      <c r="IF266" s="1"/>
      <c r="IG266" s="1"/>
      <c r="IH266" s="1"/>
      <c r="II266" s="18" t="s">
        <v>37</v>
      </c>
      <c r="IJ266" s="1"/>
      <c r="IK266" s="1"/>
    </row>
    <row r="267" spans="1:245" ht="49" customHeight="1" x14ac:dyDescent="0.35">
      <c r="A267" s="20">
        <v>265</v>
      </c>
      <c r="B267" s="2" t="s">
        <v>2</v>
      </c>
      <c r="C267" s="2" t="s">
        <v>829</v>
      </c>
      <c r="D267" s="2" t="s">
        <v>712</v>
      </c>
      <c r="E267" s="4" t="s">
        <v>868</v>
      </c>
      <c r="F267" s="23" t="s">
        <v>869</v>
      </c>
      <c r="G267" s="4" t="s">
        <v>870</v>
      </c>
      <c r="I267" s="1">
        <v>0</v>
      </c>
      <c r="J267" s="24">
        <f t="shared" si="40"/>
        <v>949</v>
      </c>
      <c r="K267" s="44" t="s">
        <v>55</v>
      </c>
      <c r="M267" s="1">
        <v>2</v>
      </c>
      <c r="N267" s="1">
        <v>1</v>
      </c>
      <c r="O267" s="1">
        <v>1</v>
      </c>
      <c r="U267" s="71">
        <f t="shared" ref="U267:U277" si="41">J267/M267</f>
        <v>474.5</v>
      </c>
      <c r="V267" s="26">
        <f t="shared" si="35"/>
        <v>949</v>
      </c>
      <c r="W267" s="1">
        <v>120</v>
      </c>
      <c r="X267" s="27" t="str">
        <f t="shared" si="36"/>
        <v>P var</v>
      </c>
      <c r="Y267" s="28"/>
      <c r="AA267" s="4"/>
      <c r="AB267" s="49" t="s">
        <v>871</v>
      </c>
      <c r="AC267" s="20">
        <v>30</v>
      </c>
      <c r="AD267" s="31">
        <f>J267/AC267</f>
        <v>31.633333333333333</v>
      </c>
      <c r="AE267" s="20">
        <v>1</v>
      </c>
      <c r="AF267" s="20" t="s">
        <v>121</v>
      </c>
      <c r="AG267" s="39">
        <v>1.52</v>
      </c>
      <c r="AH267" s="40">
        <f>1586-500</f>
        <v>1086</v>
      </c>
      <c r="AI267" s="41"/>
      <c r="AJ267" s="41"/>
      <c r="AK267" s="41"/>
      <c r="AL267" s="42"/>
      <c r="AM267" s="42"/>
      <c r="AN267" s="42"/>
      <c r="AO267" s="43"/>
      <c r="AP267" s="43">
        <v>-2</v>
      </c>
      <c r="AQ267" s="43"/>
      <c r="AR267" s="43"/>
      <c r="AS267" s="43"/>
      <c r="AT267" s="43"/>
      <c r="AU267" s="43"/>
      <c r="AV267" s="43">
        <v>-9</v>
      </c>
      <c r="AW267" s="43">
        <v>-11</v>
      </c>
      <c r="AX267" s="43"/>
      <c r="AY267" s="43"/>
      <c r="AZ267" s="43"/>
      <c r="BA267" s="43"/>
      <c r="BB267" s="43"/>
      <c r="BC267" s="43"/>
      <c r="BD267" s="43"/>
      <c r="BE267" s="43"/>
      <c r="BF267" s="43">
        <v>-2</v>
      </c>
      <c r="BG267" s="43"/>
      <c r="BH267" s="43">
        <v>-10</v>
      </c>
      <c r="BI267" s="43"/>
      <c r="BJ267" s="43">
        <v>-10</v>
      </c>
      <c r="BK267" s="43"/>
      <c r="BL267" s="43">
        <v>-56</v>
      </c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>
        <v>-12</v>
      </c>
      <c r="BY267" s="43">
        <v>-13</v>
      </c>
      <c r="BZ267" s="43"/>
      <c r="CA267" s="43"/>
      <c r="CB267" s="43"/>
      <c r="CC267" s="43"/>
      <c r="CD267" s="43">
        <v>-3</v>
      </c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>
        <v>-1</v>
      </c>
      <c r="CX267" s="43"/>
      <c r="CY267" s="43"/>
      <c r="CZ267" s="43"/>
      <c r="DA267" s="1">
        <v>-2</v>
      </c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>
        <v>-4</v>
      </c>
      <c r="DP267" s="43"/>
      <c r="DQ267" s="43"/>
      <c r="DR267" s="43"/>
      <c r="DS267" s="43"/>
      <c r="DT267" s="43"/>
      <c r="DU267" s="43"/>
      <c r="DV267" s="43"/>
      <c r="DW267" s="43"/>
      <c r="DX267" s="43">
        <v>-2</v>
      </c>
      <c r="DY267" s="42"/>
      <c r="DZ267" s="42"/>
      <c r="EA267" s="42"/>
      <c r="EB267" s="42"/>
      <c r="EC267" s="42"/>
      <c r="ED267" s="42"/>
      <c r="EE267" s="42"/>
      <c r="EF267" s="42"/>
      <c r="EG267" s="42"/>
      <c r="EH267" s="42"/>
      <c r="EI267" s="42"/>
      <c r="EJ267" s="42"/>
      <c r="EK267" s="42"/>
      <c r="EL267" s="42"/>
      <c r="EM267" s="42"/>
      <c r="EN267" s="42"/>
      <c r="EO267" s="42"/>
      <c r="EP267" s="42"/>
      <c r="EQ267" s="42"/>
      <c r="ER267" s="42"/>
      <c r="ES267" s="42"/>
      <c r="ET267" s="42"/>
      <c r="EU267" s="42"/>
      <c r="EV267" s="42"/>
      <c r="EW267" s="42"/>
      <c r="EX267" s="42"/>
      <c r="EY267" s="42"/>
      <c r="EZ267" s="42"/>
      <c r="FA267" s="42"/>
      <c r="FB267" s="42"/>
      <c r="FC267" s="42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8" t="s">
        <v>37</v>
      </c>
      <c r="IJ267" s="1"/>
      <c r="IK267" s="1"/>
    </row>
    <row r="268" spans="1:245" ht="49" customHeight="1" x14ac:dyDescent="0.35">
      <c r="A268" s="20">
        <v>266</v>
      </c>
      <c r="B268" s="2" t="s">
        <v>2</v>
      </c>
      <c r="C268" s="2" t="s">
        <v>829</v>
      </c>
      <c r="D268" s="2" t="s">
        <v>808</v>
      </c>
      <c r="E268" s="4" t="s">
        <v>872</v>
      </c>
      <c r="F268" s="23" t="s">
        <v>873</v>
      </c>
      <c r="I268" s="1">
        <v>100</v>
      </c>
      <c r="J268" s="47">
        <f t="shared" si="40"/>
        <v>198</v>
      </c>
      <c r="K268" s="44" t="s">
        <v>55</v>
      </c>
      <c r="M268" s="1">
        <v>2</v>
      </c>
      <c r="N268" s="1">
        <v>1</v>
      </c>
      <c r="O268" s="1">
        <v>1</v>
      </c>
      <c r="U268" s="71">
        <f t="shared" si="41"/>
        <v>99</v>
      </c>
      <c r="V268" s="26">
        <f t="shared" si="35"/>
        <v>98</v>
      </c>
      <c r="W268" s="1">
        <v>120</v>
      </c>
      <c r="X268" s="27" t="str">
        <f t="shared" si="36"/>
        <v>P var low</v>
      </c>
      <c r="Y268" s="28"/>
      <c r="AA268" s="4"/>
      <c r="AB268" s="49" t="s">
        <v>871</v>
      </c>
      <c r="AC268" s="20">
        <v>30</v>
      </c>
      <c r="AD268" s="31">
        <f t="shared" ref="AD268" si="42">J268/AC268</f>
        <v>6.6</v>
      </c>
      <c r="AE268" s="20">
        <v>1</v>
      </c>
      <c r="AF268" s="20" t="s">
        <v>121</v>
      </c>
      <c r="AG268" s="39">
        <v>1.52</v>
      </c>
      <c r="AH268" s="40">
        <v>0</v>
      </c>
      <c r="AI268" s="63"/>
      <c r="AJ268" s="63"/>
      <c r="AK268" s="63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  <c r="BY268" s="64"/>
      <c r="BZ268" s="64"/>
      <c r="CA268" s="64"/>
      <c r="CB268" s="64"/>
      <c r="CC268" s="64"/>
      <c r="CD268" s="64"/>
      <c r="CE268" s="64"/>
      <c r="CF268" s="64"/>
      <c r="CG268" s="64"/>
      <c r="CH268" s="64"/>
      <c r="CI268" s="64"/>
      <c r="CJ268" s="64"/>
      <c r="CK268" s="64"/>
      <c r="CL268" s="64"/>
      <c r="CM268" s="64"/>
      <c r="CN268" s="64"/>
      <c r="CO268" s="64"/>
      <c r="CP268" s="64"/>
      <c r="CQ268" s="64"/>
      <c r="CR268" s="64"/>
      <c r="CS268" s="64"/>
      <c r="CT268" s="64"/>
      <c r="CU268" s="64"/>
      <c r="CV268" s="64"/>
      <c r="CW268" s="64"/>
      <c r="CX268" s="64"/>
      <c r="CY268" s="64"/>
      <c r="CZ268" s="64"/>
      <c r="DA268" s="1"/>
      <c r="DB268" s="64"/>
      <c r="DC268" s="64"/>
      <c r="DD268" s="64"/>
      <c r="DE268" s="64"/>
      <c r="DF268" s="64"/>
      <c r="DG268" s="64"/>
      <c r="DH268" s="64"/>
      <c r="DI268" s="64"/>
      <c r="DJ268" s="64"/>
      <c r="DK268" s="64"/>
      <c r="DL268" s="64"/>
      <c r="DM268" s="64"/>
      <c r="DN268" s="64"/>
      <c r="DO268" s="64"/>
      <c r="DP268" s="64"/>
      <c r="DQ268" s="64"/>
      <c r="DR268" s="64"/>
      <c r="DS268" s="64"/>
      <c r="DT268" s="64"/>
      <c r="DU268" s="64"/>
      <c r="DV268" s="64"/>
      <c r="DW268" s="64"/>
      <c r="DX268" s="64"/>
      <c r="DY268" s="64"/>
      <c r="DZ268" s="64"/>
      <c r="EA268" s="64"/>
      <c r="EB268" s="64">
        <v>284</v>
      </c>
      <c r="EC268" s="64"/>
      <c r="ED268" s="64">
        <v>-4</v>
      </c>
      <c r="EE268" s="64"/>
      <c r="EF268" s="64"/>
      <c r="EG268" s="64"/>
      <c r="EH268" s="64"/>
      <c r="EI268" s="64"/>
      <c r="EJ268" s="64"/>
      <c r="EK268" s="64"/>
      <c r="EL268" s="20">
        <v>-46</v>
      </c>
      <c r="EM268" s="20">
        <v>-6</v>
      </c>
      <c r="EN268" s="64"/>
      <c r="EO268" s="64"/>
      <c r="EP268" s="64"/>
      <c r="EQ268" s="64"/>
      <c r="ER268" s="64"/>
      <c r="ES268" s="64"/>
      <c r="ET268" s="64"/>
      <c r="EU268" s="64"/>
      <c r="EV268" s="1">
        <v>-35</v>
      </c>
      <c r="EW268" s="64"/>
      <c r="EX268" s="64"/>
      <c r="EY268" s="64"/>
      <c r="EZ268" s="64"/>
      <c r="FA268" s="64"/>
      <c r="FB268" s="64"/>
      <c r="FC268" s="64"/>
      <c r="FD268" s="1">
        <v>-4</v>
      </c>
      <c r="FE268" s="64"/>
      <c r="FF268" s="64"/>
      <c r="FG268" s="64"/>
      <c r="FH268" s="64"/>
      <c r="FI268" s="64"/>
      <c r="FJ268" s="64"/>
      <c r="FK268" s="64"/>
      <c r="FL268" s="64"/>
      <c r="FM268" s="64"/>
      <c r="FN268" s="64"/>
      <c r="FO268" s="64"/>
      <c r="FP268" s="64"/>
      <c r="FQ268" s="1">
        <v>-5</v>
      </c>
      <c r="FR268" s="1"/>
      <c r="FS268" s="1">
        <v>-1</v>
      </c>
      <c r="FT268" s="1">
        <v>-7</v>
      </c>
      <c r="FU268" s="64"/>
      <c r="FV268" s="64"/>
      <c r="FW268" s="64"/>
      <c r="FX268" s="64"/>
      <c r="FY268" s="64"/>
      <c r="FZ268" s="64"/>
      <c r="GA268" s="64"/>
      <c r="GB268" s="64"/>
      <c r="GC268" s="64"/>
      <c r="GD268" s="64"/>
      <c r="GE268" s="64"/>
      <c r="GF268" s="64"/>
      <c r="GG268" s="64"/>
      <c r="GH268" s="64"/>
      <c r="GI268" s="64"/>
      <c r="GJ268" s="64">
        <v>-3</v>
      </c>
      <c r="GK268" s="64"/>
      <c r="GL268" s="64"/>
      <c r="GM268" s="64"/>
      <c r="GN268" s="64"/>
      <c r="GO268" s="64"/>
      <c r="GP268" s="64"/>
      <c r="GQ268" s="64"/>
      <c r="GR268" s="64"/>
      <c r="GS268" s="64"/>
      <c r="GT268" s="64"/>
      <c r="GU268" s="64"/>
      <c r="GV268" s="64"/>
      <c r="GW268" s="64"/>
      <c r="GX268" s="64"/>
      <c r="GY268" s="64"/>
      <c r="GZ268" s="64"/>
      <c r="HA268" s="64"/>
      <c r="HB268" s="64"/>
      <c r="HC268" s="64"/>
      <c r="HD268" s="64"/>
      <c r="HE268" s="64"/>
      <c r="HF268" s="64">
        <v>27</v>
      </c>
      <c r="HG268" s="64"/>
      <c r="HH268" s="64"/>
      <c r="HI268" s="64"/>
      <c r="HJ268" s="64"/>
      <c r="HK268" s="64"/>
      <c r="HL268" s="64"/>
      <c r="HM268" s="64"/>
      <c r="HN268" s="64"/>
      <c r="HO268" s="64"/>
      <c r="HP268" s="64">
        <v>-2</v>
      </c>
      <c r="HQ268" s="64"/>
      <c r="HR268" s="64"/>
      <c r="HS268" s="64"/>
      <c r="HT268" s="64"/>
      <c r="HU268" s="64"/>
      <c r="HV268" s="64"/>
      <c r="HW268" s="64"/>
      <c r="HX268" s="64"/>
      <c r="HY268" s="64"/>
      <c r="HZ268" s="64"/>
      <c r="IA268" s="64"/>
      <c r="IB268" s="64"/>
      <c r="IC268" s="64"/>
      <c r="ID268" s="64"/>
      <c r="IE268" s="64"/>
      <c r="IF268" s="64"/>
      <c r="IG268" s="64"/>
      <c r="IH268" s="64"/>
      <c r="II268" s="18" t="s">
        <v>37</v>
      </c>
      <c r="IJ268" s="1"/>
      <c r="IK268" s="1"/>
    </row>
    <row r="269" spans="1:245" ht="49" customHeight="1" x14ac:dyDescent="0.35">
      <c r="A269" s="20">
        <v>267</v>
      </c>
      <c r="B269" s="2" t="s">
        <v>2</v>
      </c>
      <c r="C269" s="2" t="s">
        <v>829</v>
      </c>
      <c r="D269" s="2" t="s">
        <v>874</v>
      </c>
      <c r="E269" s="4" t="s">
        <v>875</v>
      </c>
      <c r="F269" s="23" t="s">
        <v>876</v>
      </c>
      <c r="I269" s="1">
        <v>1100</v>
      </c>
      <c r="J269" s="24">
        <f t="shared" si="40"/>
        <v>1275</v>
      </c>
      <c r="K269" s="44" t="s">
        <v>55</v>
      </c>
      <c r="M269" s="1">
        <v>6</v>
      </c>
      <c r="N269" s="1">
        <v>2</v>
      </c>
      <c r="O269" s="1">
        <v>3</v>
      </c>
      <c r="U269" s="71">
        <f t="shared" si="41"/>
        <v>212.5</v>
      </c>
      <c r="V269" s="26">
        <f t="shared" si="35"/>
        <v>175</v>
      </c>
      <c r="W269" s="1">
        <v>360</v>
      </c>
      <c r="X269" s="27" t="str">
        <f t="shared" si="36"/>
        <v>P var low</v>
      </c>
      <c r="AA269" s="4"/>
      <c r="AB269" s="5" t="s">
        <v>235</v>
      </c>
      <c r="AC269" s="1">
        <v>30</v>
      </c>
      <c r="AG269" s="11">
        <f>43.32/56</f>
        <v>0.77357142857142858</v>
      </c>
      <c r="AH269" s="67">
        <v>1920</v>
      </c>
      <c r="AI269" s="68"/>
      <c r="AJ269" s="68"/>
      <c r="AK269" s="68"/>
      <c r="AL269" s="1"/>
      <c r="AM269" s="1"/>
      <c r="AN269" s="1"/>
      <c r="AO269" s="1"/>
      <c r="AP269" s="1">
        <v>-6</v>
      </c>
      <c r="AQ269" s="1"/>
      <c r="AR269" s="1"/>
      <c r="AS269" s="1"/>
      <c r="AT269" s="1"/>
      <c r="AU269" s="1"/>
      <c r="AV269" s="1">
        <v>-27</v>
      </c>
      <c r="AW269" s="1">
        <v>-33</v>
      </c>
      <c r="AX269" s="1"/>
      <c r="AY269" s="1"/>
      <c r="AZ269" s="1"/>
      <c r="BA269" s="1"/>
      <c r="BB269" s="1"/>
      <c r="BC269" s="1"/>
      <c r="BD269" s="1"/>
      <c r="BE269" s="1"/>
      <c r="BF269" s="1">
        <v>-6</v>
      </c>
      <c r="BG269" s="1"/>
      <c r="BH269" s="1">
        <v>-30</v>
      </c>
      <c r="BI269" s="1"/>
      <c r="BJ269" s="1">
        <v>-30</v>
      </c>
      <c r="BK269" s="1">
        <v>-36</v>
      </c>
      <c r="BL269" s="1">
        <v>-168</v>
      </c>
      <c r="BM269" s="1">
        <v>-24</v>
      </c>
      <c r="BN269" s="1"/>
      <c r="BO269" s="1"/>
      <c r="BP269" s="1"/>
      <c r="BQ269" s="1"/>
      <c r="BR269" s="1"/>
      <c r="BS269" s="1">
        <v>-1</v>
      </c>
      <c r="BT269" s="1"/>
      <c r="BU269" s="1"/>
      <c r="BV269" s="1"/>
      <c r="BW269" s="1">
        <v>-1</v>
      </c>
      <c r="BX269" s="1">
        <v>-18</v>
      </c>
      <c r="BY269" s="1">
        <v>-39</v>
      </c>
      <c r="BZ269" s="1"/>
      <c r="CA269" s="1"/>
      <c r="CB269" s="1"/>
      <c r="CC269" s="1"/>
      <c r="CD269" s="1">
        <v>-21</v>
      </c>
      <c r="CE269" s="1"/>
      <c r="CF269" s="1"/>
      <c r="CG269" s="1"/>
      <c r="CH269" s="1"/>
      <c r="CI269" s="1">
        <v>-15</v>
      </c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>
        <v>-2</v>
      </c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>
        <v>-12</v>
      </c>
      <c r="DP269" s="1"/>
      <c r="DQ269" s="1"/>
      <c r="DR269" s="1"/>
      <c r="DS269" s="1">
        <v>-18</v>
      </c>
      <c r="DT269" s="1"/>
      <c r="DU269" s="1"/>
      <c r="DV269" s="1">
        <v>-15</v>
      </c>
      <c r="DW269" s="1"/>
      <c r="DX269" s="1">
        <v>-12</v>
      </c>
      <c r="DY269" s="1"/>
      <c r="DZ269" s="1"/>
      <c r="EA269" s="1"/>
      <c r="EB269" s="1"/>
      <c r="EC269" s="1"/>
      <c r="ED269" s="1">
        <v>-3</v>
      </c>
      <c r="EE269" s="1"/>
      <c r="EF269" s="1"/>
      <c r="EG269" s="1"/>
      <c r="EH269" s="1"/>
      <c r="EI269" s="1"/>
      <c r="EJ269" s="1"/>
      <c r="EK269" s="1"/>
      <c r="EL269" s="1">
        <v>-24</v>
      </c>
      <c r="EM269" s="1"/>
      <c r="EN269" s="1"/>
      <c r="EO269" s="1"/>
      <c r="EP269" s="1"/>
      <c r="EQ269" s="1"/>
      <c r="ER269" s="1"/>
      <c r="ES269" s="1">
        <v>-6</v>
      </c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>
        <v>-12</v>
      </c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>
        <v>-15</v>
      </c>
      <c r="FR269" s="1"/>
      <c r="FS269" s="1">
        <v>-3</v>
      </c>
      <c r="FT269" s="1">
        <v>-15</v>
      </c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>
        <v>-3</v>
      </c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>
        <v>-50</v>
      </c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8" t="s">
        <v>37</v>
      </c>
      <c r="IJ269" s="1"/>
      <c r="IK269" s="1"/>
    </row>
    <row r="270" spans="1:245" ht="49" customHeight="1" x14ac:dyDescent="0.35">
      <c r="A270" s="20">
        <v>268</v>
      </c>
      <c r="B270" s="2" t="s">
        <v>2</v>
      </c>
      <c r="C270" s="2" t="s">
        <v>829</v>
      </c>
      <c r="D270" s="2" t="s">
        <v>874</v>
      </c>
      <c r="E270" s="4" t="s">
        <v>877</v>
      </c>
      <c r="F270" s="23" t="s">
        <v>878</v>
      </c>
      <c r="I270" s="1">
        <v>1100</v>
      </c>
      <c r="J270" s="24">
        <f t="shared" si="40"/>
        <v>1526</v>
      </c>
      <c r="K270" s="44" t="s">
        <v>55</v>
      </c>
      <c r="M270" s="1">
        <v>6</v>
      </c>
      <c r="N270" s="1">
        <v>2</v>
      </c>
      <c r="O270" s="1">
        <v>3</v>
      </c>
      <c r="U270" s="71">
        <f t="shared" si="41"/>
        <v>254.33333333333334</v>
      </c>
      <c r="V270" s="26">
        <f t="shared" si="35"/>
        <v>426</v>
      </c>
      <c r="W270" s="1">
        <v>360</v>
      </c>
      <c r="X270" s="27" t="str">
        <f t="shared" si="36"/>
        <v>P var</v>
      </c>
      <c r="AA270" s="4"/>
      <c r="AB270" s="5" t="s">
        <v>235</v>
      </c>
      <c r="AC270" s="1">
        <v>30</v>
      </c>
      <c r="AG270" s="11">
        <f>28.54/56</f>
        <v>0.50964285714285718</v>
      </c>
      <c r="AH270" s="67">
        <v>2096</v>
      </c>
      <c r="AI270" s="68"/>
      <c r="AJ270" s="68"/>
      <c r="AK270" s="68"/>
      <c r="AL270" s="1"/>
      <c r="AM270" s="1"/>
      <c r="AN270" s="1"/>
      <c r="AO270" s="1"/>
      <c r="AP270" s="1">
        <v>-6</v>
      </c>
      <c r="AQ270" s="1"/>
      <c r="AR270" s="1"/>
      <c r="AS270" s="1"/>
      <c r="AT270" s="1"/>
      <c r="AU270" s="1"/>
      <c r="AV270" s="1">
        <v>-27</v>
      </c>
      <c r="AW270" s="1">
        <v>-33</v>
      </c>
      <c r="AX270" s="1"/>
      <c r="AY270" s="1"/>
      <c r="AZ270" s="1"/>
      <c r="BA270" s="1"/>
      <c r="BB270" s="1"/>
      <c r="BC270" s="1"/>
      <c r="BD270" s="1"/>
      <c r="BE270" s="1"/>
      <c r="BF270" s="1">
        <v>-6</v>
      </c>
      <c r="BG270" s="1"/>
      <c r="BH270" s="1">
        <v>-30</v>
      </c>
      <c r="BI270" s="1"/>
      <c r="BJ270" s="1">
        <v>-30</v>
      </c>
      <c r="BK270" s="1">
        <v>-36</v>
      </c>
      <c r="BL270" s="1">
        <v>-168</v>
      </c>
      <c r="BM270" s="1">
        <v>-24</v>
      </c>
      <c r="BN270" s="1"/>
      <c r="BO270" s="1"/>
      <c r="BP270" s="1"/>
      <c r="BQ270" s="1"/>
      <c r="BR270" s="1"/>
      <c r="BS270" s="1"/>
      <c r="BT270" s="1"/>
      <c r="BU270" s="1"/>
      <c r="BV270" s="1"/>
      <c r="BW270" s="1">
        <v>-1</v>
      </c>
      <c r="BX270" s="1">
        <v>-18</v>
      </c>
      <c r="BY270" s="1">
        <v>-39</v>
      </c>
      <c r="BZ270" s="1"/>
      <c r="CA270" s="1"/>
      <c r="CB270" s="1"/>
      <c r="CC270" s="1"/>
      <c r="CD270" s="1">
        <v>-21</v>
      </c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>
        <v>-2</v>
      </c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>
        <v>-12</v>
      </c>
      <c r="DP270" s="1"/>
      <c r="DQ270" s="1"/>
      <c r="DR270" s="1"/>
      <c r="DS270" s="1"/>
      <c r="DT270" s="1"/>
      <c r="DU270" s="1"/>
      <c r="DV270" s="1"/>
      <c r="DW270" s="1"/>
      <c r="DX270" s="1">
        <v>-6</v>
      </c>
      <c r="DY270" s="1"/>
      <c r="DZ270" s="1"/>
      <c r="EA270" s="1"/>
      <c r="EB270" s="1"/>
      <c r="EC270" s="1"/>
      <c r="ED270" s="1">
        <v>-3</v>
      </c>
      <c r="EE270" s="1"/>
      <c r="EF270" s="1"/>
      <c r="EG270" s="1"/>
      <c r="EH270" s="1"/>
      <c r="EI270" s="1"/>
      <c r="EJ270" s="1"/>
      <c r="EK270" s="1"/>
      <c r="EL270" s="1">
        <v>-24</v>
      </c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>
        <v>-12</v>
      </c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>
        <v>-15</v>
      </c>
      <c r="FR270" s="1"/>
      <c r="FS270" s="1">
        <v>-3</v>
      </c>
      <c r="FT270" s="1">
        <v>-15</v>
      </c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>
        <v>-3</v>
      </c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>
        <v>-36</v>
      </c>
      <c r="HZ270" s="1"/>
      <c r="IA270" s="1"/>
      <c r="IB270" s="1"/>
      <c r="IC270" s="1"/>
      <c r="ID270" s="1"/>
      <c r="IE270" s="1"/>
      <c r="IF270" s="1"/>
      <c r="IG270" s="1"/>
      <c r="IH270" s="1"/>
      <c r="II270" s="18" t="s">
        <v>37</v>
      </c>
      <c r="IJ270" s="1"/>
      <c r="IK270" s="1"/>
    </row>
    <row r="271" spans="1:245" ht="49" customHeight="1" x14ac:dyDescent="0.35">
      <c r="A271" s="20">
        <v>269</v>
      </c>
      <c r="B271" s="2" t="s">
        <v>2</v>
      </c>
      <c r="C271" s="2" t="s">
        <v>829</v>
      </c>
      <c r="D271" s="2" t="s">
        <v>808</v>
      </c>
      <c r="E271" s="4" t="s">
        <v>879</v>
      </c>
      <c r="F271" s="23" t="s">
        <v>880</v>
      </c>
      <c r="I271" s="1">
        <v>1100</v>
      </c>
      <c r="J271" s="24">
        <f t="shared" si="40"/>
        <v>2686</v>
      </c>
      <c r="K271" s="44" t="s">
        <v>55</v>
      </c>
      <c r="M271" s="1">
        <v>6</v>
      </c>
      <c r="N271" s="1">
        <v>2</v>
      </c>
      <c r="O271" s="1">
        <v>3</v>
      </c>
      <c r="U271" s="71">
        <f t="shared" si="41"/>
        <v>447.66666666666669</v>
      </c>
      <c r="V271" s="26">
        <f t="shared" si="35"/>
        <v>1586</v>
      </c>
      <c r="W271" s="1">
        <v>360</v>
      </c>
      <c r="X271" s="27" t="str">
        <f t="shared" si="36"/>
        <v>P var</v>
      </c>
      <c r="AA271" s="4"/>
      <c r="AB271" s="5" t="s">
        <v>56</v>
      </c>
      <c r="AC271" s="1">
        <v>30</v>
      </c>
      <c r="AG271" s="11">
        <f>800/140</f>
        <v>5.7142857142857144</v>
      </c>
      <c r="AH271" s="67">
        <v>1733</v>
      </c>
      <c r="AI271" s="68"/>
      <c r="AJ271" s="68"/>
      <c r="AK271" s="68"/>
      <c r="AL271" s="1"/>
      <c r="AM271" s="1"/>
      <c r="AN271" s="1"/>
      <c r="AO271" s="1"/>
      <c r="AP271" s="1">
        <v>-6</v>
      </c>
      <c r="AQ271" s="1"/>
      <c r="AR271" s="1"/>
      <c r="AS271" s="1"/>
      <c r="AT271" s="1"/>
      <c r="AU271" s="1"/>
      <c r="AV271" s="1">
        <v>-27</v>
      </c>
      <c r="AW271" s="1">
        <v>-33</v>
      </c>
      <c r="AX271" s="1"/>
      <c r="AY271" s="1"/>
      <c r="AZ271" s="1"/>
      <c r="BA271" s="1"/>
      <c r="BB271" s="1"/>
      <c r="BC271" s="1"/>
      <c r="BD271" s="1"/>
      <c r="BE271" s="1"/>
      <c r="BF271" s="1">
        <v>-6</v>
      </c>
      <c r="BG271" s="1"/>
      <c r="BH271" s="1">
        <v>-30</v>
      </c>
      <c r="BI271" s="1"/>
      <c r="BJ271" s="1">
        <v>-30</v>
      </c>
      <c r="BK271" s="1">
        <v>-36</v>
      </c>
      <c r="BL271" s="1">
        <v>-168</v>
      </c>
      <c r="BM271" s="1">
        <v>-24</v>
      </c>
      <c r="BN271" s="1"/>
      <c r="BO271" s="1"/>
      <c r="BP271" s="1"/>
      <c r="BQ271" s="1"/>
      <c r="BR271" s="1"/>
      <c r="BS271" s="1">
        <v>-1</v>
      </c>
      <c r="BT271" s="1"/>
      <c r="BU271" s="1"/>
      <c r="BV271" s="1"/>
      <c r="BW271" s="1">
        <v>-1</v>
      </c>
      <c r="BX271" s="1">
        <v>-18</v>
      </c>
      <c r="BY271" s="1">
        <v>-39</v>
      </c>
      <c r="BZ271" s="1"/>
      <c r="CA271" s="1">
        <v>1600</v>
      </c>
      <c r="CB271" s="1"/>
      <c r="CC271" s="1"/>
      <c r="CD271" s="1">
        <v>-21</v>
      </c>
      <c r="CE271" s="1"/>
      <c r="CF271" s="1"/>
      <c r="CG271" s="1"/>
      <c r="CH271" s="1"/>
      <c r="CI271" s="1">
        <v>-15</v>
      </c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>
        <v>-2</v>
      </c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>
        <v>-12</v>
      </c>
      <c r="DP271" s="1"/>
      <c r="DQ271" s="1"/>
      <c r="DR271" s="1"/>
      <c r="DS271" s="1">
        <v>-18</v>
      </c>
      <c r="DT271" s="1"/>
      <c r="DU271" s="1"/>
      <c r="DV271" s="1">
        <v>-15</v>
      </c>
      <c r="DW271" s="1"/>
      <c r="DX271" s="1">
        <v>-12</v>
      </c>
      <c r="DY271" s="1"/>
      <c r="DZ271" s="1"/>
      <c r="EA271" s="1"/>
      <c r="EB271" s="1"/>
      <c r="EC271" s="1"/>
      <c r="ED271" s="1">
        <v>-3</v>
      </c>
      <c r="EE271" s="1"/>
      <c r="EF271" s="1"/>
      <c r="EG271" s="1"/>
      <c r="EH271" s="1"/>
      <c r="EI271" s="1"/>
      <c r="EJ271" s="1"/>
      <c r="EK271" s="1"/>
      <c r="EL271" s="1">
        <v>-24</v>
      </c>
      <c r="EM271" s="1"/>
      <c r="EN271" s="1"/>
      <c r="EO271" s="1"/>
      <c r="EP271" s="1"/>
      <c r="EQ271" s="1"/>
      <c r="ER271" s="1"/>
      <c r="ES271" s="1">
        <v>-6</v>
      </c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>
        <v>-12</v>
      </c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>
        <v>-15</v>
      </c>
      <c r="FR271" s="1"/>
      <c r="FS271" s="1">
        <v>-3</v>
      </c>
      <c r="FT271" s="1">
        <v>-17</v>
      </c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>
        <v>-3</v>
      </c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>
        <v>-50</v>
      </c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8" t="s">
        <v>37</v>
      </c>
      <c r="IJ271" s="1"/>
      <c r="IK271" s="1"/>
    </row>
    <row r="272" spans="1:245" ht="49" customHeight="1" x14ac:dyDescent="0.35">
      <c r="A272" s="20">
        <v>270</v>
      </c>
      <c r="B272" s="2" t="s">
        <v>2</v>
      </c>
      <c r="C272" s="2" t="s">
        <v>829</v>
      </c>
      <c r="D272" s="2" t="s">
        <v>808</v>
      </c>
      <c r="E272" s="4" t="s">
        <v>881</v>
      </c>
      <c r="F272" s="23" t="s">
        <v>882</v>
      </c>
      <c r="I272" s="1">
        <v>700</v>
      </c>
      <c r="J272" s="24">
        <f t="shared" si="40"/>
        <v>787</v>
      </c>
      <c r="K272" s="44" t="s">
        <v>55</v>
      </c>
      <c r="M272" s="1">
        <v>8</v>
      </c>
      <c r="N272" s="1">
        <v>2</v>
      </c>
      <c r="O272" s="1">
        <v>4</v>
      </c>
      <c r="U272" s="71">
        <f t="shared" si="41"/>
        <v>98.375</v>
      </c>
      <c r="V272" s="26">
        <f t="shared" si="35"/>
        <v>87</v>
      </c>
      <c r="W272" s="1">
        <v>240</v>
      </c>
      <c r="X272" s="27" t="str">
        <f t="shared" si="36"/>
        <v>P var low</v>
      </c>
      <c r="Y272" s="2" t="s">
        <v>174</v>
      </c>
      <c r="AA272" s="4"/>
      <c r="AC272" s="1">
        <v>30</v>
      </c>
      <c r="AG272" s="11">
        <v>4.45</v>
      </c>
      <c r="AH272" s="67">
        <v>961</v>
      </c>
      <c r="AI272" s="68"/>
      <c r="AJ272" s="68"/>
      <c r="AK272" s="68"/>
      <c r="AL272" s="1"/>
      <c r="AM272" s="1"/>
      <c r="AN272" s="1"/>
      <c r="AO272" s="1"/>
      <c r="AP272" s="1">
        <v>-3</v>
      </c>
      <c r="AQ272" s="1"/>
      <c r="AR272" s="1"/>
      <c r="AS272" s="1"/>
      <c r="AT272" s="1"/>
      <c r="AU272" s="1"/>
      <c r="AV272" s="1">
        <v>-18</v>
      </c>
      <c r="AW272" s="1">
        <v>-22</v>
      </c>
      <c r="AX272" s="1"/>
      <c r="AY272" s="1">
        <v>-10</v>
      </c>
      <c r="AZ272" s="1"/>
      <c r="BA272" s="1"/>
      <c r="BB272" s="1"/>
      <c r="BC272" s="1"/>
      <c r="BD272" s="1"/>
      <c r="BE272" s="1"/>
      <c r="BF272" s="1">
        <v>-4</v>
      </c>
      <c r="BG272" s="1"/>
      <c r="BH272" s="1">
        <v>-20</v>
      </c>
      <c r="BI272" s="1"/>
      <c r="BJ272" s="1">
        <v>-20</v>
      </c>
      <c r="BK272" s="1"/>
      <c r="BL272" s="1">
        <v>-112</v>
      </c>
      <c r="BM272" s="1"/>
      <c r="BN272" s="1"/>
      <c r="BO272" s="1"/>
      <c r="BP272" s="1">
        <v>200</v>
      </c>
      <c r="BQ272" s="1"/>
      <c r="BR272" s="1">
        <v>-12</v>
      </c>
      <c r="BS272" s="1"/>
      <c r="BT272" s="1"/>
      <c r="BU272" s="1"/>
      <c r="BV272" s="1"/>
      <c r="BW272" s="1">
        <v>-4</v>
      </c>
      <c r="BX272" s="1">
        <v>-12</v>
      </c>
      <c r="BY272" s="1">
        <v>-9</v>
      </c>
      <c r="BZ272" s="1"/>
      <c r="CA272" s="1"/>
      <c r="CB272" s="1"/>
      <c r="CC272" s="1"/>
      <c r="CD272" s="1">
        <v>-16</v>
      </c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>
        <v>-2</v>
      </c>
      <c r="CR272" s="1"/>
      <c r="CS272" s="1"/>
      <c r="CT272" s="1"/>
      <c r="CU272" s="1"/>
      <c r="CV272" s="1"/>
      <c r="CW272" s="1">
        <v>-1</v>
      </c>
      <c r="CX272" s="1"/>
      <c r="CY272" s="1"/>
      <c r="CZ272" s="1"/>
      <c r="DA272" s="1">
        <v>-2</v>
      </c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>
        <v>-8</v>
      </c>
      <c r="DP272" s="1"/>
      <c r="DQ272" s="1"/>
      <c r="DR272" s="1">
        <v>-1</v>
      </c>
      <c r="DS272" s="1"/>
      <c r="DT272" s="1"/>
      <c r="DU272" s="1"/>
      <c r="DV272" s="1"/>
      <c r="DW272" s="1"/>
      <c r="DX272" s="1">
        <v>-4</v>
      </c>
      <c r="DY272" s="1"/>
      <c r="DZ272" s="1"/>
      <c r="EA272" s="1"/>
      <c r="EB272" s="1"/>
      <c r="EC272" s="1"/>
      <c r="ED272" s="1">
        <v>-2</v>
      </c>
      <c r="EE272" s="1"/>
      <c r="EF272" s="1"/>
      <c r="EG272" s="1"/>
      <c r="EH272" s="1"/>
      <c r="EI272" s="1"/>
      <c r="EJ272" s="1"/>
      <c r="EK272" s="1"/>
      <c r="EL272" s="1">
        <v>-16</v>
      </c>
      <c r="EM272" s="1"/>
      <c r="EN272" s="1"/>
      <c r="EO272" s="1"/>
      <c r="EP272" s="1"/>
      <c r="EQ272" s="1"/>
      <c r="ER272" s="1"/>
      <c r="ES272" s="1"/>
      <c r="ET272" s="1"/>
      <c r="EU272" s="1"/>
      <c r="EV272" s="1">
        <v>-35</v>
      </c>
      <c r="EW272" s="1"/>
      <c r="EX272" s="1"/>
      <c r="EY272" s="1"/>
      <c r="EZ272" s="1"/>
      <c r="FA272" s="1"/>
      <c r="FB272" s="1"/>
      <c r="FC272" s="1"/>
      <c r="FD272" s="1">
        <v>-8</v>
      </c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>
        <v>-10</v>
      </c>
      <c r="FR272" s="1"/>
      <c r="FS272" s="1">
        <v>-2</v>
      </c>
      <c r="FT272" s="1">
        <v>-10</v>
      </c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>
        <v>-1</v>
      </c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>
        <v>-10</v>
      </c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8" t="s">
        <v>37</v>
      </c>
    </row>
    <row r="273" spans="1:243" ht="49" customHeight="1" x14ac:dyDescent="0.35">
      <c r="A273" s="20">
        <v>271</v>
      </c>
      <c r="B273" s="2" t="s">
        <v>2</v>
      </c>
      <c r="C273" s="2" t="s">
        <v>829</v>
      </c>
      <c r="D273" s="2" t="s">
        <v>808</v>
      </c>
      <c r="E273" s="4" t="s">
        <v>883</v>
      </c>
      <c r="F273" s="23" t="s">
        <v>884</v>
      </c>
      <c r="G273" s="4" t="s">
        <v>885</v>
      </c>
      <c r="I273" s="1">
        <v>700</v>
      </c>
      <c r="J273" s="24">
        <f t="shared" si="40"/>
        <v>621</v>
      </c>
      <c r="K273" s="44" t="s">
        <v>55</v>
      </c>
      <c r="M273" s="1">
        <v>4</v>
      </c>
      <c r="N273" s="1">
        <v>1</v>
      </c>
      <c r="O273" s="1">
        <v>2</v>
      </c>
      <c r="U273" s="71">
        <f t="shared" si="41"/>
        <v>155.25</v>
      </c>
      <c r="V273" s="26">
        <f t="shared" si="35"/>
        <v>-79</v>
      </c>
      <c r="W273" s="1">
        <v>240</v>
      </c>
      <c r="X273" s="27" t="str">
        <f t="shared" si="36"/>
        <v>N var</v>
      </c>
      <c r="Y273" s="2" t="s">
        <v>886</v>
      </c>
      <c r="AA273" s="4"/>
      <c r="AB273" s="5" t="s">
        <v>224</v>
      </c>
      <c r="AC273" s="1">
        <v>30</v>
      </c>
      <c r="AG273" s="11">
        <v>1.78</v>
      </c>
      <c r="AH273" s="67">
        <v>990</v>
      </c>
      <c r="AI273" s="68"/>
      <c r="AJ273" s="68"/>
      <c r="AK273" s="68"/>
      <c r="AL273" s="1"/>
      <c r="AM273" s="1"/>
      <c r="AN273" s="1"/>
      <c r="AO273" s="1"/>
      <c r="AP273" s="1">
        <v>-4</v>
      </c>
      <c r="AQ273" s="1"/>
      <c r="AR273" s="1"/>
      <c r="AS273" s="1"/>
      <c r="AT273" s="1"/>
      <c r="AU273" s="1"/>
      <c r="AV273" s="1">
        <v>-18</v>
      </c>
      <c r="AW273" s="1">
        <v>-22</v>
      </c>
      <c r="AX273" s="1"/>
      <c r="AY273" s="1"/>
      <c r="AZ273" s="1"/>
      <c r="BA273" s="1"/>
      <c r="BB273" s="1"/>
      <c r="BC273" s="1"/>
      <c r="BD273" s="1"/>
      <c r="BE273" s="1"/>
      <c r="BF273" s="1">
        <v>-4</v>
      </c>
      <c r="BG273" s="1"/>
      <c r="BH273" s="1">
        <v>-20</v>
      </c>
      <c r="BI273" s="1"/>
      <c r="BJ273" s="1">
        <v>-20</v>
      </c>
      <c r="BK273" s="1"/>
      <c r="BL273" s="1">
        <v>-112</v>
      </c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>
        <v>-1</v>
      </c>
      <c r="BX273" s="1">
        <v>-12</v>
      </c>
      <c r="BY273" s="1">
        <v>-9</v>
      </c>
      <c r="BZ273" s="1"/>
      <c r="CA273" s="1"/>
      <c r="CB273" s="1"/>
      <c r="CC273" s="1"/>
      <c r="CD273" s="1">
        <v>-3</v>
      </c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>
        <v>-1</v>
      </c>
      <c r="CX273" s="1"/>
      <c r="CY273" s="1"/>
      <c r="CZ273" s="1"/>
      <c r="DA273" s="1">
        <v>-6</v>
      </c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>
        <v>-8</v>
      </c>
      <c r="DP273" s="1"/>
      <c r="DQ273" s="1"/>
      <c r="DR273" s="1"/>
      <c r="DS273" s="1"/>
      <c r="DT273" s="1"/>
      <c r="DU273" s="1"/>
      <c r="DV273" s="1"/>
      <c r="DW273" s="1"/>
      <c r="DX273" s="1">
        <v>-4</v>
      </c>
      <c r="DY273" s="1"/>
      <c r="DZ273" s="1"/>
      <c r="EA273" s="1"/>
      <c r="EB273" s="1"/>
      <c r="EC273" s="1"/>
      <c r="ED273" s="1">
        <v>-2</v>
      </c>
      <c r="EE273" s="1"/>
      <c r="EF273" s="1"/>
      <c r="EG273" s="1"/>
      <c r="EH273" s="1"/>
      <c r="EI273" s="1"/>
      <c r="EJ273" s="1"/>
      <c r="EK273" s="1"/>
      <c r="EL273" s="1">
        <v>-16</v>
      </c>
      <c r="EM273" s="1"/>
      <c r="EN273" s="1"/>
      <c r="EO273" s="1"/>
      <c r="EP273" s="1">
        <v>-4</v>
      </c>
      <c r="EQ273" s="1"/>
      <c r="ER273" s="1"/>
      <c r="ES273" s="1"/>
      <c r="ET273" s="1"/>
      <c r="EU273" s="1"/>
      <c r="EV273" s="1">
        <v>-70</v>
      </c>
      <c r="EW273" s="1"/>
      <c r="EX273" s="1">
        <v>-2</v>
      </c>
      <c r="EY273" s="1"/>
      <c r="EZ273" s="1"/>
      <c r="FA273" s="1"/>
      <c r="FB273" s="1"/>
      <c r="FC273" s="1"/>
      <c r="FD273" s="1">
        <v>-8</v>
      </c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>
        <v>-10</v>
      </c>
      <c r="FR273" s="1"/>
      <c r="FS273" s="1">
        <v>-2</v>
      </c>
      <c r="FT273" s="1">
        <v>-10</v>
      </c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>
        <v>-1</v>
      </c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8" t="s">
        <v>37</v>
      </c>
    </row>
    <row r="274" spans="1:243" ht="49" customHeight="1" x14ac:dyDescent="0.35">
      <c r="A274" s="20">
        <v>272</v>
      </c>
      <c r="B274" s="2" t="s">
        <v>2</v>
      </c>
      <c r="C274" s="2" t="s">
        <v>829</v>
      </c>
      <c r="D274" s="2" t="s">
        <v>808</v>
      </c>
      <c r="E274" s="4" t="s">
        <v>887</v>
      </c>
      <c r="F274" s="23" t="s">
        <v>888</v>
      </c>
      <c r="G274" s="4" t="s">
        <v>889</v>
      </c>
      <c r="I274" s="1">
        <v>1400</v>
      </c>
      <c r="J274" s="24">
        <f t="shared" si="40"/>
        <v>3369</v>
      </c>
      <c r="K274" s="44" t="s">
        <v>55</v>
      </c>
      <c r="M274" s="1">
        <v>8</v>
      </c>
      <c r="N274" s="1">
        <v>2</v>
      </c>
      <c r="O274" s="1">
        <v>4</v>
      </c>
      <c r="U274" s="71">
        <f t="shared" si="41"/>
        <v>421.125</v>
      </c>
      <c r="V274" s="26">
        <f t="shared" si="35"/>
        <v>1969</v>
      </c>
      <c r="W274" s="1">
        <v>480</v>
      </c>
      <c r="X274" s="27" t="str">
        <f t="shared" si="36"/>
        <v>P var</v>
      </c>
      <c r="AA274" s="4"/>
      <c r="AB274" s="5" t="s">
        <v>235</v>
      </c>
      <c r="AC274" s="1">
        <v>30</v>
      </c>
      <c r="AG274" s="11">
        <f>2.21/56</f>
        <v>3.9464285714285716E-2</v>
      </c>
      <c r="AH274" s="67">
        <v>1899</v>
      </c>
      <c r="AI274" s="68"/>
      <c r="AJ274" s="68"/>
      <c r="AK274" s="68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>
        <v>-36</v>
      </c>
      <c r="AW274" s="1">
        <v>-44</v>
      </c>
      <c r="AX274" s="1"/>
      <c r="AY274" s="1"/>
      <c r="AZ274" s="1"/>
      <c r="BA274" s="1"/>
      <c r="BB274" s="1"/>
      <c r="BC274" s="1"/>
      <c r="BD274" s="1"/>
      <c r="BE274" s="1"/>
      <c r="BF274" s="1">
        <v>-8</v>
      </c>
      <c r="BG274" s="1"/>
      <c r="BH274" s="1">
        <v>-40</v>
      </c>
      <c r="BI274" s="1"/>
      <c r="BJ274" s="1">
        <v>-40</v>
      </c>
      <c r="BK274" s="1"/>
      <c r="BL274" s="1">
        <v>-224</v>
      </c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>
        <v>-24</v>
      </c>
      <c r="BY274" s="1">
        <v>-18</v>
      </c>
      <c r="BZ274" s="1"/>
      <c r="CA274" s="1"/>
      <c r="CB274" s="1"/>
      <c r="CC274" s="1"/>
      <c r="CD274" s="1">
        <v>-6</v>
      </c>
      <c r="CE274" s="1"/>
      <c r="CF274" s="1"/>
      <c r="CG274" s="1">
        <v>1800</v>
      </c>
      <c r="CH274" s="1"/>
      <c r="CI274" s="1"/>
      <c r="CJ274" s="1"/>
      <c r="CK274" s="1"/>
      <c r="CL274" s="1"/>
      <c r="CM274" s="1"/>
      <c r="CN274" s="1"/>
      <c r="CO274" s="1"/>
      <c r="CP274" s="1"/>
      <c r="CQ274" s="1">
        <v>-2</v>
      </c>
      <c r="CR274" s="1"/>
      <c r="CS274" s="1"/>
      <c r="CT274" s="1"/>
      <c r="CU274" s="1"/>
      <c r="CV274" s="1"/>
      <c r="CW274" s="1">
        <v>-2</v>
      </c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>
        <v>-16</v>
      </c>
      <c r="DP274" s="1"/>
      <c r="DQ274" s="1"/>
      <c r="DR274" s="1"/>
      <c r="DS274" s="1"/>
      <c r="DT274" s="1"/>
      <c r="DU274" s="1"/>
      <c r="DV274" s="1"/>
      <c r="DW274" s="1"/>
      <c r="DX274" s="1">
        <v>-8</v>
      </c>
      <c r="DY274" s="1"/>
      <c r="DZ274" s="1"/>
      <c r="EA274" s="1"/>
      <c r="EB274" s="1"/>
      <c r="EC274" s="1"/>
      <c r="ED274" s="1">
        <v>-4</v>
      </c>
      <c r="EE274" s="1"/>
      <c r="EF274" s="1"/>
      <c r="EG274" s="1"/>
      <c r="EH274" s="1"/>
      <c r="EI274" s="1"/>
      <c r="EJ274" s="1"/>
      <c r="EK274" s="1"/>
      <c r="EL274" s="1">
        <v>-32</v>
      </c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>
        <v>-4</v>
      </c>
      <c r="FT274" s="1">
        <v>-20</v>
      </c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>
        <v>200</v>
      </c>
      <c r="GH274" s="1"/>
      <c r="GI274" s="1"/>
      <c r="GJ274" s="1">
        <v>-2</v>
      </c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8" t="s">
        <v>37</v>
      </c>
    </row>
    <row r="275" spans="1:243" ht="49" customHeight="1" x14ac:dyDescent="0.35">
      <c r="A275" s="20">
        <v>273</v>
      </c>
      <c r="B275" s="2" t="s">
        <v>2</v>
      </c>
      <c r="C275" s="2" t="s">
        <v>829</v>
      </c>
      <c r="D275" s="2" t="s">
        <v>808</v>
      </c>
      <c r="E275" s="4" t="s">
        <v>890</v>
      </c>
      <c r="F275" s="23" t="s">
        <v>891</v>
      </c>
      <c r="G275" s="4" t="s">
        <v>892</v>
      </c>
      <c r="I275" s="1">
        <v>1400</v>
      </c>
      <c r="J275" s="24">
        <f t="shared" si="40"/>
        <v>1724</v>
      </c>
      <c r="K275" s="44" t="s">
        <v>55</v>
      </c>
      <c r="M275" s="1">
        <v>8</v>
      </c>
      <c r="N275" s="1">
        <v>2</v>
      </c>
      <c r="O275" s="1">
        <v>4</v>
      </c>
      <c r="U275" s="71">
        <f t="shared" si="41"/>
        <v>215.5</v>
      </c>
      <c r="V275" s="26">
        <f t="shared" si="35"/>
        <v>324</v>
      </c>
      <c r="W275" s="1">
        <v>480</v>
      </c>
      <c r="X275" s="27" t="str">
        <f t="shared" si="36"/>
        <v>P var low</v>
      </c>
      <c r="AA275" s="4"/>
      <c r="AB275" s="5" t="s">
        <v>235</v>
      </c>
      <c r="AC275" s="1">
        <v>45</v>
      </c>
      <c r="AG275" s="11">
        <f>1.3/56</f>
        <v>2.3214285714285715E-2</v>
      </c>
      <c r="AH275" s="67">
        <v>2270</v>
      </c>
      <c r="AI275" s="68"/>
      <c r="AJ275" s="68"/>
      <c r="AK275" s="68"/>
      <c r="AL275" s="1"/>
      <c r="AM275" s="1"/>
      <c r="AN275" s="1"/>
      <c r="AO275" s="1"/>
      <c r="AP275" s="1">
        <v>-8</v>
      </c>
      <c r="AQ275" s="1"/>
      <c r="AR275" s="1"/>
      <c r="AS275" s="1"/>
      <c r="AT275" s="1"/>
      <c r="AU275" s="1"/>
      <c r="AV275" s="1">
        <v>-36</v>
      </c>
      <c r="AW275" s="1">
        <v>-44</v>
      </c>
      <c r="AX275" s="1"/>
      <c r="AY275" s="1"/>
      <c r="AZ275" s="1"/>
      <c r="BA275" s="1"/>
      <c r="BB275" s="1"/>
      <c r="BC275" s="1"/>
      <c r="BD275" s="1"/>
      <c r="BE275" s="1"/>
      <c r="BF275" s="1">
        <v>-8</v>
      </c>
      <c r="BG275" s="1"/>
      <c r="BH275" s="1">
        <v>-40</v>
      </c>
      <c r="BI275" s="1"/>
      <c r="BJ275" s="1">
        <v>-40</v>
      </c>
      <c r="BK275" s="1"/>
      <c r="BL275" s="1">
        <v>-224</v>
      </c>
      <c r="BM275" s="1">
        <v>-8</v>
      </c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>
        <v>-12</v>
      </c>
      <c r="BY275" s="1">
        <v>-26</v>
      </c>
      <c r="BZ275" s="1"/>
      <c r="CA275" s="1"/>
      <c r="CB275" s="1"/>
      <c r="CC275" s="1"/>
      <c r="CD275" s="1">
        <v>-6</v>
      </c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>
        <v>-2</v>
      </c>
      <c r="CR275" s="1"/>
      <c r="CS275" s="1"/>
      <c r="CT275" s="1"/>
      <c r="CU275" s="1"/>
      <c r="CV275" s="1"/>
      <c r="CW275" s="1">
        <v>-2</v>
      </c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>
        <v>-16</v>
      </c>
      <c r="DP275" s="1"/>
      <c r="DQ275" s="1"/>
      <c r="DR275" s="1"/>
      <c r="DS275" s="1"/>
      <c r="DT275" s="1"/>
      <c r="DU275" s="1"/>
      <c r="DV275" s="1"/>
      <c r="DW275" s="1"/>
      <c r="DX275" s="1">
        <v>-8</v>
      </c>
      <c r="DY275" s="1"/>
      <c r="DZ275" s="1"/>
      <c r="EA275" s="1"/>
      <c r="EB275" s="1"/>
      <c r="EC275" s="1"/>
      <c r="ED275" s="1">
        <v>-4</v>
      </c>
      <c r="EE275" s="1"/>
      <c r="EF275" s="1"/>
      <c r="EG275" s="1"/>
      <c r="EH275" s="1"/>
      <c r="EI275" s="1"/>
      <c r="EJ275" s="1"/>
      <c r="EK275" s="1"/>
      <c r="EL275" s="1">
        <v>-32</v>
      </c>
      <c r="EM275" s="1"/>
      <c r="EN275" s="1"/>
      <c r="EO275" s="1"/>
      <c r="EP275" s="1"/>
      <c r="EQ275" s="1"/>
      <c r="ER275" s="1">
        <v>-2</v>
      </c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>
        <v>-4</v>
      </c>
      <c r="FT275" s="1">
        <v>-20</v>
      </c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>
        <v>-2</v>
      </c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>
        <v>-2</v>
      </c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8" t="s">
        <v>37</v>
      </c>
    </row>
    <row r="276" spans="1:243" ht="49" customHeight="1" x14ac:dyDescent="0.35">
      <c r="A276" s="20">
        <v>274</v>
      </c>
      <c r="B276" s="2" t="s">
        <v>2</v>
      </c>
      <c r="C276" s="2" t="s">
        <v>829</v>
      </c>
      <c r="D276" s="2" t="s">
        <v>808</v>
      </c>
      <c r="E276" s="4" t="s">
        <v>893</v>
      </c>
      <c r="F276" s="23" t="s">
        <v>894</v>
      </c>
      <c r="G276" s="4" t="s">
        <v>895</v>
      </c>
      <c r="I276" s="1">
        <v>400</v>
      </c>
      <c r="J276" s="24">
        <f t="shared" si="40"/>
        <v>544</v>
      </c>
      <c r="K276" s="44" t="s">
        <v>55</v>
      </c>
      <c r="M276" s="1">
        <v>2</v>
      </c>
      <c r="N276" s="1">
        <v>1</v>
      </c>
      <c r="O276" s="1">
        <v>1</v>
      </c>
      <c r="U276" s="71">
        <f t="shared" si="41"/>
        <v>272</v>
      </c>
      <c r="V276" s="26">
        <f t="shared" si="35"/>
        <v>144</v>
      </c>
      <c r="W276" s="1">
        <v>120</v>
      </c>
      <c r="X276" s="27" t="str">
        <f t="shared" si="36"/>
        <v>P var</v>
      </c>
      <c r="AA276" s="4"/>
      <c r="AB276" s="5" t="s">
        <v>224</v>
      </c>
      <c r="AC276" s="1">
        <v>45</v>
      </c>
      <c r="AG276" s="11">
        <v>1.78</v>
      </c>
      <c r="AH276" s="67">
        <v>773</v>
      </c>
      <c r="AI276" s="68"/>
      <c r="AJ276" s="68"/>
      <c r="AK276" s="68"/>
      <c r="AL276" s="1"/>
      <c r="AM276" s="1"/>
      <c r="AN276" s="1"/>
      <c r="AO276" s="1"/>
      <c r="AP276" s="1">
        <v>-2</v>
      </c>
      <c r="AQ276" s="1"/>
      <c r="AR276" s="1"/>
      <c r="AS276" s="1"/>
      <c r="AT276" s="1"/>
      <c r="AU276" s="1"/>
      <c r="AV276" s="1">
        <v>-9</v>
      </c>
      <c r="AW276" s="1">
        <v>-11</v>
      </c>
      <c r="AX276" s="1"/>
      <c r="AY276" s="1"/>
      <c r="AZ276" s="1"/>
      <c r="BA276" s="1"/>
      <c r="BB276" s="1"/>
      <c r="BC276" s="1"/>
      <c r="BD276" s="1"/>
      <c r="BE276" s="1"/>
      <c r="BF276" s="1">
        <v>-2</v>
      </c>
      <c r="BG276" s="1"/>
      <c r="BH276" s="1">
        <v>-10</v>
      </c>
      <c r="BI276" s="1"/>
      <c r="BJ276" s="1">
        <v>-10</v>
      </c>
      <c r="BK276" s="1"/>
      <c r="BL276" s="1">
        <v>-56</v>
      </c>
      <c r="BM276" s="1">
        <v>-8</v>
      </c>
      <c r="BN276" s="1"/>
      <c r="BO276" s="1"/>
      <c r="BP276" s="1"/>
      <c r="BQ276" s="1"/>
      <c r="BR276" s="1">
        <v>-6</v>
      </c>
      <c r="BS276" s="1"/>
      <c r="BT276" s="1"/>
      <c r="BU276" s="1"/>
      <c r="BV276" s="1"/>
      <c r="BW276" s="1">
        <v>-2</v>
      </c>
      <c r="BX276" s="1">
        <v>-6</v>
      </c>
      <c r="BY276" s="1">
        <v>-13</v>
      </c>
      <c r="BZ276" s="1"/>
      <c r="CA276" s="1"/>
      <c r="CB276" s="1"/>
      <c r="CC276" s="1"/>
      <c r="CD276" s="1">
        <v>-3</v>
      </c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>
        <v>-1</v>
      </c>
      <c r="CX276" s="1"/>
      <c r="CY276" s="1"/>
      <c r="CZ276" s="1"/>
      <c r="DA276" s="1">
        <v>-2</v>
      </c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>
        <v>-12</v>
      </c>
      <c r="DP276" s="1"/>
      <c r="DQ276" s="1"/>
      <c r="DR276" s="1"/>
      <c r="DS276" s="1"/>
      <c r="DT276" s="1"/>
      <c r="DU276" s="1"/>
      <c r="DV276" s="1"/>
      <c r="DW276" s="1"/>
      <c r="DX276" s="1">
        <v>-6</v>
      </c>
      <c r="DY276" s="1"/>
      <c r="DZ276" s="1"/>
      <c r="EA276" s="1"/>
      <c r="EB276" s="1"/>
      <c r="EC276" s="1"/>
      <c r="ED276" s="1">
        <v>-1</v>
      </c>
      <c r="EE276" s="1"/>
      <c r="EF276" s="1"/>
      <c r="EG276" s="1"/>
      <c r="EH276" s="1"/>
      <c r="EI276" s="1"/>
      <c r="EJ276" s="1"/>
      <c r="EK276" s="1"/>
      <c r="EL276" s="1">
        <v>-8</v>
      </c>
      <c r="EM276" s="1"/>
      <c r="EN276" s="1"/>
      <c r="EO276" s="1"/>
      <c r="EP276" s="1"/>
      <c r="EQ276" s="1"/>
      <c r="ER276" s="1"/>
      <c r="ES276" s="1">
        <v>-4</v>
      </c>
      <c r="ET276" s="1"/>
      <c r="EU276" s="1"/>
      <c r="EV276" s="1">
        <v>-35</v>
      </c>
      <c r="EW276" s="1"/>
      <c r="EX276" s="1"/>
      <c r="EY276" s="1"/>
      <c r="EZ276" s="1"/>
      <c r="FA276" s="1"/>
      <c r="FB276" s="1"/>
      <c r="FC276" s="1"/>
      <c r="FD276" s="1">
        <v>-4</v>
      </c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>
        <v>-5</v>
      </c>
      <c r="FR276" s="1"/>
      <c r="FS276" s="1">
        <v>-1</v>
      </c>
      <c r="FT276" s="1">
        <v>-7</v>
      </c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>
        <v>-1</v>
      </c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>
        <v>-4</v>
      </c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8" t="s">
        <v>37</v>
      </c>
    </row>
    <row r="277" spans="1:243" ht="49" customHeight="1" x14ac:dyDescent="0.35">
      <c r="A277" s="20">
        <v>275</v>
      </c>
      <c r="B277" s="2" t="s">
        <v>2</v>
      </c>
      <c r="C277" s="2" t="s">
        <v>829</v>
      </c>
      <c r="D277" s="2" t="s">
        <v>808</v>
      </c>
      <c r="E277" s="4" t="s">
        <v>896</v>
      </c>
      <c r="F277" s="23" t="s">
        <v>897</v>
      </c>
      <c r="G277" s="4" t="s">
        <v>898</v>
      </c>
      <c r="I277" s="1">
        <v>2200</v>
      </c>
      <c r="J277" s="24">
        <f t="shared" si="40"/>
        <v>4793</v>
      </c>
      <c r="K277" s="44" t="s">
        <v>55</v>
      </c>
      <c r="M277" s="1">
        <v>12</v>
      </c>
      <c r="N277" s="1">
        <v>4</v>
      </c>
      <c r="O277" s="1">
        <v>6</v>
      </c>
      <c r="U277" s="71">
        <f t="shared" si="41"/>
        <v>399.41666666666669</v>
      </c>
      <c r="V277" s="26">
        <f t="shared" si="35"/>
        <v>2593</v>
      </c>
      <c r="W277" s="1">
        <v>720</v>
      </c>
      <c r="X277" s="27" t="str">
        <f t="shared" si="36"/>
        <v>P var</v>
      </c>
      <c r="AA277" s="4"/>
      <c r="AB277" s="5" t="s">
        <v>224</v>
      </c>
      <c r="AC277" s="1">
        <v>30</v>
      </c>
      <c r="AG277" s="11">
        <v>0.8</v>
      </c>
      <c r="AH277" s="67">
        <v>2905</v>
      </c>
      <c r="AI277" s="68"/>
      <c r="AJ277" s="68"/>
      <c r="AK277" s="68"/>
      <c r="AL277" s="1"/>
      <c r="AM277" s="1"/>
      <c r="AN277" s="1"/>
      <c r="AO277" s="1"/>
      <c r="AP277" s="1">
        <v>-12</v>
      </c>
      <c r="AQ277" s="1"/>
      <c r="AR277" s="1"/>
      <c r="AS277" s="1"/>
      <c r="AT277" s="1"/>
      <c r="AU277" s="1"/>
      <c r="AV277" s="1">
        <v>-54</v>
      </c>
      <c r="AW277" s="1">
        <v>-66</v>
      </c>
      <c r="AX277" s="1"/>
      <c r="AY277" s="1"/>
      <c r="AZ277" s="1"/>
      <c r="BA277" s="1"/>
      <c r="BB277" s="1"/>
      <c r="BC277" s="1"/>
      <c r="BD277" s="1"/>
      <c r="BE277" s="1"/>
      <c r="BF277" s="1">
        <v>-12</v>
      </c>
      <c r="BG277" s="1"/>
      <c r="BH277" s="1">
        <v>-60</v>
      </c>
      <c r="BI277" s="1"/>
      <c r="BJ277" s="1">
        <v>-60</v>
      </c>
      <c r="BK277" s="1">
        <v>-72</v>
      </c>
      <c r="BL277" s="1">
        <v>-336</v>
      </c>
      <c r="BM277" s="1"/>
      <c r="BN277" s="1"/>
      <c r="BO277" s="1"/>
      <c r="BP277" s="1"/>
      <c r="BQ277" s="1"/>
      <c r="BR277" s="1">
        <v>-38</v>
      </c>
      <c r="BS277" s="1">
        <v>3000</v>
      </c>
      <c r="BT277" s="1"/>
      <c r="BU277" s="1"/>
      <c r="BV277" s="1"/>
      <c r="BW277" s="1">
        <v>-6</v>
      </c>
      <c r="BX277" s="1">
        <v>-36</v>
      </c>
      <c r="BY277" s="1">
        <v>-30</v>
      </c>
      <c r="BZ277" s="1"/>
      <c r="CA277" s="1"/>
      <c r="CB277" s="1"/>
      <c r="CC277" s="1"/>
      <c r="CD277" s="1">
        <v>-42</v>
      </c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>
        <v>-4</v>
      </c>
      <c r="CX277" s="1"/>
      <c r="CY277" s="1"/>
      <c r="CZ277" s="1"/>
      <c r="DA277" s="1">
        <v>-16</v>
      </c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>
        <v>-24</v>
      </c>
      <c r="DP277" s="1"/>
      <c r="DQ277" s="1"/>
      <c r="DR277" s="1"/>
      <c r="DS277" s="1"/>
      <c r="DT277" s="1"/>
      <c r="DU277" s="1"/>
      <c r="DV277" s="1"/>
      <c r="DW277" s="1"/>
      <c r="DX277" s="1">
        <v>-12</v>
      </c>
      <c r="DY277" s="1"/>
      <c r="DZ277" s="1"/>
      <c r="EA277" s="1"/>
      <c r="EB277" s="1"/>
      <c r="EC277" s="1"/>
      <c r="ED277" s="1">
        <v>-6</v>
      </c>
      <c r="EE277" s="1"/>
      <c r="EF277" s="1"/>
      <c r="EG277" s="1"/>
      <c r="EH277" s="1"/>
      <c r="EI277" s="1"/>
      <c r="EJ277" s="1"/>
      <c r="EK277" s="1"/>
      <c r="EL277" s="1">
        <v>-48</v>
      </c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>
        <v>-24</v>
      </c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>
        <v>-30</v>
      </c>
      <c r="FR277" s="1"/>
      <c r="FS277" s="1">
        <v>-6</v>
      </c>
      <c r="FT277" s="1">
        <v>-30</v>
      </c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>
        <v>-4</v>
      </c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>
        <v>-12</v>
      </c>
      <c r="HS277" s="1"/>
      <c r="HT277" s="1"/>
      <c r="HU277" s="1"/>
      <c r="HV277" s="1"/>
      <c r="HW277" s="1"/>
      <c r="HX277" s="1"/>
      <c r="HY277" s="1">
        <v>-72</v>
      </c>
      <c r="HZ277" s="1"/>
      <c r="IA277" s="1"/>
      <c r="IB277" s="1"/>
      <c r="IC277" s="1"/>
      <c r="ID277" s="1"/>
      <c r="IE277" s="1"/>
      <c r="IF277" s="1"/>
      <c r="IG277" s="1"/>
      <c r="IH277" s="1"/>
      <c r="II277" s="18" t="s">
        <v>37</v>
      </c>
    </row>
    <row r="278" spans="1:243" ht="49" customHeight="1" x14ac:dyDescent="0.35">
      <c r="A278" s="20">
        <v>276</v>
      </c>
      <c r="B278" s="2" t="s">
        <v>2</v>
      </c>
      <c r="C278" s="2" t="s">
        <v>829</v>
      </c>
      <c r="D278" s="2" t="s">
        <v>808</v>
      </c>
      <c r="E278" s="4" t="s">
        <v>899</v>
      </c>
      <c r="F278" s="23" t="s">
        <v>900</v>
      </c>
      <c r="G278" s="36" t="s">
        <v>901</v>
      </c>
      <c r="I278" s="1">
        <v>400</v>
      </c>
      <c r="J278" s="24">
        <f t="shared" si="40"/>
        <v>816</v>
      </c>
      <c r="K278" s="44" t="s">
        <v>55</v>
      </c>
      <c r="N278" s="1">
        <v>2</v>
      </c>
      <c r="O278" s="1">
        <v>2</v>
      </c>
      <c r="U278" s="71">
        <f>J278/N278</f>
        <v>408</v>
      </c>
      <c r="V278" s="26">
        <f t="shared" si="35"/>
        <v>416</v>
      </c>
      <c r="W278" s="1">
        <v>120</v>
      </c>
      <c r="X278" s="27" t="str">
        <f t="shared" si="36"/>
        <v>P var</v>
      </c>
      <c r="AA278" s="4"/>
      <c r="AB278" s="5" t="s">
        <v>235</v>
      </c>
      <c r="AC278" s="1">
        <v>60</v>
      </c>
      <c r="AG278" s="11">
        <v>4.992727272727273E-2</v>
      </c>
      <c r="AH278" s="67">
        <v>1049</v>
      </c>
      <c r="AI278" s="68"/>
      <c r="AJ278" s="68"/>
      <c r="AK278" s="68"/>
      <c r="AL278" s="1"/>
      <c r="AM278" s="1"/>
      <c r="AN278" s="1"/>
      <c r="AO278" s="1"/>
      <c r="AP278" s="1">
        <v>-4</v>
      </c>
      <c r="AQ278" s="1">
        <v>-6</v>
      </c>
      <c r="AR278" s="1"/>
      <c r="AS278" s="1"/>
      <c r="AT278" s="1"/>
      <c r="AU278" s="1"/>
      <c r="AV278" s="1"/>
      <c r="AW278" s="1"/>
      <c r="AX278" s="1"/>
      <c r="AY278" s="1"/>
      <c r="AZ278" s="1">
        <v>-10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>
        <v>-20</v>
      </c>
      <c r="BK278" s="1"/>
      <c r="BL278" s="1"/>
      <c r="BM278" s="1"/>
      <c r="BN278" s="1"/>
      <c r="BO278" s="1">
        <v>-80</v>
      </c>
      <c r="BP278" s="1"/>
      <c r="BQ278" s="1"/>
      <c r="BR278" s="1"/>
      <c r="BS278" s="1"/>
      <c r="BT278" s="1"/>
      <c r="BU278" s="1"/>
      <c r="BV278" s="1"/>
      <c r="BW278" s="1"/>
      <c r="BX278" s="1">
        <v>-12</v>
      </c>
      <c r="BY278" s="1">
        <v>-9</v>
      </c>
      <c r="BZ278" s="1"/>
      <c r="CA278" s="1"/>
      <c r="CB278" s="1"/>
      <c r="CC278" s="1"/>
      <c r="CD278" s="1"/>
      <c r="CE278" s="1">
        <v>-6</v>
      </c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>
        <v>-1</v>
      </c>
      <c r="CR278" s="1"/>
      <c r="CS278" s="1"/>
      <c r="CT278" s="1"/>
      <c r="CU278" s="1"/>
      <c r="CV278" s="1"/>
      <c r="CW278" s="1">
        <v>-1</v>
      </c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>
        <v>-8</v>
      </c>
      <c r="DP278" s="1"/>
      <c r="DQ278" s="1"/>
      <c r="DR278" s="1"/>
      <c r="DS278" s="1"/>
      <c r="DT278" s="1"/>
      <c r="DU278" s="1"/>
      <c r="DV278" s="1"/>
      <c r="DW278" s="1"/>
      <c r="DX278" s="1">
        <v>-4</v>
      </c>
      <c r="DY278" s="1"/>
      <c r="DZ278" s="1"/>
      <c r="EA278" s="1"/>
      <c r="EB278" s="1"/>
      <c r="EC278" s="1"/>
      <c r="ED278" s="1">
        <v>-2</v>
      </c>
      <c r="EE278" s="1"/>
      <c r="EF278" s="1"/>
      <c r="EG278" s="1"/>
      <c r="EH278" s="1"/>
      <c r="EI278" s="1"/>
      <c r="EJ278" s="1"/>
      <c r="EK278" s="1"/>
      <c r="EL278" s="1">
        <v>-16</v>
      </c>
      <c r="EM278" s="1"/>
      <c r="EN278" s="1"/>
      <c r="EO278" s="1"/>
      <c r="EP278" s="1"/>
      <c r="EQ278" s="1"/>
      <c r="ER278" s="1"/>
      <c r="ES278" s="1">
        <v>-5</v>
      </c>
      <c r="ET278" s="1"/>
      <c r="EU278" s="1"/>
      <c r="EV278" s="1"/>
      <c r="EW278" s="1"/>
      <c r="EX278" s="1">
        <v>-1</v>
      </c>
      <c r="EY278" s="1"/>
      <c r="EZ278" s="1"/>
      <c r="FA278" s="1"/>
      <c r="FB278" s="1"/>
      <c r="FC278" s="1"/>
      <c r="FD278" s="1">
        <v>-8</v>
      </c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>
        <v>-10</v>
      </c>
      <c r="FR278" s="1"/>
      <c r="FS278" s="1"/>
      <c r="FT278" s="1"/>
      <c r="FU278" s="1"/>
      <c r="FV278" s="1">
        <v>-4</v>
      </c>
      <c r="FW278" s="1"/>
      <c r="FX278" s="1"/>
      <c r="FY278" s="1"/>
      <c r="FZ278" s="1"/>
      <c r="GA278" s="1"/>
      <c r="GB278" s="1">
        <v>-4</v>
      </c>
      <c r="GC278" s="1">
        <v>-12</v>
      </c>
      <c r="GD278" s="1"/>
      <c r="GE278" s="1"/>
      <c r="GF278" s="1"/>
      <c r="GG278" s="1"/>
      <c r="GH278" s="1"/>
      <c r="GI278" s="1"/>
      <c r="GJ278" s="1">
        <v>-2</v>
      </c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>
        <v>-8</v>
      </c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8" t="s">
        <v>37</v>
      </c>
    </row>
    <row r="279" spans="1:243" ht="49" customHeight="1" x14ac:dyDescent="0.35">
      <c r="A279" s="20">
        <v>277</v>
      </c>
      <c r="B279" s="2" t="s">
        <v>2</v>
      </c>
      <c r="C279" s="2" t="s">
        <v>829</v>
      </c>
      <c r="D279" s="2" t="s">
        <v>596</v>
      </c>
      <c r="E279" s="4" t="s">
        <v>902</v>
      </c>
      <c r="F279" s="23" t="s">
        <v>903</v>
      </c>
      <c r="G279" s="36" t="s">
        <v>904</v>
      </c>
      <c r="I279" s="1">
        <v>400</v>
      </c>
      <c r="J279" s="24">
        <f t="shared" si="40"/>
        <v>525</v>
      </c>
      <c r="K279" s="44" t="s">
        <v>55</v>
      </c>
      <c r="M279" s="1">
        <v>4</v>
      </c>
      <c r="U279" s="71">
        <f>J279/M279</f>
        <v>131.25</v>
      </c>
      <c r="V279" s="26">
        <f t="shared" si="35"/>
        <v>125</v>
      </c>
      <c r="W279" s="1">
        <v>240</v>
      </c>
      <c r="X279" s="27" t="str">
        <f t="shared" si="36"/>
        <v>P var low</v>
      </c>
      <c r="Y279" s="2" t="s">
        <v>174</v>
      </c>
      <c r="AB279" s="5" t="s">
        <v>235</v>
      </c>
      <c r="AC279" s="1">
        <v>30</v>
      </c>
      <c r="AG279" s="11">
        <v>0.05</v>
      </c>
      <c r="AH279" s="67">
        <v>643</v>
      </c>
      <c r="AI279" s="68"/>
      <c r="AJ279" s="68"/>
      <c r="AK279" s="68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>
        <v>-33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>
        <v>-16</v>
      </c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-16</v>
      </c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>
        <v>-24</v>
      </c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>
        <v>-2</v>
      </c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>
        <v>-24</v>
      </c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>
        <v>-3</v>
      </c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8" t="s">
        <v>37</v>
      </c>
    </row>
    <row r="280" spans="1:243" ht="49" customHeight="1" x14ac:dyDescent="0.35">
      <c r="A280" s="20">
        <v>278</v>
      </c>
      <c r="B280" s="2" t="s">
        <v>2</v>
      </c>
      <c r="C280" s="2" t="s">
        <v>829</v>
      </c>
      <c r="D280" s="2" t="s">
        <v>596</v>
      </c>
      <c r="E280" s="4" t="s">
        <v>905</v>
      </c>
      <c r="F280" s="23" t="s">
        <v>906</v>
      </c>
      <c r="G280" s="36" t="s">
        <v>907</v>
      </c>
      <c r="I280" s="1">
        <v>2400</v>
      </c>
      <c r="J280" s="24">
        <f t="shared" si="40"/>
        <v>1947</v>
      </c>
      <c r="K280" s="44" t="s">
        <v>55</v>
      </c>
      <c r="M280" s="1">
        <v>12</v>
      </c>
      <c r="N280" s="1">
        <v>6</v>
      </c>
      <c r="O280" s="1">
        <v>6</v>
      </c>
      <c r="U280" s="71">
        <f>J280/M280</f>
        <v>162.25</v>
      </c>
      <c r="V280" s="26">
        <f t="shared" si="35"/>
        <v>-453</v>
      </c>
      <c r="W280" s="1">
        <v>720</v>
      </c>
      <c r="X280" s="27" t="str">
        <f t="shared" si="36"/>
        <v>N var</v>
      </c>
      <c r="Y280" s="28" t="s">
        <v>908</v>
      </c>
      <c r="AB280" s="5" t="s">
        <v>235</v>
      </c>
      <c r="AC280" s="1">
        <v>30</v>
      </c>
      <c r="AG280" s="11">
        <v>0.03</v>
      </c>
      <c r="AH280" s="67">
        <v>2525</v>
      </c>
      <c r="AI280" s="68"/>
      <c r="AJ280" s="68"/>
      <c r="AK280" s="68"/>
      <c r="AL280" s="1"/>
      <c r="AM280" s="1"/>
      <c r="AN280" s="1"/>
      <c r="AO280" s="1"/>
      <c r="AP280" s="1">
        <v>-12</v>
      </c>
      <c r="AQ280" s="1">
        <v>-18</v>
      </c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>
        <v>-60</v>
      </c>
      <c r="BK280" s="1"/>
      <c r="BL280" s="1"/>
      <c r="BM280" s="1">
        <v>-48</v>
      </c>
      <c r="BN280" s="1"/>
      <c r="BO280" s="1">
        <v>-240</v>
      </c>
      <c r="BP280" s="1"/>
      <c r="BQ280" s="1"/>
      <c r="BR280" s="1"/>
      <c r="BS280" s="1"/>
      <c r="BT280" s="1"/>
      <c r="BU280" s="1"/>
      <c r="BV280" s="1"/>
      <c r="BW280" s="1"/>
      <c r="BX280" s="1">
        <v>-36</v>
      </c>
      <c r="BY280" s="1">
        <v>-75</v>
      </c>
      <c r="BZ280" s="1"/>
      <c r="CA280" s="1"/>
      <c r="CB280" s="1"/>
      <c r="CC280" s="1"/>
      <c r="CD280" s="1"/>
      <c r="CE280" s="1">
        <v>-18</v>
      </c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>
        <v>-2</v>
      </c>
      <c r="CR280" s="1"/>
      <c r="CS280" s="1"/>
      <c r="CT280" s="1"/>
      <c r="CU280" s="1"/>
      <c r="CV280" s="1"/>
      <c r="CW280" s="1">
        <v>-3</v>
      </c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>
        <v>150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>
        <v>-12</v>
      </c>
      <c r="DY280" s="1"/>
      <c r="DZ280" s="1"/>
      <c r="EA280" s="1"/>
      <c r="EB280" s="1"/>
      <c r="EC280" s="1"/>
      <c r="ED280" s="1">
        <v>-6</v>
      </c>
      <c r="EE280" s="1"/>
      <c r="EF280" s="1"/>
      <c r="EG280" s="1"/>
      <c r="EH280" s="1"/>
      <c r="EI280" s="1"/>
      <c r="EJ280" s="1"/>
      <c r="EK280" s="1"/>
      <c r="EL280" s="1">
        <v>-48</v>
      </c>
      <c r="EM280" s="1"/>
      <c r="EN280" s="1"/>
      <c r="EO280" s="1"/>
      <c r="EP280" s="1">
        <v>-6</v>
      </c>
      <c r="EQ280" s="1"/>
      <c r="ER280" s="1"/>
      <c r="ES280" s="1">
        <v>-12</v>
      </c>
      <c r="ET280" s="1"/>
      <c r="EU280" s="1"/>
      <c r="EV280" s="1"/>
      <c r="EW280" s="1"/>
      <c r="EX280" s="1">
        <v>-3</v>
      </c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>
        <v>-30</v>
      </c>
      <c r="FR280" s="1"/>
      <c r="FS280" s="1"/>
      <c r="FT280" s="1"/>
      <c r="FU280" s="1"/>
      <c r="FV280" s="1">
        <v>-12</v>
      </c>
      <c r="FW280" s="1"/>
      <c r="FX280" s="1"/>
      <c r="FY280" s="1"/>
      <c r="FZ280" s="1"/>
      <c r="GA280" s="1"/>
      <c r="GB280" s="1">
        <v>-12</v>
      </c>
      <c r="GC280" s="1">
        <v>-36</v>
      </c>
      <c r="GD280" s="1"/>
      <c r="GE280" s="1"/>
      <c r="GF280" s="1"/>
      <c r="GG280" s="1"/>
      <c r="GH280" s="1"/>
      <c r="GI280" s="1"/>
      <c r="GJ280" s="1">
        <v>-6</v>
      </c>
      <c r="GK280" s="1"/>
      <c r="GL280" s="1"/>
      <c r="GM280" s="1"/>
      <c r="GN280" s="1"/>
      <c r="GO280" s="1"/>
      <c r="GP280" s="1"/>
      <c r="GQ280" s="1">
        <v>-9</v>
      </c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>
        <v>-24</v>
      </c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8" t="s">
        <v>37</v>
      </c>
    </row>
    <row r="281" spans="1:243" ht="49" customHeight="1" x14ac:dyDescent="0.35">
      <c r="A281" s="20">
        <v>279</v>
      </c>
      <c r="B281" s="2" t="s">
        <v>2</v>
      </c>
      <c r="C281" s="2" t="s">
        <v>829</v>
      </c>
      <c r="D281" s="2" t="s">
        <v>136</v>
      </c>
      <c r="E281" s="4" t="s">
        <v>909</v>
      </c>
      <c r="F281" s="23" t="s">
        <v>910</v>
      </c>
      <c r="G281" s="4" t="s">
        <v>911</v>
      </c>
      <c r="I281" s="1">
        <v>1000</v>
      </c>
      <c r="J281" s="24">
        <f t="shared" si="40"/>
        <v>1055</v>
      </c>
      <c r="K281" s="44" t="s">
        <v>55</v>
      </c>
      <c r="N281" s="1">
        <v>5</v>
      </c>
      <c r="O281" s="1">
        <v>5</v>
      </c>
      <c r="P281" s="1">
        <v>1</v>
      </c>
      <c r="U281" s="71">
        <f>J281/N281</f>
        <v>211</v>
      </c>
      <c r="V281" s="26">
        <f t="shared" si="35"/>
        <v>55</v>
      </c>
      <c r="W281" s="1">
        <v>300</v>
      </c>
      <c r="X281" s="27" t="str">
        <f t="shared" si="36"/>
        <v>P var low</v>
      </c>
      <c r="AB281" s="5" t="s">
        <v>250</v>
      </c>
      <c r="AC281" s="1">
        <v>45</v>
      </c>
      <c r="AG281" s="11">
        <v>2.6572727272727272</v>
      </c>
      <c r="AH281" s="67">
        <v>1207</v>
      </c>
      <c r="AI281" s="68"/>
      <c r="AJ281" s="68"/>
      <c r="AK281" s="68"/>
      <c r="AL281" s="1"/>
      <c r="AM281" s="1"/>
      <c r="AN281" s="1"/>
      <c r="AO281" s="1"/>
      <c r="AP281" s="1">
        <v>-1</v>
      </c>
      <c r="AQ281" s="1"/>
      <c r="AR281" s="1"/>
      <c r="AS281" s="1"/>
      <c r="AT281" s="1"/>
      <c r="AU281" s="1"/>
      <c r="AV281" s="1"/>
      <c r="AW281" s="1"/>
      <c r="AX281" s="1"/>
      <c r="AY281" s="1">
        <v>-25</v>
      </c>
      <c r="AZ281" s="1"/>
      <c r="BA281" s="1"/>
      <c r="BB281" s="1"/>
      <c r="BC281" s="1"/>
      <c r="BD281" s="1">
        <v>-4</v>
      </c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>
        <v>-50</v>
      </c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>
        <v>-45</v>
      </c>
      <c r="CC281" s="1">
        <v>-30</v>
      </c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>
        <v>-30</v>
      </c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>
        <v>-10</v>
      </c>
      <c r="DP281" s="1"/>
      <c r="DQ281" s="1"/>
      <c r="DR281" s="1"/>
      <c r="DS281" s="1"/>
      <c r="DT281" s="1"/>
      <c r="DU281" s="1"/>
      <c r="DV281" s="1"/>
      <c r="DW281" s="1"/>
      <c r="DX281" s="1">
        <v>-5</v>
      </c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>
        <v>-40</v>
      </c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>
        <v>-20</v>
      </c>
      <c r="FH281" s="1"/>
      <c r="FI281" s="1"/>
      <c r="FJ281" s="1"/>
      <c r="FK281" s="1"/>
      <c r="FL281" s="1">
        <v>-10</v>
      </c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>
        <v>-150</v>
      </c>
      <c r="GJ281" s="1">
        <v>-10</v>
      </c>
      <c r="GK281" s="1"/>
      <c r="GL281" s="1"/>
      <c r="GM281" s="1"/>
      <c r="GN281" s="1"/>
      <c r="GO281" s="1"/>
      <c r="GP281" s="1"/>
      <c r="GQ281" s="1">
        <v>-30</v>
      </c>
      <c r="GR281" s="1"/>
      <c r="GS281" s="1"/>
      <c r="GT281" s="1">
        <v>500</v>
      </c>
      <c r="GU281" s="1"/>
      <c r="GV281" s="1"/>
      <c r="GW281" s="1"/>
      <c r="GX281" s="1"/>
      <c r="GY281" s="1"/>
      <c r="GZ281" s="1">
        <v>-10</v>
      </c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>
        <v>-180</v>
      </c>
      <c r="HO281" s="1">
        <v>-2</v>
      </c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8" t="s">
        <v>37</v>
      </c>
    </row>
    <row r="282" spans="1:243" ht="49" customHeight="1" x14ac:dyDescent="0.35">
      <c r="A282" s="20">
        <v>280</v>
      </c>
      <c r="B282" s="2" t="s">
        <v>2</v>
      </c>
      <c r="C282" s="2" t="s">
        <v>829</v>
      </c>
      <c r="D282" s="2" t="s">
        <v>136</v>
      </c>
      <c r="E282" s="4" t="s">
        <v>912</v>
      </c>
      <c r="F282" s="23" t="s">
        <v>913</v>
      </c>
      <c r="G282" s="4" t="s">
        <v>914</v>
      </c>
      <c r="I282" s="1">
        <v>1800</v>
      </c>
      <c r="J282" s="24">
        <f t="shared" si="40"/>
        <v>3173</v>
      </c>
      <c r="K282" s="44" t="s">
        <v>55</v>
      </c>
      <c r="N282" s="1">
        <v>9</v>
      </c>
      <c r="O282" s="1">
        <v>9</v>
      </c>
      <c r="P282" s="1">
        <v>5</v>
      </c>
      <c r="U282" s="71">
        <f>J282/N282</f>
        <v>352.55555555555554</v>
      </c>
      <c r="V282" s="26">
        <f t="shared" si="35"/>
        <v>1373</v>
      </c>
      <c r="W282" s="1">
        <v>450</v>
      </c>
      <c r="X282" s="27" t="str">
        <f t="shared" si="36"/>
        <v>P var</v>
      </c>
      <c r="AB282" s="66" t="s">
        <v>219</v>
      </c>
      <c r="AC282" s="1">
        <v>45</v>
      </c>
      <c r="AD282" s="31">
        <f>J282/AC282</f>
        <v>70.511111111111106</v>
      </c>
      <c r="AE282" s="20">
        <v>1</v>
      </c>
      <c r="AF282" s="1" t="s">
        <v>121</v>
      </c>
      <c r="AG282" s="11">
        <v>0.22</v>
      </c>
      <c r="AH282" s="67">
        <v>3811</v>
      </c>
      <c r="AI282" s="68"/>
      <c r="AJ282" s="68"/>
      <c r="AK282" s="68"/>
      <c r="AL282" s="1"/>
      <c r="AM282" s="1"/>
      <c r="AN282" s="1"/>
      <c r="AO282" s="1"/>
      <c r="AP282" s="1">
        <v>-1</v>
      </c>
      <c r="AQ282" s="1"/>
      <c r="AR282" s="1"/>
      <c r="AS282" s="1"/>
      <c r="AT282" s="1"/>
      <c r="AU282" s="1"/>
      <c r="AV282" s="1"/>
      <c r="AW282" s="1"/>
      <c r="AX282" s="1"/>
      <c r="AY282" s="1">
        <v>-45</v>
      </c>
      <c r="AZ282" s="1"/>
      <c r="BA282" s="1"/>
      <c r="BB282" s="1"/>
      <c r="BC282" s="1"/>
      <c r="BD282" s="1">
        <v>-20</v>
      </c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>
        <v>-90</v>
      </c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>
        <v>-81</v>
      </c>
      <c r="CC282" s="1">
        <v>-54</v>
      </c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>
        <f>-9*6</f>
        <v>-54</v>
      </c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>
        <v>-18</v>
      </c>
      <c r="DP282" s="1"/>
      <c r="DQ282" s="1"/>
      <c r="DR282" s="1"/>
      <c r="DS282" s="1"/>
      <c r="DT282" s="1"/>
      <c r="DU282" s="1"/>
      <c r="DV282" s="1"/>
      <c r="DW282" s="1"/>
      <c r="DX282" s="1">
        <v>-9</v>
      </c>
      <c r="DY282" s="1"/>
      <c r="DZ282" s="1"/>
      <c r="EA282" s="1"/>
      <c r="EB282" s="1">
        <v>-100</v>
      </c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>
        <v>-72</v>
      </c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>
        <v>-36</v>
      </c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>
        <v>-18</v>
      </c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>
        <v>-18</v>
      </c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>
        <v>-2</v>
      </c>
      <c r="HP282" s="1"/>
      <c r="HQ282" s="1">
        <v>-20</v>
      </c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8" t="s">
        <v>37</v>
      </c>
    </row>
    <row r="283" spans="1:243" ht="49" customHeight="1" x14ac:dyDescent="0.35">
      <c r="A283" s="20">
        <v>281</v>
      </c>
      <c r="B283" s="2" t="s">
        <v>2</v>
      </c>
      <c r="C283" s="2" t="s">
        <v>829</v>
      </c>
      <c r="D283" s="2" t="s">
        <v>136</v>
      </c>
      <c r="E283" s="4" t="s">
        <v>915</v>
      </c>
      <c r="F283" s="23" t="s">
        <v>916</v>
      </c>
      <c r="I283" s="1">
        <v>200</v>
      </c>
      <c r="J283" s="24">
        <f t="shared" si="40"/>
        <v>354</v>
      </c>
      <c r="K283" s="44" t="s">
        <v>55</v>
      </c>
      <c r="N283" s="1">
        <v>1</v>
      </c>
      <c r="O283" s="1">
        <v>1</v>
      </c>
      <c r="P283" s="1">
        <v>1</v>
      </c>
      <c r="U283" s="71">
        <f>J283/O283</f>
        <v>354</v>
      </c>
      <c r="V283" s="26">
        <f t="shared" ref="V283:V351" si="43">J283-I283</f>
        <v>154</v>
      </c>
      <c r="W283" s="1">
        <v>60</v>
      </c>
      <c r="X283" s="27" t="str">
        <f t="shared" ref="X283:X351" si="44">IF(J283&lt;I283,"N var",IF(J283&lt;(I283+W283),"P var low",IF(J283&gt;(I283+W283-1),"P var","N var")))</f>
        <v>P var</v>
      </c>
      <c r="AB283" s="5" t="s">
        <v>917</v>
      </c>
      <c r="AC283" s="1">
        <v>45</v>
      </c>
      <c r="AG283" s="11">
        <v>0.29236363636363633</v>
      </c>
      <c r="AH283" s="67">
        <v>416</v>
      </c>
      <c r="AI283" s="68"/>
      <c r="AJ283" s="68"/>
      <c r="AK283" s="68"/>
      <c r="AL283" s="1"/>
      <c r="AM283" s="1"/>
      <c r="AN283" s="1"/>
      <c r="AO283" s="1"/>
      <c r="AP283" s="1">
        <v>-1</v>
      </c>
      <c r="AQ283" s="1"/>
      <c r="AR283" s="1"/>
      <c r="AS283" s="1"/>
      <c r="AT283" s="1"/>
      <c r="AU283" s="1"/>
      <c r="AV283" s="1"/>
      <c r="AW283" s="1"/>
      <c r="AX283" s="1"/>
      <c r="AY283" s="1">
        <v>-5</v>
      </c>
      <c r="AZ283" s="1"/>
      <c r="BA283" s="1"/>
      <c r="BB283" s="1"/>
      <c r="BC283" s="1"/>
      <c r="BD283" s="1">
        <v>-4</v>
      </c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>
        <v>-10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>
        <v>-9</v>
      </c>
      <c r="CC283" s="1">
        <v>-6</v>
      </c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>
        <v>-6</v>
      </c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>
        <v>-2</v>
      </c>
      <c r="DP283" s="1"/>
      <c r="DQ283" s="1"/>
      <c r="DR283" s="1"/>
      <c r="DS283" s="1"/>
      <c r="DT283" s="1"/>
      <c r="DU283" s="1"/>
      <c r="DV283" s="1"/>
      <c r="DW283" s="1"/>
      <c r="DX283" s="1">
        <v>-1</v>
      </c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>
        <v>-8</v>
      </c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>
        <v>-4</v>
      </c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>
        <v>-2</v>
      </c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>
        <v>-2</v>
      </c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>
        <v>-2</v>
      </c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8" t="s">
        <v>37</v>
      </c>
    </row>
    <row r="284" spans="1:243" ht="49" customHeight="1" x14ac:dyDescent="0.35">
      <c r="A284" s="20">
        <v>282</v>
      </c>
      <c r="B284" s="2" t="s">
        <v>2</v>
      </c>
      <c r="C284" s="2" t="s">
        <v>812</v>
      </c>
      <c r="D284" s="2" t="s">
        <v>918</v>
      </c>
      <c r="E284" s="4" t="s">
        <v>919</v>
      </c>
      <c r="F284" s="23" t="s">
        <v>920</v>
      </c>
      <c r="G284" s="4" t="s">
        <v>921</v>
      </c>
      <c r="I284" s="1">
        <v>80</v>
      </c>
      <c r="J284" s="24">
        <f t="shared" si="40"/>
        <v>86</v>
      </c>
      <c r="K284" s="44" t="s">
        <v>55</v>
      </c>
      <c r="N284" s="1">
        <v>1</v>
      </c>
      <c r="O284" s="1">
        <v>1</v>
      </c>
      <c r="U284" s="71">
        <f>J284/O284</f>
        <v>86</v>
      </c>
      <c r="V284" s="26">
        <f t="shared" si="43"/>
        <v>6</v>
      </c>
      <c r="W284" s="1">
        <v>60</v>
      </c>
      <c r="X284" s="27" t="str">
        <f t="shared" si="44"/>
        <v>P var low</v>
      </c>
      <c r="AB284" s="5" t="s">
        <v>922</v>
      </c>
      <c r="AC284" s="1">
        <v>45</v>
      </c>
      <c r="AG284" s="11">
        <v>0.24</v>
      </c>
      <c r="AH284" s="67">
        <v>129</v>
      </c>
      <c r="AI284" s="68"/>
      <c r="AJ284" s="68"/>
      <c r="AK284" s="68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>
        <v>-20</v>
      </c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>
        <v>-3</v>
      </c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>
        <v>-20</v>
      </c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8" t="s">
        <v>37</v>
      </c>
    </row>
    <row r="285" spans="1:243" ht="49" customHeight="1" x14ac:dyDescent="0.35">
      <c r="A285" s="20">
        <v>283</v>
      </c>
      <c r="B285" s="2" t="s">
        <v>2</v>
      </c>
      <c r="C285" s="2" t="s">
        <v>812</v>
      </c>
      <c r="D285" s="2" t="s">
        <v>918</v>
      </c>
      <c r="E285" s="4" t="s">
        <v>923</v>
      </c>
      <c r="F285" s="23" t="s">
        <v>924</v>
      </c>
      <c r="G285" s="4" t="s">
        <v>925</v>
      </c>
      <c r="I285" s="1">
        <v>80</v>
      </c>
      <c r="J285" s="24">
        <f t="shared" si="40"/>
        <v>91</v>
      </c>
      <c r="K285" s="44" t="s">
        <v>55</v>
      </c>
      <c r="N285" s="1">
        <v>0.5</v>
      </c>
      <c r="O285" s="1">
        <v>0.5</v>
      </c>
      <c r="P285" s="1">
        <v>1</v>
      </c>
      <c r="U285" s="71">
        <f>J285/P285</f>
        <v>91</v>
      </c>
      <c r="V285" s="26">
        <f t="shared" si="43"/>
        <v>11</v>
      </c>
      <c r="W285" s="1">
        <v>30</v>
      </c>
      <c r="X285" s="27" t="str">
        <f t="shared" si="44"/>
        <v>P var low</v>
      </c>
      <c r="AB285" s="5" t="s">
        <v>235</v>
      </c>
      <c r="AC285" s="1">
        <v>45</v>
      </c>
      <c r="AG285" s="11">
        <v>0.22</v>
      </c>
      <c r="AH285" s="67">
        <f>101-7</f>
        <v>94</v>
      </c>
      <c r="AI285" s="68"/>
      <c r="AJ285" s="68"/>
      <c r="AK285" s="68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>
        <v>-4</v>
      </c>
      <c r="BE285" s="1"/>
      <c r="BF285" s="1">
        <v>-20</v>
      </c>
      <c r="BG285" s="1"/>
      <c r="BH285" s="1"/>
      <c r="BI285" s="1"/>
      <c r="BJ285" s="1"/>
      <c r="BK285" s="1"/>
      <c r="BL285" s="1"/>
      <c r="BM285" s="1">
        <v>-4</v>
      </c>
      <c r="BN285" s="1"/>
      <c r="BO285" s="1">
        <v>-5</v>
      </c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>
        <v>-20</v>
      </c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>
        <v>23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>
        <v>27</v>
      </c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8" t="s">
        <v>37</v>
      </c>
    </row>
    <row r="286" spans="1:243" ht="49" customHeight="1" x14ac:dyDescent="0.35">
      <c r="A286" s="20">
        <v>284</v>
      </c>
      <c r="B286" s="2" t="s">
        <v>2</v>
      </c>
      <c r="C286" s="2" t="s">
        <v>829</v>
      </c>
      <c r="D286" s="2" t="s">
        <v>611</v>
      </c>
      <c r="E286" s="4" t="s">
        <v>926</v>
      </c>
      <c r="F286" s="23" t="s">
        <v>927</v>
      </c>
      <c r="G286" s="4" t="s">
        <v>928</v>
      </c>
      <c r="I286" s="1">
        <v>800</v>
      </c>
      <c r="J286" s="24">
        <f t="shared" si="40"/>
        <v>1708</v>
      </c>
      <c r="K286" s="44" t="s">
        <v>55</v>
      </c>
      <c r="N286" s="1">
        <v>8</v>
      </c>
      <c r="O286" s="1">
        <v>8</v>
      </c>
      <c r="P286" s="1">
        <v>8</v>
      </c>
      <c r="U286" s="71">
        <f>J286/N286</f>
        <v>213.5</v>
      </c>
      <c r="V286" s="26">
        <f t="shared" si="43"/>
        <v>908</v>
      </c>
      <c r="W286" s="1">
        <v>400</v>
      </c>
      <c r="X286" s="27" t="str">
        <f t="shared" si="44"/>
        <v>P var</v>
      </c>
      <c r="AB286" s="66" t="s">
        <v>219</v>
      </c>
      <c r="AC286" s="1">
        <v>45</v>
      </c>
      <c r="AD286" s="31">
        <f>J286/AC286</f>
        <v>37.955555555555556</v>
      </c>
      <c r="AE286" s="20">
        <v>1</v>
      </c>
      <c r="AF286" s="1" t="s">
        <v>121</v>
      </c>
      <c r="AG286" s="11">
        <v>0.24</v>
      </c>
      <c r="AH286" s="67">
        <v>1867</v>
      </c>
      <c r="AI286" s="68"/>
      <c r="AJ286" s="68"/>
      <c r="AK286" s="68"/>
      <c r="AL286" s="1"/>
      <c r="AM286" s="1"/>
      <c r="AN286" s="1"/>
      <c r="AO286" s="1"/>
      <c r="AP286" s="1">
        <v>-8</v>
      </c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>
        <v>-32</v>
      </c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>
        <v>-24</v>
      </c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>
        <v>-8</v>
      </c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>
        <v>-20</v>
      </c>
      <c r="GA286" s="1"/>
      <c r="GB286" s="1"/>
      <c r="GC286" s="1"/>
      <c r="GD286" s="1"/>
      <c r="GE286" s="1"/>
      <c r="GF286" s="1"/>
      <c r="GG286" s="1"/>
      <c r="GH286" s="1"/>
      <c r="GI286" s="1"/>
      <c r="GJ286" s="1">
        <v>-8</v>
      </c>
      <c r="GK286" s="1"/>
      <c r="GL286" s="1"/>
      <c r="GM286" s="1"/>
      <c r="GN286" s="1"/>
      <c r="GO286" s="1"/>
      <c r="GP286" s="1"/>
      <c r="GQ286" s="1"/>
      <c r="GR286" s="1"/>
      <c r="GS286" s="1">
        <v>-19</v>
      </c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>
        <v>-8</v>
      </c>
      <c r="HK286" s="1"/>
      <c r="HL286" s="1">
        <v>-8</v>
      </c>
      <c r="HM286" s="1">
        <v>-8</v>
      </c>
      <c r="HN286" s="1"/>
      <c r="HO286" s="1">
        <v>-16</v>
      </c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8" t="s">
        <v>37</v>
      </c>
    </row>
    <row r="287" spans="1:243" ht="49" customHeight="1" x14ac:dyDescent="0.35">
      <c r="A287" s="20">
        <v>285</v>
      </c>
      <c r="B287" s="2" t="s">
        <v>2</v>
      </c>
      <c r="C287" s="2" t="s">
        <v>829</v>
      </c>
      <c r="D287" s="2" t="s">
        <v>611</v>
      </c>
      <c r="E287" s="4" t="s">
        <v>929</v>
      </c>
      <c r="F287" s="23" t="s">
        <v>930</v>
      </c>
      <c r="G287" s="4" t="s">
        <v>928</v>
      </c>
      <c r="I287" s="1">
        <v>800</v>
      </c>
      <c r="J287" s="24">
        <f t="shared" si="40"/>
        <v>2209</v>
      </c>
      <c r="K287" s="44" t="s">
        <v>55</v>
      </c>
      <c r="N287" s="1">
        <v>8</v>
      </c>
      <c r="O287" s="1">
        <v>8</v>
      </c>
      <c r="P287" s="1">
        <v>3</v>
      </c>
      <c r="U287" s="71">
        <f>J287/N287</f>
        <v>276.125</v>
      </c>
      <c r="V287" s="26">
        <f t="shared" si="43"/>
        <v>1409</v>
      </c>
      <c r="W287" s="1">
        <v>400</v>
      </c>
      <c r="X287" s="27" t="str">
        <f t="shared" si="44"/>
        <v>P var</v>
      </c>
      <c r="AB287" s="5" t="s">
        <v>250</v>
      </c>
      <c r="AC287" s="1">
        <v>45</v>
      </c>
      <c r="AG287" s="11">
        <v>36</v>
      </c>
      <c r="AH287" s="67">
        <v>2239</v>
      </c>
      <c r="AI287" s="68"/>
      <c r="AJ287" s="68"/>
      <c r="AK287" s="68"/>
      <c r="AL287" s="1"/>
      <c r="AM287" s="1"/>
      <c r="AN287" s="1"/>
      <c r="AO287" s="1"/>
      <c r="AP287" s="1">
        <v>-3</v>
      </c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>
        <v>-12</v>
      </c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>
        <v>-3</v>
      </c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>
        <v>-6</v>
      </c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>
        <v>-6</v>
      </c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8" t="s">
        <v>37</v>
      </c>
    </row>
    <row r="288" spans="1:243" ht="49" customHeight="1" x14ac:dyDescent="0.35">
      <c r="A288" s="20">
        <v>286</v>
      </c>
      <c r="B288" s="2" t="s">
        <v>2</v>
      </c>
      <c r="C288" s="2" t="s">
        <v>829</v>
      </c>
      <c r="D288" s="2" t="s">
        <v>611</v>
      </c>
      <c r="E288" s="4" t="s">
        <v>931</v>
      </c>
      <c r="F288" s="23" t="s">
        <v>932</v>
      </c>
      <c r="I288" s="1">
        <v>400</v>
      </c>
      <c r="J288" s="24">
        <f t="shared" si="40"/>
        <v>1116</v>
      </c>
      <c r="K288" s="44" t="s">
        <v>55</v>
      </c>
      <c r="M288" s="1">
        <v>4</v>
      </c>
      <c r="N288" s="1">
        <v>4</v>
      </c>
      <c r="O288" s="1">
        <v>4</v>
      </c>
      <c r="U288" s="71">
        <f>J288/M288</f>
        <v>279</v>
      </c>
      <c r="V288" s="26">
        <f t="shared" si="43"/>
        <v>716</v>
      </c>
      <c r="W288" s="1">
        <v>200</v>
      </c>
      <c r="X288" s="27" t="str">
        <f t="shared" si="44"/>
        <v>P var</v>
      </c>
      <c r="AB288" s="5" t="s">
        <v>224</v>
      </c>
      <c r="AC288" s="1">
        <v>30</v>
      </c>
      <c r="AG288" s="11">
        <v>25.141999999999999</v>
      </c>
      <c r="AH288" s="67">
        <v>1435</v>
      </c>
      <c r="AI288" s="68"/>
      <c r="AJ288" s="68"/>
      <c r="AK288" s="68"/>
      <c r="AL288" s="1"/>
      <c r="AM288" s="1"/>
      <c r="AN288" s="1"/>
      <c r="AO288" s="1"/>
      <c r="AP288" s="1">
        <v>-1</v>
      </c>
      <c r="AQ288" s="1"/>
      <c r="AR288" s="1"/>
      <c r="AS288" s="1"/>
      <c r="AT288" s="1"/>
      <c r="AU288" s="1"/>
      <c r="AV288" s="1"/>
      <c r="AW288" s="1">
        <v>-80</v>
      </c>
      <c r="AX288" s="1"/>
      <c r="AY288" s="1"/>
      <c r="AZ288" s="1"/>
      <c r="BA288" s="1"/>
      <c r="BB288" s="1"/>
      <c r="BC288" s="1"/>
      <c r="BD288" s="1"/>
      <c r="BE288" s="1">
        <v>-8</v>
      </c>
      <c r="BF288" s="1"/>
      <c r="BG288" s="1"/>
      <c r="BH288" s="1">
        <v>-44</v>
      </c>
      <c r="BI288" s="1"/>
      <c r="BJ288" s="1">
        <v>-44</v>
      </c>
      <c r="BK288" s="1">
        <v>-16</v>
      </c>
      <c r="BL288" s="1"/>
      <c r="BM288" s="1">
        <v>-16</v>
      </c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>
        <v>-16</v>
      </c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>
        <v>-32</v>
      </c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>
        <v>-24</v>
      </c>
      <c r="FR288" s="1"/>
      <c r="FS288" s="1">
        <v>-8</v>
      </c>
      <c r="FT288" s="1">
        <v>-24</v>
      </c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>
        <v>-6</v>
      </c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8" t="s">
        <v>37</v>
      </c>
    </row>
    <row r="289" spans="1:243" ht="49" customHeight="1" x14ac:dyDescent="0.35">
      <c r="A289" s="20">
        <v>287</v>
      </c>
      <c r="B289" s="2" t="s">
        <v>2</v>
      </c>
      <c r="C289" s="2" t="s">
        <v>829</v>
      </c>
      <c r="D289" s="2" t="s">
        <v>611</v>
      </c>
      <c r="E289" s="4" t="s">
        <v>933</v>
      </c>
      <c r="F289" s="23" t="s">
        <v>934</v>
      </c>
      <c r="I289" s="1">
        <v>0</v>
      </c>
      <c r="J289" s="24">
        <f t="shared" si="40"/>
        <v>24</v>
      </c>
      <c r="K289" s="44" t="s">
        <v>55</v>
      </c>
      <c r="M289" s="1">
        <v>4</v>
      </c>
      <c r="N289" s="1">
        <v>4</v>
      </c>
      <c r="O289" s="1">
        <v>4</v>
      </c>
      <c r="U289" s="71">
        <f>J289/M289</f>
        <v>6</v>
      </c>
      <c r="V289" s="26">
        <f t="shared" si="43"/>
        <v>24</v>
      </c>
      <c r="W289" s="1">
        <v>0</v>
      </c>
      <c r="X289" s="27" t="str">
        <f t="shared" si="44"/>
        <v>P var</v>
      </c>
      <c r="AB289" s="5" t="s">
        <v>224</v>
      </c>
      <c r="AC289" s="1">
        <v>30</v>
      </c>
      <c r="AG289" s="11">
        <v>25.141999999999999</v>
      </c>
      <c r="AH289" s="67">
        <v>24</v>
      </c>
      <c r="AI289" s="68"/>
      <c r="AJ289" s="68"/>
      <c r="AK289" s="68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8" t="s">
        <v>37</v>
      </c>
    </row>
    <row r="290" spans="1:243" ht="49" customHeight="1" x14ac:dyDescent="0.35">
      <c r="A290" s="20">
        <v>288</v>
      </c>
      <c r="B290" s="2" t="s">
        <v>2</v>
      </c>
      <c r="C290" s="2" t="s">
        <v>829</v>
      </c>
      <c r="D290" s="2" t="s">
        <v>611</v>
      </c>
      <c r="E290" s="4" t="s">
        <v>935</v>
      </c>
      <c r="F290" s="23" t="s">
        <v>936</v>
      </c>
      <c r="I290" s="1">
        <v>100</v>
      </c>
      <c r="J290" s="24">
        <f t="shared" si="40"/>
        <v>300</v>
      </c>
      <c r="K290" s="44" t="s">
        <v>55</v>
      </c>
      <c r="M290" s="1">
        <v>4</v>
      </c>
      <c r="N290" s="1">
        <v>4</v>
      </c>
      <c r="O290" s="1">
        <v>4</v>
      </c>
      <c r="U290" s="71">
        <f>J290/M290</f>
        <v>75</v>
      </c>
      <c r="V290" s="26">
        <f t="shared" si="43"/>
        <v>200</v>
      </c>
      <c r="W290" s="1">
        <v>200</v>
      </c>
      <c r="X290" s="27" t="str">
        <f t="shared" si="44"/>
        <v>P var</v>
      </c>
      <c r="AH290" s="67">
        <v>270</v>
      </c>
      <c r="AI290" s="68"/>
      <c r="AJ290" s="68"/>
      <c r="AK290" s="68"/>
      <c r="AL290" s="1"/>
      <c r="AM290" s="1"/>
      <c r="AN290" s="1"/>
      <c r="AO290" s="1"/>
      <c r="AP290" s="1">
        <v>-12</v>
      </c>
      <c r="AQ290" s="1"/>
      <c r="AR290" s="1">
        <v>-8</v>
      </c>
      <c r="AS290" s="1"/>
      <c r="AT290" s="1">
        <v>-34</v>
      </c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>
        <v>-12</v>
      </c>
      <c r="BI290" s="1"/>
      <c r="BJ290" s="1"/>
      <c r="BK290" s="1"/>
      <c r="BL290" s="1"/>
      <c r="BM290" s="1">
        <v>-16</v>
      </c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-16</v>
      </c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>
        <v>-100</v>
      </c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>
        <v>-72</v>
      </c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>
        <v>300</v>
      </c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8" t="s">
        <v>37</v>
      </c>
    </row>
    <row r="291" spans="1:243" ht="49" customHeight="1" x14ac:dyDescent="0.35">
      <c r="A291" s="20">
        <v>289</v>
      </c>
      <c r="B291" s="2" t="s">
        <v>937</v>
      </c>
      <c r="C291" s="2" t="s">
        <v>807</v>
      </c>
      <c r="D291" s="2" t="s">
        <v>938</v>
      </c>
      <c r="E291" s="4" t="s">
        <v>939</v>
      </c>
      <c r="F291" s="23" t="s">
        <v>940</v>
      </c>
      <c r="G291" s="36"/>
      <c r="I291" s="1">
        <v>1200</v>
      </c>
      <c r="J291" s="24">
        <f t="shared" si="40"/>
        <v>3247</v>
      </c>
      <c r="K291" s="44" t="s">
        <v>55</v>
      </c>
      <c r="S291" s="1">
        <v>12</v>
      </c>
      <c r="T291" s="1">
        <v>283.16666666666669</v>
      </c>
      <c r="U291" s="71">
        <f t="shared" ref="U291:U335" si="45">J291/S291</f>
        <v>270.58333333333331</v>
      </c>
      <c r="V291" s="26">
        <f t="shared" si="43"/>
        <v>2047</v>
      </c>
      <c r="W291" s="37">
        <f t="shared" ref="W291:W315" si="46">60*S291</f>
        <v>720</v>
      </c>
      <c r="X291" s="27" t="str">
        <f t="shared" si="44"/>
        <v>P var</v>
      </c>
      <c r="AB291" s="5" t="s">
        <v>941</v>
      </c>
      <c r="AC291" s="1">
        <v>30</v>
      </c>
      <c r="AG291" s="11">
        <v>0.25</v>
      </c>
      <c r="AH291" s="67">
        <v>3329</v>
      </c>
      <c r="AI291" s="68"/>
      <c r="AJ291" s="68"/>
      <c r="AK291" s="68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>
        <v>-24</v>
      </c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>
        <v>-24</v>
      </c>
      <c r="BZ291" s="1"/>
      <c r="CA291" s="1"/>
      <c r="CB291" s="1"/>
      <c r="CC291" s="1"/>
      <c r="CD291" s="1"/>
      <c r="CE291" s="1">
        <v>-12</v>
      </c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>
        <v>-8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>
        <f>-2-2</f>
        <v>-4</v>
      </c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>
        <v>-10</v>
      </c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8" t="s">
        <v>37</v>
      </c>
    </row>
    <row r="292" spans="1:243" ht="49" customHeight="1" x14ac:dyDescent="0.35">
      <c r="A292" s="20">
        <v>290</v>
      </c>
      <c r="B292" s="2" t="s">
        <v>937</v>
      </c>
      <c r="C292" s="2" t="s">
        <v>942</v>
      </c>
      <c r="D292" s="2" t="s">
        <v>938</v>
      </c>
      <c r="E292" s="4" t="s">
        <v>943</v>
      </c>
      <c r="F292" s="23" t="s">
        <v>944</v>
      </c>
      <c r="G292" s="4" t="s">
        <v>945</v>
      </c>
      <c r="I292" s="1">
        <v>200</v>
      </c>
      <c r="J292" s="24">
        <f t="shared" si="40"/>
        <v>390</v>
      </c>
      <c r="K292" s="44" t="s">
        <v>55</v>
      </c>
      <c r="Q292" s="1">
        <v>1</v>
      </c>
      <c r="R292" s="1">
        <v>2</v>
      </c>
      <c r="S292" s="1">
        <v>4</v>
      </c>
      <c r="T292" s="1">
        <v>123</v>
      </c>
      <c r="U292" s="71">
        <f t="shared" si="45"/>
        <v>97.5</v>
      </c>
      <c r="V292" s="26">
        <f t="shared" si="43"/>
        <v>190</v>
      </c>
      <c r="W292" s="37">
        <f t="shared" si="46"/>
        <v>240</v>
      </c>
      <c r="X292" s="27" t="str">
        <f t="shared" si="44"/>
        <v>P var low</v>
      </c>
      <c r="Y292" s="2" t="s">
        <v>174</v>
      </c>
      <c r="AB292" s="5" t="s">
        <v>946</v>
      </c>
      <c r="AC292" s="1">
        <v>45</v>
      </c>
      <c r="AG292" s="11">
        <v>0.28000000000000003</v>
      </c>
      <c r="AH292" s="67">
        <v>414</v>
      </c>
      <c r="AI292" s="68"/>
      <c r="AJ292" s="68"/>
      <c r="AK292" s="68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>
        <v>-8</v>
      </c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-8</v>
      </c>
      <c r="BZ292" s="1"/>
      <c r="CA292" s="1"/>
      <c r="CB292" s="1"/>
      <c r="CC292" s="1"/>
      <c r="CD292" s="1"/>
      <c r="CE292" s="1">
        <v>-6</v>
      </c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>
        <v>-2</v>
      </c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8" t="s">
        <v>37</v>
      </c>
    </row>
    <row r="293" spans="1:243" ht="49" customHeight="1" x14ac:dyDescent="0.35">
      <c r="A293" s="20">
        <v>291</v>
      </c>
      <c r="B293" s="2" t="s">
        <v>937</v>
      </c>
      <c r="C293" s="2" t="s">
        <v>947</v>
      </c>
      <c r="D293" s="2" t="s">
        <v>938</v>
      </c>
      <c r="E293" s="4" t="s">
        <v>948</v>
      </c>
      <c r="F293" s="23" t="s">
        <v>949</v>
      </c>
      <c r="G293" s="4" t="s">
        <v>950</v>
      </c>
      <c r="I293" s="1">
        <v>200</v>
      </c>
      <c r="J293" s="24">
        <f t="shared" si="40"/>
        <v>811</v>
      </c>
      <c r="K293" s="44" t="s">
        <v>55</v>
      </c>
      <c r="S293" s="1">
        <v>4</v>
      </c>
      <c r="U293" s="71">
        <f t="shared" si="45"/>
        <v>202.75</v>
      </c>
      <c r="V293" s="26">
        <f t="shared" si="43"/>
        <v>611</v>
      </c>
      <c r="W293" s="37">
        <f t="shared" si="46"/>
        <v>240</v>
      </c>
      <c r="X293" s="27" t="str">
        <f t="shared" si="44"/>
        <v>P var</v>
      </c>
      <c r="AG293" s="11">
        <v>1</v>
      </c>
      <c r="AH293" s="67">
        <v>837</v>
      </c>
      <c r="AI293" s="68"/>
      <c r="AJ293" s="68"/>
      <c r="AK293" s="68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>
        <v>-10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>
        <v>-12</v>
      </c>
      <c r="BY293" s="1">
        <v>-3</v>
      </c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>
        <v>-1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8" t="s">
        <v>37</v>
      </c>
    </row>
    <row r="294" spans="1:243" ht="49" customHeight="1" x14ac:dyDescent="0.35">
      <c r="A294" s="20">
        <v>292</v>
      </c>
      <c r="B294" s="2" t="s">
        <v>937</v>
      </c>
      <c r="C294" s="2" t="s">
        <v>951</v>
      </c>
      <c r="D294" s="2" t="s">
        <v>938</v>
      </c>
      <c r="E294" s="4" t="s">
        <v>948</v>
      </c>
      <c r="F294" s="23" t="s">
        <v>949</v>
      </c>
      <c r="G294" s="4" t="s">
        <v>950</v>
      </c>
      <c r="I294" s="1">
        <v>200</v>
      </c>
      <c r="J294" s="24">
        <f t="shared" si="40"/>
        <v>541</v>
      </c>
      <c r="K294" s="44" t="s">
        <v>55</v>
      </c>
      <c r="S294" s="1">
        <v>4</v>
      </c>
      <c r="U294" s="71">
        <f t="shared" si="45"/>
        <v>135.25</v>
      </c>
      <c r="V294" s="26">
        <f t="shared" si="43"/>
        <v>341</v>
      </c>
      <c r="W294" s="37">
        <f t="shared" si="46"/>
        <v>240</v>
      </c>
      <c r="X294" s="27" t="str">
        <f t="shared" si="44"/>
        <v>P var</v>
      </c>
      <c r="AB294" s="5" t="s">
        <v>946</v>
      </c>
      <c r="AC294" s="1">
        <v>30</v>
      </c>
      <c r="AH294" s="67">
        <v>708</v>
      </c>
      <c r="AI294" s="68"/>
      <c r="AJ294" s="68"/>
      <c r="AK294" s="68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>
        <v>-20</v>
      </c>
      <c r="BK294" s="1"/>
      <c r="BL294" s="1"/>
      <c r="BM294" s="1"/>
      <c r="BN294" s="1"/>
      <c r="BO294" s="1"/>
      <c r="BP294" s="1">
        <v>-80</v>
      </c>
      <c r="BQ294" s="1"/>
      <c r="BR294" s="1"/>
      <c r="BS294" s="1"/>
      <c r="BT294" s="1"/>
      <c r="BU294" s="1"/>
      <c r="BV294" s="1"/>
      <c r="BW294" s="1"/>
      <c r="BX294" s="1"/>
      <c r="BY294" s="1">
        <v>-9</v>
      </c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>
        <v>-1</v>
      </c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>
        <v>-1</v>
      </c>
      <c r="DK294" s="1"/>
      <c r="DL294" s="1"/>
      <c r="DM294" s="1"/>
      <c r="DN294" s="1"/>
      <c r="DO294" s="1">
        <v>-8</v>
      </c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>
        <v>-2</v>
      </c>
      <c r="EE294" s="1"/>
      <c r="EF294" s="1"/>
      <c r="EG294" s="1"/>
      <c r="EH294" s="1"/>
      <c r="EI294" s="1"/>
      <c r="EJ294" s="1"/>
      <c r="EK294" s="1"/>
      <c r="EL294" s="1"/>
      <c r="EM294" s="1">
        <v>-16</v>
      </c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>
        <v>-1</v>
      </c>
      <c r="EY294" s="1"/>
      <c r="EZ294" s="1"/>
      <c r="FA294" s="1"/>
      <c r="FB294" s="1"/>
      <c r="FC294" s="1"/>
      <c r="FD294" s="1">
        <v>-8</v>
      </c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>
        <v>-10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>
        <v>-4</v>
      </c>
      <c r="GJ294" s="1">
        <v>-2</v>
      </c>
      <c r="GK294" s="1">
        <v>-5</v>
      </c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8" t="s">
        <v>37</v>
      </c>
    </row>
    <row r="295" spans="1:243" ht="49" customHeight="1" x14ac:dyDescent="0.35">
      <c r="A295" s="20">
        <v>293</v>
      </c>
      <c r="B295" s="2" t="s">
        <v>937</v>
      </c>
      <c r="C295" s="2" t="s">
        <v>952</v>
      </c>
      <c r="D295" s="2" t="s">
        <v>938</v>
      </c>
      <c r="E295" s="4" t="s">
        <v>953</v>
      </c>
      <c r="F295" s="23" t="s">
        <v>954</v>
      </c>
      <c r="G295" s="4" t="s">
        <v>955</v>
      </c>
      <c r="I295" s="1">
        <v>2400</v>
      </c>
      <c r="J295" s="24">
        <f t="shared" si="40"/>
        <v>3519</v>
      </c>
      <c r="K295" s="44" t="s">
        <v>55</v>
      </c>
      <c r="Q295" s="1">
        <v>2</v>
      </c>
      <c r="R295" s="1">
        <v>4</v>
      </c>
      <c r="S295" s="1">
        <v>8</v>
      </c>
      <c r="T295" s="1">
        <v>511.125</v>
      </c>
      <c r="U295" s="71">
        <f t="shared" si="45"/>
        <v>439.875</v>
      </c>
      <c r="V295" s="26">
        <f t="shared" si="43"/>
        <v>1119</v>
      </c>
      <c r="W295" s="37">
        <f t="shared" si="46"/>
        <v>480</v>
      </c>
      <c r="X295" s="27" t="str">
        <f t="shared" si="44"/>
        <v>P var</v>
      </c>
      <c r="AB295" s="5" t="s">
        <v>235</v>
      </c>
      <c r="AC295" s="1">
        <v>30</v>
      </c>
      <c r="AG295" s="11">
        <v>7.5399999999999998E-3</v>
      </c>
      <c r="AH295" s="67">
        <v>3816</v>
      </c>
      <c r="AI295" s="68"/>
      <c r="AJ295" s="68"/>
      <c r="AK295" s="68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>
        <v>-160</v>
      </c>
      <c r="BQ295" s="1"/>
      <c r="BR295" s="1"/>
      <c r="BS295" s="1"/>
      <c r="BT295" s="1"/>
      <c r="BU295" s="1"/>
      <c r="BV295" s="1"/>
      <c r="BW295" s="1"/>
      <c r="BX295" s="1">
        <v>-24</v>
      </c>
      <c r="BY295" s="1">
        <v>-18</v>
      </c>
      <c r="BZ295" s="1"/>
      <c r="CA295" s="1"/>
      <c r="CB295" s="1"/>
      <c r="CC295" s="1"/>
      <c r="CD295" s="1"/>
      <c r="CE295" s="1">
        <v>-6</v>
      </c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>
        <v>-2</v>
      </c>
      <c r="CR295" s="1"/>
      <c r="CS295" s="1"/>
      <c r="CT295" s="1"/>
      <c r="CU295" s="1"/>
      <c r="CV295" s="1"/>
      <c r="CW295" s="1">
        <v>-2</v>
      </c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>
        <v>-2</v>
      </c>
      <c r="DK295" s="1"/>
      <c r="DL295" s="1"/>
      <c r="DM295" s="1"/>
      <c r="DN295" s="1"/>
      <c r="DO295" s="1">
        <v>-16</v>
      </c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>
        <v>-4</v>
      </c>
      <c r="EE295" s="1"/>
      <c r="EF295" s="1"/>
      <c r="EG295" s="1"/>
      <c r="EH295" s="1"/>
      <c r="EI295" s="1"/>
      <c r="EJ295" s="1"/>
      <c r="EK295" s="1"/>
      <c r="EL295" s="1"/>
      <c r="EM295" s="1">
        <v>-32</v>
      </c>
      <c r="EN295" s="1"/>
      <c r="EO295" s="1"/>
      <c r="EP295" s="1">
        <v>-2</v>
      </c>
      <c r="EQ295" s="1"/>
      <c r="ER295" s="1"/>
      <c r="ES295" s="1"/>
      <c r="ET295" s="1"/>
      <c r="EU295" s="1"/>
      <c r="EV295" s="1"/>
      <c r="EW295" s="1"/>
      <c r="EX295" s="1">
        <v>-1</v>
      </c>
      <c r="EY295" s="1"/>
      <c r="EZ295" s="1"/>
      <c r="FA295" s="1"/>
      <c r="FB295" s="1"/>
      <c r="FC295" s="1"/>
      <c r="FD295" s="1">
        <v>-8</v>
      </c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>
        <v>-10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>
        <v>-4</v>
      </c>
      <c r="GJ295" s="1">
        <v>-1</v>
      </c>
      <c r="GK295" s="1">
        <v>-5</v>
      </c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8" t="s">
        <v>37</v>
      </c>
    </row>
    <row r="296" spans="1:243" ht="49" customHeight="1" x14ac:dyDescent="0.35">
      <c r="A296" s="20">
        <v>294</v>
      </c>
      <c r="B296" s="2" t="s">
        <v>937</v>
      </c>
      <c r="C296" s="2" t="s">
        <v>952</v>
      </c>
      <c r="D296" s="2" t="s">
        <v>938</v>
      </c>
      <c r="F296" s="23" t="s">
        <v>956</v>
      </c>
      <c r="G296" s="4" t="s">
        <v>957</v>
      </c>
      <c r="I296" s="1">
        <v>0</v>
      </c>
      <c r="J296" s="24">
        <f t="shared" si="40"/>
        <v>0</v>
      </c>
      <c r="K296" s="44" t="s">
        <v>55</v>
      </c>
      <c r="U296" s="71" t="e">
        <f t="shared" si="45"/>
        <v>#DIV/0!</v>
      </c>
      <c r="V296" s="26">
        <f t="shared" si="43"/>
        <v>0</v>
      </c>
      <c r="W296" s="37">
        <f t="shared" si="46"/>
        <v>0</v>
      </c>
      <c r="X296" s="27" t="str">
        <f t="shared" si="44"/>
        <v>P var</v>
      </c>
      <c r="AH296" s="67">
        <v>75</v>
      </c>
      <c r="AI296" s="68"/>
      <c r="AJ296" s="68"/>
      <c r="AK296" s="68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>
        <v>-20</v>
      </c>
      <c r="BA296" s="1">
        <v>-12</v>
      </c>
      <c r="BB296" s="1"/>
      <c r="BC296" s="1">
        <v>-3</v>
      </c>
      <c r="BD296" s="1"/>
      <c r="BE296" s="1"/>
      <c r="BF296" s="1"/>
      <c r="BG296" s="1"/>
      <c r="BH296" s="1"/>
      <c r="BI296" s="1"/>
      <c r="BJ296" s="1">
        <v>-40</v>
      </c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8" t="s">
        <v>37</v>
      </c>
    </row>
    <row r="297" spans="1:243" ht="49" customHeight="1" x14ac:dyDescent="0.35">
      <c r="A297" s="20">
        <v>295</v>
      </c>
      <c r="B297" s="2" t="s">
        <v>937</v>
      </c>
      <c r="C297" s="2" t="s">
        <v>952</v>
      </c>
      <c r="D297" s="2" t="s">
        <v>938</v>
      </c>
      <c r="E297" s="4" t="s">
        <v>958</v>
      </c>
      <c r="F297" s="23" t="s">
        <v>959</v>
      </c>
      <c r="G297" s="4" t="s">
        <v>960</v>
      </c>
      <c r="I297" s="1">
        <v>1200</v>
      </c>
      <c r="J297" s="24">
        <f t="shared" si="40"/>
        <v>2330</v>
      </c>
      <c r="K297" s="44" t="s">
        <v>55</v>
      </c>
      <c r="Q297" s="1">
        <v>1</v>
      </c>
      <c r="R297" s="1">
        <v>2</v>
      </c>
      <c r="S297" s="1">
        <v>4</v>
      </c>
      <c r="T297" s="1">
        <v>688.75</v>
      </c>
      <c r="U297" s="71">
        <f t="shared" si="45"/>
        <v>582.5</v>
      </c>
      <c r="V297" s="26">
        <f t="shared" si="43"/>
        <v>1130</v>
      </c>
      <c r="W297" s="37">
        <f t="shared" si="46"/>
        <v>240</v>
      </c>
      <c r="X297" s="27" t="str">
        <f t="shared" si="44"/>
        <v>P var</v>
      </c>
      <c r="AB297" s="5" t="s">
        <v>961</v>
      </c>
      <c r="AC297" s="1">
        <v>30</v>
      </c>
      <c r="AG297" s="11">
        <v>0.05</v>
      </c>
      <c r="AH297" s="67">
        <v>2506</v>
      </c>
      <c r="AI297" s="68"/>
      <c r="AJ297" s="68"/>
      <c r="AK297" s="68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>
        <v>-10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>
        <v>-20</v>
      </c>
      <c r="BK297" s="1"/>
      <c r="BL297" s="1"/>
      <c r="BM297" s="1"/>
      <c r="BN297" s="1"/>
      <c r="BO297" s="1"/>
      <c r="BP297" s="1">
        <v>-80</v>
      </c>
      <c r="BQ297" s="1"/>
      <c r="BR297" s="1"/>
      <c r="BS297" s="1"/>
      <c r="BT297" s="1"/>
      <c r="BU297" s="1"/>
      <c r="BV297" s="1"/>
      <c r="BW297" s="1"/>
      <c r="BX297" s="1">
        <v>-12</v>
      </c>
      <c r="BY297" s="1">
        <v>-9</v>
      </c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>
        <v>-1</v>
      </c>
      <c r="CR297" s="1"/>
      <c r="CS297" s="1"/>
      <c r="CT297" s="1"/>
      <c r="CU297" s="1"/>
      <c r="CV297" s="1"/>
      <c r="CW297" s="1">
        <v>-1</v>
      </c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>
        <v>-1</v>
      </c>
      <c r="DK297" s="1"/>
      <c r="DL297" s="1"/>
      <c r="DM297" s="1"/>
      <c r="DN297" s="1"/>
      <c r="DO297" s="1">
        <v>-8</v>
      </c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>
        <v>-2</v>
      </c>
      <c r="EE297" s="1"/>
      <c r="EF297" s="1"/>
      <c r="EG297" s="1"/>
      <c r="EH297" s="1"/>
      <c r="EI297" s="1"/>
      <c r="EJ297" s="1"/>
      <c r="EK297" s="1"/>
      <c r="EL297" s="1"/>
      <c r="EM297" s="1">
        <v>-32</v>
      </c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8" t="s">
        <v>37</v>
      </c>
    </row>
    <row r="298" spans="1:243" ht="49" customHeight="1" x14ac:dyDescent="0.35">
      <c r="A298" s="20">
        <v>296</v>
      </c>
      <c r="B298" s="2" t="s">
        <v>937</v>
      </c>
      <c r="C298" s="2" t="s">
        <v>952</v>
      </c>
      <c r="D298" s="2" t="s">
        <v>938</v>
      </c>
      <c r="E298" s="4" t="s">
        <v>962</v>
      </c>
      <c r="F298" s="23" t="s">
        <v>963</v>
      </c>
      <c r="G298" s="4" t="s">
        <v>964</v>
      </c>
      <c r="I298" s="1">
        <v>1200</v>
      </c>
      <c r="J298" s="24">
        <f t="shared" si="40"/>
        <v>1544</v>
      </c>
      <c r="K298" s="44" t="s">
        <v>55</v>
      </c>
      <c r="Q298" s="1">
        <v>1</v>
      </c>
      <c r="R298" s="1">
        <v>2</v>
      </c>
      <c r="S298" s="1">
        <v>4</v>
      </c>
      <c r="T298" s="1">
        <v>498.75</v>
      </c>
      <c r="U298" s="71">
        <f t="shared" si="45"/>
        <v>386</v>
      </c>
      <c r="V298" s="26">
        <f t="shared" si="43"/>
        <v>344</v>
      </c>
      <c r="W298" s="37">
        <f t="shared" si="46"/>
        <v>240</v>
      </c>
      <c r="X298" s="27" t="str">
        <f t="shared" si="44"/>
        <v>P var</v>
      </c>
      <c r="AB298" s="5" t="s">
        <v>235</v>
      </c>
      <c r="AC298" s="1">
        <v>30</v>
      </c>
      <c r="AG298" s="11">
        <v>4.654545454545455E-2</v>
      </c>
      <c r="AH298" s="67">
        <v>1736</v>
      </c>
      <c r="AI298" s="68"/>
      <c r="AJ298" s="68"/>
      <c r="AK298" s="68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>
        <v>-10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>
        <v>-20</v>
      </c>
      <c r="BK298" s="1"/>
      <c r="BL298" s="1"/>
      <c r="BM298" s="1"/>
      <c r="BN298" s="1"/>
      <c r="BO298" s="1"/>
      <c r="BP298" s="1">
        <v>-80</v>
      </c>
      <c r="BQ298" s="1"/>
      <c r="BR298" s="1"/>
      <c r="BS298" s="1"/>
      <c r="BT298" s="1"/>
      <c r="BU298" s="1"/>
      <c r="BV298" s="1"/>
      <c r="BW298" s="1"/>
      <c r="BX298" s="1">
        <v>-12</v>
      </c>
      <c r="BY298" s="1">
        <v>-9</v>
      </c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>
        <v>-1</v>
      </c>
      <c r="CR298" s="1"/>
      <c r="CS298" s="1"/>
      <c r="CT298" s="1"/>
      <c r="CU298" s="1"/>
      <c r="CV298" s="1"/>
      <c r="CW298" s="1">
        <v>-1</v>
      </c>
      <c r="CX298" s="1"/>
      <c r="CY298" s="1">
        <v>-20</v>
      </c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>
        <v>-1</v>
      </c>
      <c r="DK298" s="1"/>
      <c r="DL298" s="1"/>
      <c r="DM298" s="1"/>
      <c r="DN298" s="1"/>
      <c r="DO298" s="1">
        <v>-8</v>
      </c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>
        <v>-2</v>
      </c>
      <c r="EE298" s="1"/>
      <c r="EF298" s="1"/>
      <c r="EG298" s="1"/>
      <c r="EH298" s="1"/>
      <c r="EI298" s="1"/>
      <c r="EJ298" s="1"/>
      <c r="EK298" s="1"/>
      <c r="EL298" s="1"/>
      <c r="EM298" s="1">
        <v>-16</v>
      </c>
      <c r="EN298" s="1"/>
      <c r="EO298" s="1"/>
      <c r="EP298" s="1"/>
      <c r="EQ298" s="1"/>
      <c r="ER298" s="1"/>
      <c r="ES298" s="1">
        <v>-8</v>
      </c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>
        <v>-4</v>
      </c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8" t="s">
        <v>37</v>
      </c>
    </row>
    <row r="299" spans="1:243" ht="49" customHeight="1" x14ac:dyDescent="0.35">
      <c r="A299" s="20">
        <v>297</v>
      </c>
      <c r="B299" s="2" t="s">
        <v>937</v>
      </c>
      <c r="C299" s="2" t="s">
        <v>965</v>
      </c>
      <c r="D299" s="2" t="s">
        <v>938</v>
      </c>
      <c r="E299" s="4" t="s">
        <v>966</v>
      </c>
      <c r="F299" s="23" t="s">
        <v>967</v>
      </c>
      <c r="G299" s="4" t="s">
        <v>968</v>
      </c>
      <c r="I299" s="1">
        <v>5000</v>
      </c>
      <c r="J299" s="24">
        <f t="shared" si="40"/>
        <v>8938</v>
      </c>
      <c r="K299" s="44" t="s">
        <v>55</v>
      </c>
      <c r="Q299" s="1">
        <v>4</v>
      </c>
      <c r="R299" s="1">
        <v>8</v>
      </c>
      <c r="S299" s="1">
        <v>16</v>
      </c>
      <c r="T299" s="1">
        <v>457.0625</v>
      </c>
      <c r="U299" s="71">
        <f t="shared" si="45"/>
        <v>558.625</v>
      </c>
      <c r="V299" s="26">
        <f t="shared" si="43"/>
        <v>3938</v>
      </c>
      <c r="W299" s="37">
        <f t="shared" si="46"/>
        <v>960</v>
      </c>
      <c r="X299" s="27" t="str">
        <f t="shared" si="44"/>
        <v>P var</v>
      </c>
      <c r="AB299" s="5" t="s">
        <v>224</v>
      </c>
      <c r="AC299" s="1">
        <v>30</v>
      </c>
      <c r="AG299" s="11">
        <v>0.09</v>
      </c>
      <c r="AH299" s="67">
        <v>10538</v>
      </c>
      <c r="AI299" s="68"/>
      <c r="AJ299" s="68"/>
      <c r="AK299" s="68"/>
      <c r="AL299" s="1"/>
      <c r="AM299" s="1"/>
      <c r="AN299" s="1"/>
      <c r="AO299" s="1"/>
      <c r="AP299" s="1"/>
      <c r="AQ299" s="1">
        <v>-24</v>
      </c>
      <c r="AR299" s="1"/>
      <c r="AS299" s="1"/>
      <c r="AT299" s="1"/>
      <c r="AU299" s="1"/>
      <c r="AV299" s="1"/>
      <c r="AW299" s="1"/>
      <c r="AX299" s="1"/>
      <c r="AY299" s="1">
        <v>-10</v>
      </c>
      <c r="AZ299" s="1">
        <v>-40</v>
      </c>
      <c r="BA299" s="1">
        <v>-24</v>
      </c>
      <c r="BB299" s="1"/>
      <c r="BC299" s="1">
        <v>-6</v>
      </c>
      <c r="BD299" s="1"/>
      <c r="BE299" s="1"/>
      <c r="BF299" s="1"/>
      <c r="BG299" s="1"/>
      <c r="BH299" s="1"/>
      <c r="BI299" s="1"/>
      <c r="BJ299" s="1">
        <v>-120</v>
      </c>
      <c r="BK299" s="1"/>
      <c r="BL299" s="1"/>
      <c r="BM299" s="1">
        <v>-48</v>
      </c>
      <c r="BN299" s="1"/>
      <c r="BO299" s="1"/>
      <c r="BP299" s="1">
        <v>-480</v>
      </c>
      <c r="BQ299" s="1"/>
      <c r="BR299" s="1"/>
      <c r="BS299" s="1"/>
      <c r="BT299" s="1"/>
      <c r="BU299" s="1"/>
      <c r="BV299" s="1"/>
      <c r="BW299" s="1"/>
      <c r="BX299" s="1">
        <v>-48</v>
      </c>
      <c r="BY299" s="1">
        <v>-54</v>
      </c>
      <c r="BZ299" s="1">
        <v>-16</v>
      </c>
      <c r="CA299" s="1"/>
      <c r="CB299" s="1"/>
      <c r="CC299" s="1"/>
      <c r="CD299" s="1"/>
      <c r="CE299" s="1">
        <v>-12</v>
      </c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>
        <v>-4</v>
      </c>
      <c r="CR299" s="1"/>
      <c r="CS299" s="1"/>
      <c r="CT299" s="1"/>
      <c r="CU299" s="1"/>
      <c r="CV299" s="1"/>
      <c r="CW299" s="1">
        <v>-6</v>
      </c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>
        <v>-4</v>
      </c>
      <c r="DK299" s="1"/>
      <c r="DL299" s="1"/>
      <c r="DM299" s="1"/>
      <c r="DN299" s="1"/>
      <c r="DO299" s="1">
        <v>-48</v>
      </c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>
        <v>-12</v>
      </c>
      <c r="EE299" s="1"/>
      <c r="EF299" s="1"/>
      <c r="EG299" s="1"/>
      <c r="EH299" s="1"/>
      <c r="EI299" s="1"/>
      <c r="EJ299" s="1"/>
      <c r="EK299" s="1"/>
      <c r="EL299" s="1"/>
      <c r="EM299" s="1">
        <v>-112</v>
      </c>
      <c r="EN299" s="1"/>
      <c r="EO299" s="1"/>
      <c r="EP299" s="1">
        <v>-8</v>
      </c>
      <c r="EQ299" s="1"/>
      <c r="ER299" s="1"/>
      <c r="ES299" s="1">
        <v>-16</v>
      </c>
      <c r="ET299" s="1"/>
      <c r="EU299" s="1"/>
      <c r="EV299" s="1">
        <v>-280</v>
      </c>
      <c r="EW299" s="1"/>
      <c r="EX299" s="1">
        <v>-4</v>
      </c>
      <c r="EY299" s="1"/>
      <c r="EZ299" s="1"/>
      <c r="FA299" s="1"/>
      <c r="FB299" s="1">
        <v>-8</v>
      </c>
      <c r="FC299" s="1"/>
      <c r="FD299" s="1">
        <v>-32</v>
      </c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>
        <v>-60</v>
      </c>
      <c r="FP299" s="1"/>
      <c r="FQ299" s="1">
        <v>-40</v>
      </c>
      <c r="FR299" s="1"/>
      <c r="FS299" s="1"/>
      <c r="FT299" s="1">
        <v>-16</v>
      </c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>
        <v>-12</v>
      </c>
      <c r="GJ299" s="1">
        <v>-16</v>
      </c>
      <c r="GK299" s="1">
        <v>-20</v>
      </c>
      <c r="GL299" s="1"/>
      <c r="GM299" s="1"/>
      <c r="GN299" s="1"/>
      <c r="GO299" s="1"/>
      <c r="GP299" s="1"/>
      <c r="GQ299" s="1">
        <v>-20</v>
      </c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8" t="s">
        <v>37</v>
      </c>
    </row>
    <row r="300" spans="1:243" ht="49" customHeight="1" x14ac:dyDescent="0.35">
      <c r="A300" s="20">
        <v>298</v>
      </c>
      <c r="B300" s="2" t="s">
        <v>937</v>
      </c>
      <c r="C300" s="2" t="s">
        <v>969</v>
      </c>
      <c r="D300" s="2" t="s">
        <v>938</v>
      </c>
      <c r="E300" s="4" t="s">
        <v>970</v>
      </c>
      <c r="F300" s="23" t="s">
        <v>971</v>
      </c>
      <c r="G300" s="4" t="s">
        <v>945</v>
      </c>
      <c r="I300" s="1">
        <v>200</v>
      </c>
      <c r="J300" s="24">
        <f t="shared" si="40"/>
        <v>310</v>
      </c>
      <c r="K300" s="44" t="s">
        <v>55</v>
      </c>
      <c r="Q300" s="1">
        <v>1</v>
      </c>
      <c r="R300" s="1">
        <v>2</v>
      </c>
      <c r="S300" s="1">
        <v>4</v>
      </c>
      <c r="T300" s="1">
        <v>123</v>
      </c>
      <c r="U300" s="71">
        <f t="shared" si="45"/>
        <v>77.5</v>
      </c>
      <c r="V300" s="26">
        <f t="shared" si="43"/>
        <v>110</v>
      </c>
      <c r="W300" s="37">
        <f t="shared" si="46"/>
        <v>240</v>
      </c>
      <c r="X300" s="27" t="str">
        <f t="shared" si="44"/>
        <v>P var low</v>
      </c>
      <c r="AB300" s="5" t="s">
        <v>946</v>
      </c>
      <c r="AC300" s="1">
        <v>45</v>
      </c>
      <c r="AG300" s="11">
        <v>1.3939999999999999</v>
      </c>
      <c r="AH300" s="67">
        <v>402</v>
      </c>
      <c r="AI300" s="68"/>
      <c r="AJ300" s="68"/>
      <c r="AK300" s="68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>
        <v>-16</v>
      </c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>
        <v>-64</v>
      </c>
      <c r="BZ300" s="1"/>
      <c r="CA300" s="1"/>
      <c r="CB300" s="1"/>
      <c r="CC300" s="1"/>
      <c r="CD300" s="1"/>
      <c r="CE300" s="1">
        <v>-6</v>
      </c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>
        <v>-4</v>
      </c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>
        <v>-2</v>
      </c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8" t="s">
        <v>37</v>
      </c>
    </row>
    <row r="301" spans="1:243" ht="49" customHeight="1" x14ac:dyDescent="0.35">
      <c r="A301" s="20">
        <v>299</v>
      </c>
      <c r="B301" s="2" t="s">
        <v>937</v>
      </c>
      <c r="C301" s="2" t="s">
        <v>969</v>
      </c>
      <c r="D301" s="2" t="s">
        <v>938</v>
      </c>
      <c r="E301" s="4" t="s">
        <v>972</v>
      </c>
      <c r="F301" s="23" t="s">
        <v>973</v>
      </c>
      <c r="G301" s="4" t="s">
        <v>945</v>
      </c>
      <c r="I301" s="1">
        <v>0</v>
      </c>
      <c r="J301" s="24">
        <f t="shared" si="40"/>
        <v>539</v>
      </c>
      <c r="K301" s="44" t="s">
        <v>55</v>
      </c>
      <c r="S301" s="1">
        <v>4</v>
      </c>
      <c r="U301" s="71">
        <f t="shared" si="45"/>
        <v>134.75</v>
      </c>
      <c r="V301" s="26">
        <f t="shared" si="43"/>
        <v>539</v>
      </c>
      <c r="W301" s="37">
        <f t="shared" si="46"/>
        <v>240</v>
      </c>
      <c r="X301" s="27" t="str">
        <f t="shared" si="44"/>
        <v>P var</v>
      </c>
      <c r="AB301" s="5" t="s">
        <v>946</v>
      </c>
      <c r="AC301" s="1">
        <v>30</v>
      </c>
      <c r="AG301" s="11">
        <v>1.4074074074074074</v>
      </c>
      <c r="AH301" s="67">
        <v>539</v>
      </c>
      <c r="AI301" s="68"/>
      <c r="AJ301" s="68"/>
      <c r="AK301" s="68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8" t="s">
        <v>37</v>
      </c>
    </row>
    <row r="302" spans="1:243" ht="49" customHeight="1" x14ac:dyDescent="0.35">
      <c r="A302" s="20">
        <v>300</v>
      </c>
      <c r="B302" s="2" t="s">
        <v>937</v>
      </c>
      <c r="C302" s="2" t="s">
        <v>974</v>
      </c>
      <c r="D302" s="2" t="s">
        <v>938</v>
      </c>
      <c r="E302" s="4" t="s">
        <v>975</v>
      </c>
      <c r="F302" s="23" t="s">
        <v>976</v>
      </c>
      <c r="G302" s="4" t="s">
        <v>945</v>
      </c>
      <c r="I302" s="1">
        <v>200</v>
      </c>
      <c r="J302" s="24">
        <f t="shared" si="40"/>
        <v>619</v>
      </c>
      <c r="K302" s="44" t="s">
        <v>55</v>
      </c>
      <c r="S302" s="1">
        <v>4</v>
      </c>
      <c r="U302" s="71">
        <f t="shared" si="45"/>
        <v>154.75</v>
      </c>
      <c r="V302" s="26">
        <f t="shared" si="43"/>
        <v>419</v>
      </c>
      <c r="W302" s="37">
        <f t="shared" si="46"/>
        <v>240</v>
      </c>
      <c r="X302" s="27" t="str">
        <f t="shared" si="44"/>
        <v>P var</v>
      </c>
      <c r="AB302" s="5" t="s">
        <v>946</v>
      </c>
      <c r="AC302" s="1">
        <v>30</v>
      </c>
      <c r="AG302" s="11">
        <v>0.75208333333333333</v>
      </c>
      <c r="AH302" s="67">
        <v>822</v>
      </c>
      <c r="AI302" s="68"/>
      <c r="AJ302" s="68"/>
      <c r="AK302" s="68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>
        <v>-20</v>
      </c>
      <c r="BK302" s="1"/>
      <c r="BL302" s="1"/>
      <c r="BM302" s="1"/>
      <c r="BN302" s="1"/>
      <c r="BO302" s="1">
        <v>-80</v>
      </c>
      <c r="BP302" s="1"/>
      <c r="BQ302" s="1"/>
      <c r="BR302" s="1"/>
      <c r="BS302" s="1"/>
      <c r="BT302" s="1"/>
      <c r="BU302" s="1"/>
      <c r="BV302" s="1"/>
      <c r="BW302" s="1"/>
      <c r="BX302" s="1"/>
      <c r="BY302" s="1">
        <v>-9</v>
      </c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>
        <v>-1</v>
      </c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>
        <v>-8</v>
      </c>
      <c r="DP302" s="1"/>
      <c r="DQ302" s="1"/>
      <c r="DR302" s="1"/>
      <c r="DS302" s="1"/>
      <c r="DT302" s="1"/>
      <c r="DU302" s="1"/>
      <c r="DV302" s="1"/>
      <c r="DW302" s="1"/>
      <c r="DX302" s="1">
        <v>-4</v>
      </c>
      <c r="DY302" s="1"/>
      <c r="DZ302" s="1"/>
      <c r="EA302" s="1"/>
      <c r="EB302" s="1"/>
      <c r="EC302" s="1"/>
      <c r="ED302" s="1">
        <v>-2</v>
      </c>
      <c r="EE302" s="1"/>
      <c r="EF302" s="1"/>
      <c r="EG302" s="1"/>
      <c r="EH302" s="1"/>
      <c r="EI302" s="1"/>
      <c r="EJ302" s="1"/>
      <c r="EK302" s="1"/>
      <c r="EL302" s="1"/>
      <c r="EM302" s="1">
        <v>-16</v>
      </c>
      <c r="EN302" s="1"/>
      <c r="EO302" s="1"/>
      <c r="EP302" s="1"/>
      <c r="EQ302" s="1"/>
      <c r="ER302" s="1">
        <v>-6</v>
      </c>
      <c r="ES302" s="1">
        <v>-4</v>
      </c>
      <c r="ET302" s="1"/>
      <c r="EU302" s="1"/>
      <c r="EV302" s="1"/>
      <c r="EW302" s="1"/>
      <c r="EX302" s="1">
        <v>-1</v>
      </c>
      <c r="EY302" s="1"/>
      <c r="EZ302" s="1"/>
      <c r="FA302" s="1"/>
      <c r="FB302" s="1"/>
      <c r="FC302" s="1"/>
      <c r="FD302" s="1">
        <v>-8</v>
      </c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>
        <v>-10</v>
      </c>
      <c r="FR302" s="1"/>
      <c r="FS302" s="1"/>
      <c r="FT302" s="1"/>
      <c r="FU302" s="1"/>
      <c r="FV302" s="1"/>
      <c r="FW302" s="1">
        <v>-4</v>
      </c>
      <c r="FX302" s="1"/>
      <c r="FY302" s="1"/>
      <c r="FZ302" s="1"/>
      <c r="GA302" s="1"/>
      <c r="GB302" s="1">
        <v>-4</v>
      </c>
      <c r="GC302" s="1">
        <v>-12</v>
      </c>
      <c r="GD302" s="1"/>
      <c r="GE302" s="1"/>
      <c r="GF302" s="1"/>
      <c r="GG302" s="1"/>
      <c r="GH302" s="1"/>
      <c r="GI302" s="1">
        <v>-4</v>
      </c>
      <c r="GJ302" s="1">
        <v>-2</v>
      </c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>
        <v>-8</v>
      </c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8" t="s">
        <v>37</v>
      </c>
    </row>
    <row r="303" spans="1:243" ht="49" customHeight="1" x14ac:dyDescent="0.35">
      <c r="A303" s="20">
        <v>301</v>
      </c>
      <c r="B303" s="2" t="s">
        <v>937</v>
      </c>
      <c r="C303" s="2" t="s">
        <v>952</v>
      </c>
      <c r="D303" s="2" t="s">
        <v>938</v>
      </c>
      <c r="E303" s="4" t="s">
        <v>977</v>
      </c>
      <c r="F303" s="23" t="s">
        <v>978</v>
      </c>
      <c r="G303" s="4" t="s">
        <v>979</v>
      </c>
      <c r="I303" s="1">
        <v>1200</v>
      </c>
      <c r="J303" s="24">
        <f t="shared" si="40"/>
        <v>5348</v>
      </c>
      <c r="K303" s="44" t="s">
        <v>55</v>
      </c>
      <c r="Q303" s="1">
        <v>1</v>
      </c>
      <c r="R303" s="1">
        <v>2</v>
      </c>
      <c r="S303" s="1">
        <v>4</v>
      </c>
      <c r="T303" s="1">
        <v>1465.5</v>
      </c>
      <c r="U303" s="71">
        <f t="shared" si="45"/>
        <v>1337</v>
      </c>
      <c r="V303" s="26">
        <f t="shared" si="43"/>
        <v>4148</v>
      </c>
      <c r="W303" s="37">
        <f t="shared" si="46"/>
        <v>240</v>
      </c>
      <c r="X303" s="27" t="str">
        <f t="shared" si="44"/>
        <v>P var</v>
      </c>
      <c r="AB303" s="5" t="s">
        <v>224</v>
      </c>
      <c r="AC303" s="1">
        <v>30</v>
      </c>
      <c r="AG303" s="11">
        <v>0.04</v>
      </c>
      <c r="AH303" s="67">
        <v>5591</v>
      </c>
      <c r="AI303" s="68"/>
      <c r="AJ303" s="68"/>
      <c r="AK303" s="68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>
        <v>-10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>
        <v>-20</v>
      </c>
      <c r="BK303" s="1"/>
      <c r="BL303" s="1"/>
      <c r="BM303" s="1">
        <v>-8</v>
      </c>
      <c r="BN303" s="1"/>
      <c r="BO303" s="1">
        <v>-80</v>
      </c>
      <c r="BP303" s="1"/>
      <c r="BQ303" s="1"/>
      <c r="BR303" s="1"/>
      <c r="BS303" s="1">
        <v>-16</v>
      </c>
      <c r="BT303" s="1"/>
      <c r="BU303" s="1"/>
      <c r="BV303" s="1"/>
      <c r="BW303" s="1"/>
      <c r="BX303" s="1">
        <v>-12</v>
      </c>
      <c r="BY303" s="1">
        <v>-17</v>
      </c>
      <c r="BZ303" s="1"/>
      <c r="CA303" s="1"/>
      <c r="CB303" s="1"/>
      <c r="CC303" s="1"/>
      <c r="CD303" s="1"/>
      <c r="CE303" s="1">
        <v>-6</v>
      </c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>
        <v>-1</v>
      </c>
      <c r="CR303" s="1"/>
      <c r="CS303" s="1"/>
      <c r="CT303" s="1"/>
      <c r="CU303" s="1"/>
      <c r="CV303" s="1"/>
      <c r="CW303" s="1">
        <v>-1</v>
      </c>
      <c r="CX303" s="1"/>
      <c r="CY303" s="1"/>
      <c r="CZ303" s="1"/>
      <c r="DA303" s="1"/>
      <c r="DB303" s="1">
        <v>-4</v>
      </c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>
        <v>-8</v>
      </c>
      <c r="DP303" s="1"/>
      <c r="DQ303" s="1"/>
      <c r="DR303" s="1"/>
      <c r="DS303" s="1"/>
      <c r="DT303" s="1"/>
      <c r="DU303" s="1"/>
      <c r="DV303" s="1"/>
      <c r="DW303" s="1"/>
      <c r="DX303" s="1">
        <v>-4</v>
      </c>
      <c r="DY303" s="1"/>
      <c r="DZ303" s="1"/>
      <c r="EA303" s="1"/>
      <c r="EB303" s="1"/>
      <c r="EC303" s="1"/>
      <c r="ED303" s="1">
        <v>-2</v>
      </c>
      <c r="EE303" s="1"/>
      <c r="EF303" s="1"/>
      <c r="EG303" s="1"/>
      <c r="EH303" s="1"/>
      <c r="EI303" s="1"/>
      <c r="EJ303" s="1"/>
      <c r="EK303" s="1"/>
      <c r="EL303" s="1"/>
      <c r="EM303" s="1">
        <v>-16</v>
      </c>
      <c r="EN303" s="1"/>
      <c r="EO303" s="1"/>
      <c r="EP303" s="1"/>
      <c r="EQ303" s="1"/>
      <c r="ER303" s="1"/>
      <c r="ES303" s="1">
        <v>-4</v>
      </c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>
        <v>-4</v>
      </c>
      <c r="GC303" s="1">
        <v>-12</v>
      </c>
      <c r="GD303" s="1"/>
      <c r="GE303" s="1"/>
      <c r="GF303" s="1"/>
      <c r="GG303" s="1"/>
      <c r="GH303" s="1">
        <v>-4</v>
      </c>
      <c r="GI303" s="1">
        <v>-4</v>
      </c>
      <c r="GJ303" s="1">
        <v>-2</v>
      </c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>
        <v>-8</v>
      </c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8" t="s">
        <v>37</v>
      </c>
    </row>
    <row r="304" spans="1:243" ht="49" customHeight="1" x14ac:dyDescent="0.35">
      <c r="A304" s="20">
        <v>302</v>
      </c>
      <c r="B304" s="2" t="s">
        <v>937</v>
      </c>
      <c r="C304" s="2" t="s">
        <v>952</v>
      </c>
      <c r="D304" s="2" t="s">
        <v>938</v>
      </c>
      <c r="E304" s="4" t="s">
        <v>980</v>
      </c>
      <c r="F304" s="23" t="s">
        <v>981</v>
      </c>
      <c r="G304" s="4" t="s">
        <v>982</v>
      </c>
      <c r="I304" s="1">
        <v>1200</v>
      </c>
      <c r="J304" s="24">
        <f t="shared" si="40"/>
        <v>1537</v>
      </c>
      <c r="K304" s="44" t="s">
        <v>55</v>
      </c>
      <c r="O304" s="1">
        <v>64575</v>
      </c>
      <c r="Q304" s="1">
        <v>1</v>
      </c>
      <c r="R304" s="1">
        <v>2</v>
      </c>
      <c r="S304" s="1">
        <v>4</v>
      </c>
      <c r="T304" s="1">
        <v>487.75</v>
      </c>
      <c r="U304" s="71">
        <f t="shared" si="45"/>
        <v>384.25</v>
      </c>
      <c r="V304" s="26">
        <f t="shared" si="43"/>
        <v>337</v>
      </c>
      <c r="W304" s="37">
        <f t="shared" si="46"/>
        <v>240</v>
      </c>
      <c r="X304" s="27" t="str">
        <f t="shared" si="44"/>
        <v>P var</v>
      </c>
      <c r="AB304" s="5" t="s">
        <v>235</v>
      </c>
      <c r="AC304" s="1">
        <v>30</v>
      </c>
      <c r="AG304" s="11">
        <v>5.0999999999999997E-2</v>
      </c>
      <c r="AH304" s="67">
        <v>1710</v>
      </c>
      <c r="AI304" s="68"/>
      <c r="AJ304" s="68"/>
      <c r="AK304" s="68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>
        <v>-10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>
        <v>-20</v>
      </c>
      <c r="BK304" s="1"/>
      <c r="BL304" s="1"/>
      <c r="BM304" s="1">
        <v>-8</v>
      </c>
      <c r="BN304" s="1"/>
      <c r="BO304" s="1">
        <v>-80</v>
      </c>
      <c r="BP304" s="1"/>
      <c r="BQ304" s="1"/>
      <c r="BR304" s="1"/>
      <c r="BS304" s="1"/>
      <c r="BT304" s="1"/>
      <c r="BU304" s="1"/>
      <c r="BV304" s="1"/>
      <c r="BW304" s="1"/>
      <c r="BX304" s="1">
        <v>-12</v>
      </c>
      <c r="BY304" s="1">
        <v>-17</v>
      </c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>
        <v>-1</v>
      </c>
      <c r="CR304" s="1"/>
      <c r="CS304" s="1"/>
      <c r="CT304" s="1"/>
      <c r="CU304" s="1"/>
      <c r="CV304" s="1"/>
      <c r="CW304" s="1">
        <v>-1</v>
      </c>
      <c r="CX304" s="1"/>
      <c r="CY304" s="1"/>
      <c r="CZ304" s="1"/>
      <c r="DA304" s="1"/>
      <c r="DB304" s="1">
        <v>-4</v>
      </c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>
        <v>-2</v>
      </c>
      <c r="EE304" s="1"/>
      <c r="EF304" s="1"/>
      <c r="EG304" s="1"/>
      <c r="EH304" s="1"/>
      <c r="EI304" s="1"/>
      <c r="EJ304" s="1"/>
      <c r="EK304" s="1"/>
      <c r="EL304" s="1"/>
      <c r="EM304" s="1">
        <v>-16</v>
      </c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>
        <v>-2</v>
      </c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8" t="s">
        <v>37</v>
      </c>
    </row>
    <row r="305" spans="1:243" ht="49" customHeight="1" x14ac:dyDescent="0.35">
      <c r="A305" s="20">
        <v>303</v>
      </c>
      <c r="B305" s="2" t="s">
        <v>937</v>
      </c>
      <c r="C305" s="2" t="s">
        <v>983</v>
      </c>
      <c r="D305" s="2" t="s">
        <v>938</v>
      </c>
      <c r="E305" s="4" t="s">
        <v>984</v>
      </c>
      <c r="F305" s="23" t="s">
        <v>985</v>
      </c>
      <c r="G305" s="4" t="s">
        <v>986</v>
      </c>
      <c r="I305" s="1">
        <v>1200</v>
      </c>
      <c r="J305" s="24">
        <f t="shared" si="40"/>
        <v>1984</v>
      </c>
      <c r="K305" s="44" t="s">
        <v>55</v>
      </c>
      <c r="O305" s="1">
        <v>4855</v>
      </c>
      <c r="Q305" s="1">
        <v>1</v>
      </c>
      <c r="R305" s="1">
        <v>2</v>
      </c>
      <c r="S305" s="1">
        <v>4</v>
      </c>
      <c r="T305" s="1">
        <v>516.75</v>
      </c>
      <c r="U305" s="71">
        <f t="shared" si="45"/>
        <v>496</v>
      </c>
      <c r="V305" s="26">
        <f t="shared" si="43"/>
        <v>784</v>
      </c>
      <c r="W305" s="37">
        <f t="shared" si="46"/>
        <v>240</v>
      </c>
      <c r="X305" s="27" t="str">
        <f t="shared" si="44"/>
        <v>P var</v>
      </c>
      <c r="AB305" s="5" t="s">
        <v>235</v>
      </c>
      <c r="AC305" s="1">
        <v>30</v>
      </c>
      <c r="AG305" s="11">
        <v>3.9199999999999999E-2</v>
      </c>
      <c r="AH305" s="67">
        <v>2018</v>
      </c>
      <c r="AI305" s="68"/>
      <c r="AJ305" s="68"/>
      <c r="AK305" s="68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>
        <v>-2</v>
      </c>
      <c r="FU305" s="1"/>
      <c r="FV305" s="1">
        <v>-4</v>
      </c>
      <c r="FW305" s="1"/>
      <c r="FX305" s="1"/>
      <c r="FY305" s="1"/>
      <c r="FZ305" s="1"/>
      <c r="GA305" s="1"/>
      <c r="GB305" s="1">
        <v>-4</v>
      </c>
      <c r="GC305" s="1">
        <v>-12</v>
      </c>
      <c r="GD305" s="1"/>
      <c r="GE305" s="1"/>
      <c r="GF305" s="1"/>
      <c r="GG305" s="1"/>
      <c r="GH305" s="1"/>
      <c r="GI305" s="1">
        <v>-4</v>
      </c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>
        <v>-8</v>
      </c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8" t="s">
        <v>37</v>
      </c>
    </row>
    <row r="306" spans="1:243" ht="49" customHeight="1" x14ac:dyDescent="0.35">
      <c r="A306" s="20">
        <v>304</v>
      </c>
      <c r="B306" s="2" t="s">
        <v>937</v>
      </c>
      <c r="C306" s="2" t="s">
        <v>987</v>
      </c>
      <c r="D306" s="2" t="s">
        <v>938</v>
      </c>
      <c r="E306" s="4" t="s">
        <v>988</v>
      </c>
      <c r="F306" s="23" t="s">
        <v>989</v>
      </c>
      <c r="G306" s="4" t="s">
        <v>990</v>
      </c>
      <c r="I306" s="1">
        <v>1200</v>
      </c>
      <c r="J306" s="24">
        <f t="shared" si="40"/>
        <v>1655</v>
      </c>
      <c r="K306" s="44" t="s">
        <v>55</v>
      </c>
      <c r="Q306" s="1">
        <v>1</v>
      </c>
      <c r="R306" s="1">
        <v>2</v>
      </c>
      <c r="S306" s="1">
        <v>4</v>
      </c>
      <c r="T306" s="1">
        <v>439.75</v>
      </c>
      <c r="U306" s="71">
        <f t="shared" si="45"/>
        <v>413.75</v>
      </c>
      <c r="V306" s="26">
        <f t="shared" si="43"/>
        <v>455</v>
      </c>
      <c r="W306" s="37">
        <f t="shared" si="46"/>
        <v>240</v>
      </c>
      <c r="X306" s="27" t="str">
        <f t="shared" si="44"/>
        <v>P var</v>
      </c>
      <c r="AB306" s="5" t="s">
        <v>224</v>
      </c>
      <c r="AC306" s="1">
        <v>30</v>
      </c>
      <c r="AG306" s="11">
        <v>0.15</v>
      </c>
      <c r="AH306" s="67">
        <v>1687</v>
      </c>
      <c r="AI306" s="68"/>
      <c r="AJ306" s="68"/>
      <c r="AK306" s="68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>
        <v>-4</v>
      </c>
      <c r="FW306" s="1">
        <v>-4</v>
      </c>
      <c r="FX306" s="1"/>
      <c r="FY306" s="1"/>
      <c r="FZ306" s="1"/>
      <c r="GA306" s="1"/>
      <c r="GB306" s="1">
        <v>-4</v>
      </c>
      <c r="GC306" s="1">
        <v>-12</v>
      </c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>
        <v>-8</v>
      </c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8" t="s">
        <v>37</v>
      </c>
    </row>
    <row r="307" spans="1:243" ht="49" customHeight="1" x14ac:dyDescent="0.35">
      <c r="A307" s="20">
        <v>305</v>
      </c>
      <c r="B307" s="2" t="s">
        <v>937</v>
      </c>
      <c r="C307" s="2" t="s">
        <v>991</v>
      </c>
      <c r="D307" s="2" t="s">
        <v>938</v>
      </c>
      <c r="E307" s="4" t="s">
        <v>992</v>
      </c>
      <c r="F307" s="23" t="s">
        <v>993</v>
      </c>
      <c r="G307" s="4" t="s">
        <v>994</v>
      </c>
      <c r="I307" s="1">
        <v>1200</v>
      </c>
      <c r="J307" s="24">
        <f t="shared" si="40"/>
        <v>2564</v>
      </c>
      <c r="K307" s="44" t="s">
        <v>55</v>
      </c>
      <c r="Q307" s="1">
        <v>1</v>
      </c>
      <c r="R307" s="1">
        <v>2</v>
      </c>
      <c r="S307" s="1">
        <v>4</v>
      </c>
      <c r="T307" s="1">
        <v>636.75</v>
      </c>
      <c r="U307" s="71">
        <f t="shared" si="45"/>
        <v>641</v>
      </c>
      <c r="V307" s="26">
        <f t="shared" si="43"/>
        <v>1364</v>
      </c>
      <c r="W307" s="37">
        <f t="shared" si="46"/>
        <v>240</v>
      </c>
      <c r="X307" s="27" t="str">
        <f t="shared" si="44"/>
        <v>P var</v>
      </c>
      <c r="AC307" s="1">
        <v>30</v>
      </c>
      <c r="AG307" s="11">
        <v>2.1419999999999998E-2</v>
      </c>
      <c r="AH307" s="67">
        <v>2568</v>
      </c>
      <c r="AI307" s="68"/>
      <c r="AJ307" s="68"/>
      <c r="AK307" s="68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>
        <v>-4</v>
      </c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8" t="s">
        <v>37</v>
      </c>
    </row>
    <row r="308" spans="1:243" ht="49" customHeight="1" x14ac:dyDescent="0.35">
      <c r="A308" s="20">
        <v>306</v>
      </c>
      <c r="B308" s="2" t="s">
        <v>937</v>
      </c>
      <c r="C308" s="2" t="s">
        <v>995</v>
      </c>
      <c r="D308" s="2" t="s">
        <v>938</v>
      </c>
      <c r="E308" s="4" t="s">
        <v>943</v>
      </c>
      <c r="F308" s="23" t="s">
        <v>944</v>
      </c>
      <c r="G308" s="4" t="s">
        <v>945</v>
      </c>
      <c r="I308" s="1">
        <v>300</v>
      </c>
      <c r="J308" s="24">
        <f t="shared" si="40"/>
        <v>379</v>
      </c>
      <c r="K308" s="44" t="s">
        <v>55</v>
      </c>
      <c r="Q308" s="1">
        <v>1</v>
      </c>
      <c r="R308" s="1">
        <v>2</v>
      </c>
      <c r="S308" s="1">
        <v>4</v>
      </c>
      <c r="T308" s="1">
        <v>124.75</v>
      </c>
      <c r="U308" s="71">
        <f t="shared" si="45"/>
        <v>94.75</v>
      </c>
      <c r="V308" s="26">
        <f t="shared" si="43"/>
        <v>79</v>
      </c>
      <c r="W308" s="37">
        <f t="shared" si="46"/>
        <v>240</v>
      </c>
      <c r="X308" s="27" t="str">
        <f t="shared" si="44"/>
        <v>P var low</v>
      </c>
      <c r="AB308" s="5" t="s">
        <v>946</v>
      </c>
      <c r="AC308" s="1">
        <v>45</v>
      </c>
      <c r="AG308" s="11">
        <v>0.99</v>
      </c>
      <c r="AH308" s="67">
        <v>393</v>
      </c>
      <c r="AI308" s="68"/>
      <c r="AJ308" s="68"/>
      <c r="AK308" s="68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>
        <v>-4</v>
      </c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>
        <v>-10</v>
      </c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8" t="s">
        <v>37</v>
      </c>
    </row>
    <row r="309" spans="1:243" ht="49" customHeight="1" x14ac:dyDescent="0.35">
      <c r="A309" s="20">
        <v>307</v>
      </c>
      <c r="B309" s="2" t="s">
        <v>937</v>
      </c>
      <c r="C309" s="2" t="s">
        <v>996</v>
      </c>
      <c r="D309" s="2" t="s">
        <v>938</v>
      </c>
      <c r="E309" s="4" t="s">
        <v>948</v>
      </c>
      <c r="F309" s="23" t="s">
        <v>949</v>
      </c>
      <c r="G309" s="36" t="s">
        <v>997</v>
      </c>
      <c r="I309" s="1">
        <v>200</v>
      </c>
      <c r="J309" s="24">
        <f t="shared" si="40"/>
        <v>725</v>
      </c>
      <c r="K309" s="44" t="s">
        <v>55</v>
      </c>
      <c r="S309" s="1">
        <v>4</v>
      </c>
      <c r="U309" s="71">
        <f t="shared" si="45"/>
        <v>181.25</v>
      </c>
      <c r="V309" s="26">
        <f t="shared" si="43"/>
        <v>525</v>
      </c>
      <c r="W309" s="37">
        <f t="shared" si="46"/>
        <v>240</v>
      </c>
      <c r="X309" s="27" t="str">
        <f t="shared" si="44"/>
        <v>P var</v>
      </c>
      <c r="AB309" s="5" t="s">
        <v>946</v>
      </c>
      <c r="AC309" s="1">
        <v>30</v>
      </c>
      <c r="AH309" s="67">
        <v>917</v>
      </c>
      <c r="AI309" s="68"/>
      <c r="AJ309" s="68"/>
      <c r="AK309" s="68"/>
      <c r="AL309" s="1"/>
      <c r="AM309" s="1"/>
      <c r="AN309" s="1"/>
      <c r="AO309" s="1"/>
      <c r="AP309" s="1"/>
      <c r="AQ309" s="1">
        <v>-12</v>
      </c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>
        <v>-20</v>
      </c>
      <c r="BK309" s="1"/>
      <c r="BL309" s="1"/>
      <c r="BM309" s="1"/>
      <c r="BN309" s="1"/>
      <c r="BO309" s="1"/>
      <c r="BP309" s="1">
        <v>-80</v>
      </c>
      <c r="BQ309" s="1"/>
      <c r="BR309" s="1"/>
      <c r="BS309" s="1"/>
      <c r="BT309" s="1"/>
      <c r="BU309" s="1"/>
      <c r="BV309" s="1"/>
      <c r="BW309" s="1"/>
      <c r="BX309" s="1"/>
      <c r="BY309" s="1">
        <v>-9</v>
      </c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>
        <v>-1</v>
      </c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>
        <v>-8</v>
      </c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>
        <v>-2</v>
      </c>
      <c r="EE309" s="1"/>
      <c r="EF309" s="1"/>
      <c r="EG309" s="1"/>
      <c r="EH309" s="1"/>
      <c r="EI309" s="1"/>
      <c r="EJ309" s="1"/>
      <c r="EK309" s="1"/>
      <c r="EL309" s="1"/>
      <c r="EM309" s="1">
        <v>-16</v>
      </c>
      <c r="EN309" s="1"/>
      <c r="EO309" s="1"/>
      <c r="EP309" s="1"/>
      <c r="EQ309" s="1"/>
      <c r="ER309" s="1"/>
      <c r="ES309" s="1">
        <v>-8</v>
      </c>
      <c r="ET309" s="1"/>
      <c r="EU309" s="1"/>
      <c r="EV309" s="1"/>
      <c r="EW309" s="1"/>
      <c r="EX309" s="1"/>
      <c r="EY309" s="1"/>
      <c r="EZ309" s="1"/>
      <c r="FA309" s="1"/>
      <c r="FB309" s="1">
        <v>-4</v>
      </c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>
        <v>-30</v>
      </c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>
        <v>-2</v>
      </c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8" t="s">
        <v>37</v>
      </c>
    </row>
    <row r="310" spans="1:243" ht="49" customHeight="1" x14ac:dyDescent="0.35">
      <c r="A310" s="20">
        <v>308</v>
      </c>
      <c r="B310" s="2" t="s">
        <v>937</v>
      </c>
      <c r="C310" s="2" t="s">
        <v>998</v>
      </c>
      <c r="D310" s="2" t="s">
        <v>938</v>
      </c>
      <c r="E310" s="4" t="s">
        <v>999</v>
      </c>
      <c r="F310" s="23" t="s">
        <v>1000</v>
      </c>
      <c r="G310" s="4" t="s">
        <v>1001</v>
      </c>
      <c r="I310" s="1">
        <v>1200</v>
      </c>
      <c r="J310" s="24">
        <f t="shared" si="40"/>
        <v>5802</v>
      </c>
      <c r="K310" s="44" t="s">
        <v>55</v>
      </c>
      <c r="Q310" s="1">
        <v>1</v>
      </c>
      <c r="R310" s="1">
        <v>2</v>
      </c>
      <c r="S310" s="1">
        <v>4</v>
      </c>
      <c r="T310" s="1">
        <v>1527</v>
      </c>
      <c r="U310" s="71">
        <f t="shared" si="45"/>
        <v>1450.5</v>
      </c>
      <c r="V310" s="26">
        <f t="shared" si="43"/>
        <v>4602</v>
      </c>
      <c r="W310" s="37">
        <f t="shared" si="46"/>
        <v>240</v>
      </c>
      <c r="X310" s="27" t="str">
        <f t="shared" si="44"/>
        <v>P var</v>
      </c>
      <c r="AB310" s="5" t="s">
        <v>961</v>
      </c>
      <c r="AC310" s="1">
        <v>30</v>
      </c>
      <c r="AG310" s="11">
        <v>0.05</v>
      </c>
      <c r="AH310" s="67">
        <v>5914</v>
      </c>
      <c r="AI310" s="68"/>
      <c r="AJ310" s="68"/>
      <c r="AK310" s="68"/>
      <c r="AL310" s="1"/>
      <c r="AM310" s="1"/>
      <c r="AN310" s="1"/>
      <c r="AO310" s="1"/>
      <c r="AP310" s="1"/>
      <c r="AQ310" s="1">
        <v>-12</v>
      </c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>
        <v>-20</v>
      </c>
      <c r="BK310" s="1"/>
      <c r="BL310" s="1"/>
      <c r="BM310" s="1"/>
      <c r="BN310" s="1"/>
      <c r="BO310" s="1"/>
      <c r="BP310" s="1">
        <v>-68</v>
      </c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>
        <v>-8</v>
      </c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>
        <v>-4</v>
      </c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8" t="s">
        <v>37</v>
      </c>
    </row>
    <row r="311" spans="1:243" ht="49" customHeight="1" x14ac:dyDescent="0.35">
      <c r="A311" s="20">
        <v>309</v>
      </c>
      <c r="B311" s="2" t="s">
        <v>937</v>
      </c>
      <c r="C311" s="2" t="s">
        <v>1002</v>
      </c>
      <c r="D311" s="2" t="s">
        <v>938</v>
      </c>
      <c r="E311" s="4" t="s">
        <v>1003</v>
      </c>
      <c r="F311" s="23" t="s">
        <v>1004</v>
      </c>
      <c r="G311" s="4" t="s">
        <v>1005</v>
      </c>
      <c r="I311" s="1">
        <v>1200</v>
      </c>
      <c r="J311" s="24">
        <f t="shared" si="40"/>
        <v>2132</v>
      </c>
      <c r="K311" s="44" t="s">
        <v>55</v>
      </c>
      <c r="Q311" s="1">
        <v>1</v>
      </c>
      <c r="R311" s="1">
        <v>2</v>
      </c>
      <c r="S311" s="1">
        <v>4</v>
      </c>
      <c r="T311" s="1">
        <v>342.5</v>
      </c>
      <c r="U311" s="71">
        <f t="shared" si="45"/>
        <v>533</v>
      </c>
      <c r="V311" s="26">
        <f t="shared" si="43"/>
        <v>932</v>
      </c>
      <c r="W311" s="37">
        <f t="shared" si="46"/>
        <v>240</v>
      </c>
      <c r="X311" s="27" t="str">
        <f t="shared" si="44"/>
        <v>P var</v>
      </c>
      <c r="AB311" s="5" t="s">
        <v>961</v>
      </c>
      <c r="AC311" s="1">
        <v>30</v>
      </c>
      <c r="AG311" s="11">
        <v>0.05</v>
      </c>
      <c r="AH311" s="67">
        <v>2185</v>
      </c>
      <c r="AI311" s="68"/>
      <c r="AJ311" s="68"/>
      <c r="AK311" s="68"/>
      <c r="AL311" s="1"/>
      <c r="AM311" s="1"/>
      <c r="AN311" s="1"/>
      <c r="AO311" s="1"/>
      <c r="AP311" s="1"/>
      <c r="AQ311" s="1">
        <v>-12</v>
      </c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>
        <v>-1</v>
      </c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>
        <v>-8</v>
      </c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>
        <v>-2</v>
      </c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>
        <v>-18</v>
      </c>
      <c r="FP311" s="1"/>
      <c r="FQ311" s="1">
        <v>-10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>
        <v>-2</v>
      </c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8" t="s">
        <v>37</v>
      </c>
    </row>
    <row r="312" spans="1:243" ht="49" customHeight="1" x14ac:dyDescent="0.35">
      <c r="A312" s="20">
        <v>310</v>
      </c>
      <c r="B312" s="2" t="s">
        <v>937</v>
      </c>
      <c r="C312" s="2" t="s">
        <v>998</v>
      </c>
      <c r="D312" s="2" t="s">
        <v>938</v>
      </c>
      <c r="F312" s="23" t="s">
        <v>1006</v>
      </c>
      <c r="G312" s="4" t="s">
        <v>1007</v>
      </c>
      <c r="I312" s="1">
        <v>0</v>
      </c>
      <c r="J312" s="24">
        <f t="shared" si="40"/>
        <v>60</v>
      </c>
      <c r="K312" s="44" t="s">
        <v>55</v>
      </c>
      <c r="V312" s="26">
        <f t="shared" si="43"/>
        <v>60</v>
      </c>
      <c r="W312" s="37">
        <f t="shared" si="46"/>
        <v>0</v>
      </c>
      <c r="X312" s="27" t="str">
        <f t="shared" si="44"/>
        <v>P var</v>
      </c>
      <c r="AH312" s="67">
        <v>177</v>
      </c>
      <c r="AI312" s="68"/>
      <c r="AJ312" s="68"/>
      <c r="AK312" s="68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>
        <v>-20</v>
      </c>
      <c r="BK312" s="1"/>
      <c r="BL312" s="1"/>
      <c r="BM312" s="1"/>
      <c r="BN312" s="1"/>
      <c r="BO312" s="1"/>
      <c r="BP312" s="1">
        <v>-80</v>
      </c>
      <c r="BQ312" s="1"/>
      <c r="BR312" s="1"/>
      <c r="BS312" s="1"/>
      <c r="BT312" s="1"/>
      <c r="BU312" s="1"/>
      <c r="BV312" s="1"/>
      <c r="BW312" s="1"/>
      <c r="BX312" s="1"/>
      <c r="BY312" s="1">
        <v>-9</v>
      </c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>
        <v>-4</v>
      </c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>
        <v>-4</v>
      </c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8" t="s">
        <v>37</v>
      </c>
    </row>
    <row r="313" spans="1:243" ht="49" customHeight="1" x14ac:dyDescent="0.35">
      <c r="A313" s="20">
        <v>311</v>
      </c>
      <c r="B313" s="2" t="s">
        <v>937</v>
      </c>
      <c r="C313" s="2" t="s">
        <v>998</v>
      </c>
      <c r="D313" s="2" t="s">
        <v>938</v>
      </c>
      <c r="E313" s="4" t="s">
        <v>1008</v>
      </c>
      <c r="F313" s="23" t="s">
        <v>1009</v>
      </c>
      <c r="G313" s="4" t="s">
        <v>1010</v>
      </c>
      <c r="I313" s="1">
        <v>1200</v>
      </c>
      <c r="J313" s="24">
        <f t="shared" si="40"/>
        <v>2227</v>
      </c>
      <c r="K313" s="44" t="s">
        <v>55</v>
      </c>
      <c r="Q313" s="1">
        <v>1</v>
      </c>
      <c r="R313" s="1">
        <v>2</v>
      </c>
      <c r="S313" s="1">
        <v>4</v>
      </c>
      <c r="T313" s="1">
        <v>375.5</v>
      </c>
      <c r="U313" s="71">
        <f t="shared" si="45"/>
        <v>556.75</v>
      </c>
      <c r="V313" s="26">
        <f t="shared" si="43"/>
        <v>1027</v>
      </c>
      <c r="W313" s="37">
        <f t="shared" si="46"/>
        <v>240</v>
      </c>
      <c r="X313" s="27" t="str">
        <f t="shared" si="44"/>
        <v>P var</v>
      </c>
      <c r="AB313" s="5" t="s">
        <v>961</v>
      </c>
      <c r="AC313" s="1">
        <v>30</v>
      </c>
      <c r="AG313" s="11">
        <v>0.05</v>
      </c>
      <c r="AH313" s="67">
        <v>2353</v>
      </c>
      <c r="AI313" s="68"/>
      <c r="AJ313" s="68"/>
      <c r="AK313" s="68"/>
      <c r="AL313" s="1"/>
      <c r="AM313" s="1"/>
      <c r="AN313" s="1"/>
      <c r="AO313" s="1"/>
      <c r="AP313" s="1"/>
      <c r="AQ313" s="1">
        <v>-12</v>
      </c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>
        <v>-20</v>
      </c>
      <c r="BK313" s="1"/>
      <c r="BL313" s="1"/>
      <c r="BM313" s="1">
        <v>-8</v>
      </c>
      <c r="BN313" s="1"/>
      <c r="BO313" s="1"/>
      <c r="BP313" s="1">
        <v>-68</v>
      </c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>
        <v>-6</v>
      </c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>
        <v>-8</v>
      </c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>
        <v>-4</v>
      </c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8" t="s">
        <v>37</v>
      </c>
    </row>
    <row r="314" spans="1:243" ht="49" customHeight="1" x14ac:dyDescent="0.35">
      <c r="A314" s="20">
        <v>312</v>
      </c>
      <c r="B314" s="2" t="s">
        <v>937</v>
      </c>
      <c r="C314" s="2" t="s">
        <v>998</v>
      </c>
      <c r="D314" s="2" t="s">
        <v>938</v>
      </c>
      <c r="E314" s="4" t="s">
        <v>1011</v>
      </c>
      <c r="F314" s="23" t="s">
        <v>1012</v>
      </c>
      <c r="G314" s="4" t="s">
        <v>1013</v>
      </c>
      <c r="I314" s="1">
        <v>0</v>
      </c>
      <c r="J314" s="24">
        <f t="shared" si="40"/>
        <v>1057</v>
      </c>
      <c r="K314" s="44" t="s">
        <v>55</v>
      </c>
      <c r="U314" s="71" t="e">
        <f t="shared" si="45"/>
        <v>#DIV/0!</v>
      </c>
      <c r="V314" s="26">
        <f t="shared" si="43"/>
        <v>1057</v>
      </c>
      <c r="W314" s="37">
        <f t="shared" si="46"/>
        <v>0</v>
      </c>
      <c r="X314" s="27" t="str">
        <f t="shared" si="44"/>
        <v>P var</v>
      </c>
      <c r="AG314" s="11">
        <v>6.9599999999999995E-2</v>
      </c>
      <c r="AH314" s="67">
        <v>1057</v>
      </c>
      <c r="AI314" s="68"/>
      <c r="AJ314" s="68"/>
      <c r="AK314" s="68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8" t="s">
        <v>37</v>
      </c>
    </row>
    <row r="315" spans="1:243" ht="49" customHeight="1" x14ac:dyDescent="0.35">
      <c r="A315" s="20">
        <v>313</v>
      </c>
      <c r="B315" s="2" t="s">
        <v>937</v>
      </c>
      <c r="C315" s="2" t="s">
        <v>998</v>
      </c>
      <c r="D315" s="2" t="s">
        <v>938</v>
      </c>
      <c r="E315" s="4" t="s">
        <v>1014</v>
      </c>
      <c r="F315" s="23" t="s">
        <v>1015</v>
      </c>
      <c r="G315" s="4" t="s">
        <v>1016</v>
      </c>
      <c r="I315" s="1">
        <v>1200</v>
      </c>
      <c r="J315" s="24">
        <f t="shared" si="40"/>
        <v>1723</v>
      </c>
      <c r="K315" s="44" t="s">
        <v>55</v>
      </c>
      <c r="Q315" s="1">
        <v>1</v>
      </c>
      <c r="R315" s="1">
        <v>2</v>
      </c>
      <c r="S315" s="1">
        <v>4</v>
      </c>
      <c r="T315" s="1">
        <v>505.25</v>
      </c>
      <c r="U315" s="71">
        <f t="shared" si="45"/>
        <v>430.75</v>
      </c>
      <c r="V315" s="26">
        <f t="shared" si="43"/>
        <v>523</v>
      </c>
      <c r="W315" s="52">
        <f t="shared" si="46"/>
        <v>240</v>
      </c>
      <c r="X315" s="27" t="str">
        <f t="shared" si="44"/>
        <v>P var</v>
      </c>
      <c r="AB315" s="5" t="s">
        <v>224</v>
      </c>
      <c r="AC315" s="1">
        <v>30</v>
      </c>
      <c r="AG315" s="11">
        <v>0.11</v>
      </c>
      <c r="AH315" s="67">
        <v>1805</v>
      </c>
      <c r="AI315" s="68"/>
      <c r="AJ315" s="68"/>
      <c r="AK315" s="68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>
        <v>-2</v>
      </c>
      <c r="BL315" s="1"/>
      <c r="BM315" s="1"/>
      <c r="BN315" s="1"/>
      <c r="BO315" s="1"/>
      <c r="BP315" s="1">
        <v>-60</v>
      </c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>
        <v>-8</v>
      </c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>
        <v>-8</v>
      </c>
      <c r="ET315" s="1"/>
      <c r="EU315" s="1"/>
      <c r="EV315" s="1"/>
      <c r="EW315" s="1"/>
      <c r="EX315" s="1"/>
      <c r="EY315" s="1"/>
      <c r="EZ315" s="1"/>
      <c r="FA315" s="1"/>
      <c r="FB315" s="1">
        <v>-4</v>
      </c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8" t="s">
        <v>37</v>
      </c>
    </row>
    <row r="316" spans="1:243" ht="49" customHeight="1" x14ac:dyDescent="0.35">
      <c r="A316" s="20">
        <v>314</v>
      </c>
      <c r="B316" s="2" t="s">
        <v>937</v>
      </c>
      <c r="C316" s="2" t="s">
        <v>998</v>
      </c>
      <c r="D316" s="2" t="s">
        <v>938</v>
      </c>
      <c r="E316" s="4" t="s">
        <v>1017</v>
      </c>
      <c r="F316" s="23" t="s">
        <v>1018</v>
      </c>
      <c r="G316" s="4" t="s">
        <v>1019</v>
      </c>
      <c r="I316" s="1">
        <v>1200</v>
      </c>
      <c r="J316" s="24">
        <f t="shared" si="40"/>
        <v>3463</v>
      </c>
      <c r="K316" s="44" t="s">
        <v>55</v>
      </c>
      <c r="Q316" s="1">
        <v>1</v>
      </c>
      <c r="R316" s="1">
        <v>2</v>
      </c>
      <c r="S316" s="1">
        <v>4</v>
      </c>
      <c r="T316" s="1">
        <v>1064.5</v>
      </c>
      <c r="U316" s="71">
        <f t="shared" si="45"/>
        <v>865.75</v>
      </c>
      <c r="V316" s="26">
        <f t="shared" si="43"/>
        <v>2263</v>
      </c>
      <c r="W316" s="90">
        <v>240</v>
      </c>
      <c r="X316" s="27" t="str">
        <f t="shared" si="44"/>
        <v>P var</v>
      </c>
      <c r="AB316" s="5" t="s">
        <v>224</v>
      </c>
      <c r="AC316" s="1">
        <v>30</v>
      </c>
      <c r="AG316" s="11">
        <v>0.04</v>
      </c>
      <c r="AH316" s="67">
        <v>3543</v>
      </c>
      <c r="AI316" s="68"/>
      <c r="AJ316" s="68"/>
      <c r="AK316" s="68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>
        <v>-60</v>
      </c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>
        <v>-8</v>
      </c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>
        <v>-8</v>
      </c>
      <c r="ET316" s="1"/>
      <c r="EU316" s="1"/>
      <c r="EV316" s="1"/>
      <c r="EW316" s="1"/>
      <c r="EX316" s="1"/>
      <c r="EY316" s="1"/>
      <c r="EZ316" s="1"/>
      <c r="FA316" s="1"/>
      <c r="FB316" s="1">
        <v>-4</v>
      </c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8" t="s">
        <v>37</v>
      </c>
    </row>
    <row r="317" spans="1:243" ht="49" customHeight="1" x14ac:dyDescent="0.35">
      <c r="A317" s="20">
        <v>315</v>
      </c>
      <c r="B317" s="2" t="s">
        <v>937</v>
      </c>
      <c r="C317" s="2" t="s">
        <v>998</v>
      </c>
      <c r="D317" s="2" t="s">
        <v>938</v>
      </c>
      <c r="E317" s="4" t="s">
        <v>1020</v>
      </c>
      <c r="F317" s="23" t="s">
        <v>1021</v>
      </c>
      <c r="G317" s="4" t="s">
        <v>1019</v>
      </c>
      <c r="I317" s="1">
        <v>0</v>
      </c>
      <c r="J317" s="24">
        <f t="shared" si="40"/>
        <v>500</v>
      </c>
      <c r="K317" s="44" t="s">
        <v>55</v>
      </c>
      <c r="Q317" s="1">
        <v>1</v>
      </c>
      <c r="R317" s="1">
        <v>2</v>
      </c>
      <c r="S317" s="1">
        <v>4</v>
      </c>
      <c r="T317" s="1">
        <v>1064.5</v>
      </c>
      <c r="U317" s="71">
        <f t="shared" si="45"/>
        <v>125</v>
      </c>
      <c r="V317" s="26">
        <f t="shared" si="43"/>
        <v>500</v>
      </c>
      <c r="W317" s="91"/>
      <c r="X317" s="27" t="str">
        <f t="shared" si="44"/>
        <v>P var</v>
      </c>
      <c r="AC317" s="1">
        <v>30</v>
      </c>
      <c r="AG317" s="11">
        <v>0.106</v>
      </c>
      <c r="AH317" s="67">
        <v>500</v>
      </c>
      <c r="AI317" s="68"/>
      <c r="AJ317" s="68"/>
      <c r="AK317" s="68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8" t="s">
        <v>37</v>
      </c>
    </row>
    <row r="318" spans="1:243" ht="49" customHeight="1" x14ac:dyDescent="0.35">
      <c r="A318" s="20">
        <v>316</v>
      </c>
      <c r="B318" s="2" t="s">
        <v>937</v>
      </c>
      <c r="C318" s="2" t="s">
        <v>998</v>
      </c>
      <c r="D318" s="2" t="s">
        <v>938</v>
      </c>
      <c r="E318" s="4" t="s">
        <v>1022</v>
      </c>
      <c r="F318" s="23" t="s">
        <v>1023</v>
      </c>
      <c r="G318" s="4" t="s">
        <v>1024</v>
      </c>
      <c r="I318" s="1">
        <v>1200</v>
      </c>
      <c r="J318" s="24">
        <f t="shared" si="40"/>
        <v>1350</v>
      </c>
      <c r="K318" s="44" t="s">
        <v>55</v>
      </c>
      <c r="Q318" s="1">
        <v>1</v>
      </c>
      <c r="R318" s="1">
        <v>2</v>
      </c>
      <c r="S318" s="1">
        <v>4</v>
      </c>
      <c r="T318" s="1">
        <v>420.25</v>
      </c>
      <c r="U318" s="71">
        <f t="shared" si="45"/>
        <v>337.5</v>
      </c>
      <c r="V318" s="26">
        <f t="shared" si="43"/>
        <v>150</v>
      </c>
      <c r="W318" s="37">
        <f t="shared" ref="W318:W324" si="47">60*S318</f>
        <v>240</v>
      </c>
      <c r="X318" s="27" t="str">
        <f t="shared" si="44"/>
        <v>P var low</v>
      </c>
      <c r="AB318" s="5" t="s">
        <v>961</v>
      </c>
      <c r="AC318" s="1">
        <v>30</v>
      </c>
      <c r="AG318" s="11">
        <v>0.15</v>
      </c>
      <c r="AH318" s="67">
        <v>1470</v>
      </c>
      <c r="AI318" s="68"/>
      <c r="AJ318" s="68"/>
      <c r="AK318" s="68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>
        <v>-8</v>
      </c>
      <c r="BN318" s="1"/>
      <c r="BO318" s="1"/>
      <c r="BP318" s="1">
        <v>-60</v>
      </c>
      <c r="BQ318" s="1"/>
      <c r="BR318" s="1"/>
      <c r="BS318" s="1"/>
      <c r="BT318" s="1"/>
      <c r="BU318" s="1"/>
      <c r="BV318" s="1"/>
      <c r="BW318" s="1"/>
      <c r="BX318" s="1"/>
      <c r="BY318" s="1">
        <v>-8</v>
      </c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>
        <v>-8</v>
      </c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>
        <v>-32</v>
      </c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>
        <v>-4</v>
      </c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8" t="s">
        <v>37</v>
      </c>
    </row>
    <row r="319" spans="1:243" ht="49" customHeight="1" x14ac:dyDescent="0.35">
      <c r="A319" s="20">
        <v>317</v>
      </c>
      <c r="B319" s="2" t="s">
        <v>937</v>
      </c>
      <c r="C319" s="2" t="s">
        <v>1025</v>
      </c>
      <c r="D319" s="2" t="s">
        <v>938</v>
      </c>
      <c r="E319" s="4" t="s">
        <v>1026</v>
      </c>
      <c r="F319" s="23" t="s">
        <v>1027</v>
      </c>
      <c r="G319" s="4" t="s">
        <v>1028</v>
      </c>
      <c r="I319" s="1">
        <v>1200</v>
      </c>
      <c r="J319" s="24">
        <f t="shared" si="40"/>
        <v>5211</v>
      </c>
      <c r="K319" s="44" t="s">
        <v>55</v>
      </c>
      <c r="Q319" s="1">
        <v>1</v>
      </c>
      <c r="R319" s="1">
        <v>2</v>
      </c>
      <c r="S319" s="1">
        <v>4</v>
      </c>
      <c r="T319" s="1">
        <v>1591.25</v>
      </c>
      <c r="U319" s="71">
        <f t="shared" si="45"/>
        <v>1302.75</v>
      </c>
      <c r="V319" s="26">
        <f t="shared" si="43"/>
        <v>4011</v>
      </c>
      <c r="W319" s="37">
        <f t="shared" si="47"/>
        <v>240</v>
      </c>
      <c r="X319" s="27" t="str">
        <f t="shared" si="44"/>
        <v>P var</v>
      </c>
      <c r="AC319" s="1">
        <v>30</v>
      </c>
      <c r="AG319" s="11">
        <v>1.2E-2</v>
      </c>
      <c r="AH319" s="67">
        <v>5956</v>
      </c>
      <c r="AI319" s="68"/>
      <c r="AJ319" s="68"/>
      <c r="AK319" s="68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>
        <v>-5</v>
      </c>
      <c r="AZ319" s="1">
        <v>-10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>
        <v>-40</v>
      </c>
      <c r="BK319" s="1"/>
      <c r="BL319" s="1"/>
      <c r="BM319" s="1"/>
      <c r="BN319" s="1"/>
      <c r="BO319" s="1">
        <v>-420</v>
      </c>
      <c r="BP319" s="1"/>
      <c r="BQ319" s="1"/>
      <c r="BR319" s="1"/>
      <c r="BS319" s="1"/>
      <c r="BT319" s="1"/>
      <c r="BU319" s="1"/>
      <c r="BV319" s="1"/>
      <c r="BW319" s="1"/>
      <c r="BX319" s="1">
        <v>-12</v>
      </c>
      <c r="BY319" s="1">
        <v>-27</v>
      </c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>
        <v>-2</v>
      </c>
      <c r="CX319" s="1"/>
      <c r="CY319" s="1"/>
      <c r="CZ319" s="1"/>
      <c r="DA319" s="1">
        <v>-2</v>
      </c>
      <c r="DB319" s="1">
        <v>-8</v>
      </c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>
        <v>-8</v>
      </c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>
        <v>-2</v>
      </c>
      <c r="EE319" s="1">
        <v>-57</v>
      </c>
      <c r="EF319" s="1"/>
      <c r="EG319" s="1"/>
      <c r="EH319" s="1"/>
      <c r="EI319" s="1"/>
      <c r="EJ319" s="1"/>
      <c r="EK319" s="1"/>
      <c r="EL319" s="1"/>
      <c r="EM319" s="1">
        <v>-16</v>
      </c>
      <c r="EN319" s="1"/>
      <c r="EO319" s="1"/>
      <c r="EP319" s="1">
        <v>-2</v>
      </c>
      <c r="EQ319" s="1"/>
      <c r="ER319" s="1">
        <v>-6</v>
      </c>
      <c r="ES319" s="1">
        <v>-8</v>
      </c>
      <c r="ET319" s="1"/>
      <c r="EU319" s="1"/>
      <c r="EV319" s="1">
        <v>-35</v>
      </c>
      <c r="EW319" s="1"/>
      <c r="EX319" s="1">
        <v>-1</v>
      </c>
      <c r="EY319" s="1"/>
      <c r="EZ319" s="1"/>
      <c r="FA319" s="1"/>
      <c r="FB319" s="1">
        <v>-4</v>
      </c>
      <c r="FC319" s="1"/>
      <c r="FD319" s="1">
        <v>-8</v>
      </c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>
        <v>-30</v>
      </c>
      <c r="FP319" s="1"/>
      <c r="FQ319" s="1">
        <v>-20</v>
      </c>
      <c r="FR319" s="1"/>
      <c r="FS319" s="1"/>
      <c r="FT319" s="1">
        <v>-2</v>
      </c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>
        <v>-4</v>
      </c>
      <c r="GK319" s="1"/>
      <c r="GL319" s="1"/>
      <c r="GM319" s="1"/>
      <c r="GN319" s="1"/>
      <c r="GO319" s="1"/>
      <c r="GP319" s="1"/>
      <c r="GQ319" s="1">
        <v>-10</v>
      </c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>
        <v>-6</v>
      </c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8" t="s">
        <v>37</v>
      </c>
    </row>
    <row r="320" spans="1:243" ht="49" customHeight="1" x14ac:dyDescent="0.35">
      <c r="A320" s="20">
        <v>318</v>
      </c>
      <c r="B320" s="2" t="s">
        <v>937</v>
      </c>
      <c r="C320" s="2" t="s">
        <v>1029</v>
      </c>
      <c r="D320" s="2" t="s">
        <v>938</v>
      </c>
      <c r="E320" s="4" t="s">
        <v>1030</v>
      </c>
      <c r="F320" s="23" t="s">
        <v>1031</v>
      </c>
      <c r="G320" s="4" t="s">
        <v>1032</v>
      </c>
      <c r="I320" s="1">
        <v>1200</v>
      </c>
      <c r="J320" s="24">
        <f t="shared" si="40"/>
        <v>1962</v>
      </c>
      <c r="K320" s="44" t="s">
        <v>55</v>
      </c>
      <c r="Q320" s="1">
        <v>1</v>
      </c>
      <c r="R320" s="1">
        <v>2</v>
      </c>
      <c r="S320" s="1">
        <v>4</v>
      </c>
      <c r="T320" s="1">
        <v>514.75</v>
      </c>
      <c r="U320" s="71">
        <f t="shared" si="45"/>
        <v>490.5</v>
      </c>
      <c r="V320" s="26">
        <f t="shared" si="43"/>
        <v>762</v>
      </c>
      <c r="W320" s="37">
        <f t="shared" si="47"/>
        <v>240</v>
      </c>
      <c r="X320" s="27" t="str">
        <f t="shared" si="44"/>
        <v>P var</v>
      </c>
      <c r="AB320" s="5" t="s">
        <v>224</v>
      </c>
      <c r="AC320" s="1">
        <v>30</v>
      </c>
      <c r="AG320" s="11">
        <v>0.08</v>
      </c>
      <c r="AH320" s="67">
        <v>2020</v>
      </c>
      <c r="AI320" s="68"/>
      <c r="AJ320" s="68"/>
      <c r="AK320" s="68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>
        <v>-12</v>
      </c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>
        <v>-4</v>
      </c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>
        <v>-2</v>
      </c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>
        <v>-18</v>
      </c>
      <c r="FP320" s="1"/>
      <c r="FQ320" s="1">
        <v>-10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>
        <v>-2</v>
      </c>
      <c r="GK320" s="1"/>
      <c r="GL320" s="1"/>
      <c r="GM320" s="1"/>
      <c r="GN320" s="1"/>
      <c r="GO320" s="1"/>
      <c r="GP320" s="1"/>
      <c r="GQ320" s="1">
        <v>-10</v>
      </c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8" t="s">
        <v>37</v>
      </c>
    </row>
    <row r="321" spans="1:243" ht="49" customHeight="1" x14ac:dyDescent="0.35">
      <c r="A321" s="20">
        <v>319</v>
      </c>
      <c r="B321" s="2" t="s">
        <v>937</v>
      </c>
      <c r="C321" s="2" t="s">
        <v>1029</v>
      </c>
      <c r="D321" s="2" t="s">
        <v>938</v>
      </c>
      <c r="E321" s="4" t="s">
        <v>1033</v>
      </c>
      <c r="F321" s="23" t="s">
        <v>1034</v>
      </c>
      <c r="G321" s="4" t="s">
        <v>1035</v>
      </c>
      <c r="I321" s="1">
        <v>1200</v>
      </c>
      <c r="J321" s="24">
        <f t="shared" si="40"/>
        <v>1948</v>
      </c>
      <c r="K321" s="44" t="s">
        <v>55</v>
      </c>
      <c r="Q321" s="1">
        <v>1</v>
      </c>
      <c r="R321" s="1">
        <v>2</v>
      </c>
      <c r="S321" s="1">
        <v>4</v>
      </c>
      <c r="T321" s="1">
        <v>515.75</v>
      </c>
      <c r="U321" s="71">
        <f t="shared" si="45"/>
        <v>487</v>
      </c>
      <c r="V321" s="26">
        <f t="shared" si="43"/>
        <v>748</v>
      </c>
      <c r="W321" s="37">
        <f t="shared" si="47"/>
        <v>240</v>
      </c>
      <c r="X321" s="27" t="str">
        <f t="shared" si="44"/>
        <v>P var</v>
      </c>
      <c r="AB321" s="5" t="s">
        <v>224</v>
      </c>
      <c r="AC321" s="1">
        <v>30</v>
      </c>
      <c r="AG321" s="11">
        <v>0.1</v>
      </c>
      <c r="AH321" s="67">
        <v>2023</v>
      </c>
      <c r="AI321" s="68"/>
      <c r="AJ321" s="68"/>
      <c r="AK321" s="68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>
        <v>-12</v>
      </c>
      <c r="BQ321" s="1"/>
      <c r="BR321" s="1"/>
      <c r="BS321" s="1"/>
      <c r="BT321" s="1"/>
      <c r="BU321" s="1"/>
      <c r="BV321" s="1"/>
      <c r="BW321" s="1"/>
      <c r="BX321" s="1"/>
      <c r="BY321" s="1">
        <v>-9</v>
      </c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>
        <v>-4</v>
      </c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>
        <v>-2</v>
      </c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>
        <v>-26</v>
      </c>
      <c r="FP321" s="1"/>
      <c r="FQ321" s="1">
        <v>-10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>
        <v>-2</v>
      </c>
      <c r="GK321" s="1"/>
      <c r="GL321" s="1"/>
      <c r="GM321" s="1"/>
      <c r="GN321" s="1"/>
      <c r="GO321" s="1"/>
      <c r="GP321" s="1"/>
      <c r="GQ321" s="1">
        <v>-10</v>
      </c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8" t="s">
        <v>37</v>
      </c>
    </row>
    <row r="322" spans="1:243" ht="49" customHeight="1" x14ac:dyDescent="0.35">
      <c r="A322" s="20">
        <v>320</v>
      </c>
      <c r="B322" s="2" t="s">
        <v>937</v>
      </c>
      <c r="C322" s="2" t="s">
        <v>1029</v>
      </c>
      <c r="D322" s="2" t="s">
        <v>938</v>
      </c>
      <c r="E322" s="4" t="s">
        <v>1036</v>
      </c>
      <c r="F322" s="23" t="s">
        <v>1037</v>
      </c>
      <c r="G322" s="4" t="s">
        <v>1038</v>
      </c>
      <c r="I322" s="1">
        <v>1200</v>
      </c>
      <c r="J322" s="24">
        <f t="shared" si="40"/>
        <v>1810</v>
      </c>
      <c r="K322" s="44" t="s">
        <v>55</v>
      </c>
      <c r="Q322" s="1">
        <v>1</v>
      </c>
      <c r="R322" s="1">
        <v>2</v>
      </c>
      <c r="S322" s="1">
        <v>4</v>
      </c>
      <c r="T322" s="1">
        <v>459.75</v>
      </c>
      <c r="U322" s="71">
        <f t="shared" si="45"/>
        <v>452.5</v>
      </c>
      <c r="V322" s="26">
        <f t="shared" si="43"/>
        <v>610</v>
      </c>
      <c r="W322" s="37">
        <f t="shared" si="47"/>
        <v>240</v>
      </c>
      <c r="X322" s="27" t="str">
        <f t="shared" si="44"/>
        <v>P var</v>
      </c>
      <c r="AB322" s="5" t="s">
        <v>224</v>
      </c>
      <c r="AC322" s="1">
        <v>30</v>
      </c>
      <c r="AG322" s="11">
        <v>0.04</v>
      </c>
      <c r="AH322" s="67">
        <v>1820</v>
      </c>
      <c r="AI322" s="68"/>
      <c r="AJ322" s="68"/>
      <c r="AK322" s="68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>
        <v>-10</v>
      </c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8" t="s">
        <v>37</v>
      </c>
    </row>
    <row r="323" spans="1:243" ht="49" customHeight="1" x14ac:dyDescent="0.35">
      <c r="A323" s="20">
        <v>321</v>
      </c>
      <c r="B323" s="2" t="s">
        <v>937</v>
      </c>
      <c r="C323" s="2" t="s">
        <v>1029</v>
      </c>
      <c r="D323" s="2" t="s">
        <v>938</v>
      </c>
      <c r="E323" s="4" t="s">
        <v>1039</v>
      </c>
      <c r="F323" s="23" t="s">
        <v>1040</v>
      </c>
      <c r="G323" s="4" t="s">
        <v>1041</v>
      </c>
      <c r="I323" s="1">
        <v>1200</v>
      </c>
      <c r="J323" s="24">
        <f t="shared" si="40"/>
        <v>1610</v>
      </c>
      <c r="K323" s="44" t="s">
        <v>55</v>
      </c>
      <c r="Q323" s="1">
        <v>1</v>
      </c>
      <c r="R323" s="1">
        <v>2</v>
      </c>
      <c r="S323" s="1">
        <v>4</v>
      </c>
      <c r="T323" s="1">
        <v>409.75</v>
      </c>
      <c r="U323" s="71">
        <f t="shared" si="45"/>
        <v>402.5</v>
      </c>
      <c r="V323" s="26">
        <f t="shared" si="43"/>
        <v>410</v>
      </c>
      <c r="W323" s="37">
        <f t="shared" si="47"/>
        <v>240</v>
      </c>
      <c r="X323" s="27" t="str">
        <f t="shared" si="44"/>
        <v>P var</v>
      </c>
      <c r="AB323" s="5" t="s">
        <v>224</v>
      </c>
      <c r="AC323" s="1">
        <v>30</v>
      </c>
      <c r="AG323" s="11">
        <v>0.06</v>
      </c>
      <c r="AH323" s="67">
        <v>1620</v>
      </c>
      <c r="AI323" s="68"/>
      <c r="AJ323" s="68"/>
      <c r="AK323" s="68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>
        <v>-10</v>
      </c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8" t="s">
        <v>37</v>
      </c>
    </row>
    <row r="324" spans="1:243" ht="49" customHeight="1" x14ac:dyDescent="0.35">
      <c r="A324" s="20">
        <v>322</v>
      </c>
      <c r="B324" s="2" t="s">
        <v>937</v>
      </c>
      <c r="C324" s="2" t="s">
        <v>1029</v>
      </c>
      <c r="D324" s="2" t="s">
        <v>938</v>
      </c>
      <c r="E324" s="4" t="s">
        <v>1042</v>
      </c>
      <c r="F324" s="23" t="s">
        <v>1043</v>
      </c>
      <c r="G324" s="4" t="s">
        <v>1044</v>
      </c>
      <c r="I324" s="1">
        <v>1200</v>
      </c>
      <c r="J324" s="24">
        <f t="shared" si="40"/>
        <v>1596</v>
      </c>
      <c r="K324" s="44" t="s">
        <v>55</v>
      </c>
      <c r="Q324" s="1">
        <v>1</v>
      </c>
      <c r="R324" s="1">
        <v>2</v>
      </c>
      <c r="S324" s="1">
        <v>4</v>
      </c>
      <c r="T324" s="1">
        <v>409.75</v>
      </c>
      <c r="U324" s="71">
        <f t="shared" si="45"/>
        <v>399</v>
      </c>
      <c r="V324" s="26">
        <f t="shared" si="43"/>
        <v>396</v>
      </c>
      <c r="W324" s="37">
        <f t="shared" si="47"/>
        <v>240</v>
      </c>
      <c r="X324" s="27" t="str">
        <f t="shared" si="44"/>
        <v>P var</v>
      </c>
      <c r="AB324" s="5" t="s">
        <v>224</v>
      </c>
      <c r="AC324" s="1">
        <v>30</v>
      </c>
      <c r="AG324" s="11">
        <v>0.06</v>
      </c>
      <c r="AH324" s="67">
        <v>1620</v>
      </c>
      <c r="AI324" s="68"/>
      <c r="AJ324" s="68"/>
      <c r="AK324" s="68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>
        <v>-2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-12</v>
      </c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>
        <v>-10</v>
      </c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8" t="s">
        <v>37</v>
      </c>
    </row>
    <row r="325" spans="1:243" ht="49" customHeight="1" x14ac:dyDescent="0.35">
      <c r="A325" s="20">
        <v>323</v>
      </c>
      <c r="B325" s="2" t="s">
        <v>937</v>
      </c>
      <c r="C325" s="2" t="s">
        <v>1045</v>
      </c>
      <c r="D325" s="2" t="s">
        <v>938</v>
      </c>
      <c r="E325" s="4" t="s">
        <v>1046</v>
      </c>
      <c r="F325" s="23" t="s">
        <v>1047</v>
      </c>
      <c r="G325" s="4" t="s">
        <v>1048</v>
      </c>
      <c r="I325" s="1">
        <v>300</v>
      </c>
      <c r="J325" s="24">
        <f t="shared" si="40"/>
        <v>440</v>
      </c>
      <c r="Q325" s="1">
        <v>1</v>
      </c>
      <c r="T325" s="1">
        <v>458</v>
      </c>
      <c r="U325" s="71" t="e">
        <f t="shared" si="45"/>
        <v>#DIV/0!</v>
      </c>
      <c r="V325" s="26">
        <f t="shared" si="43"/>
        <v>140</v>
      </c>
      <c r="W325" s="37">
        <f t="shared" ref="W325:W335" si="48">60*Q325</f>
        <v>60</v>
      </c>
      <c r="X325" s="27" t="str">
        <f t="shared" si="44"/>
        <v>P var</v>
      </c>
      <c r="AB325" s="5" t="s">
        <v>224</v>
      </c>
      <c r="AH325" s="67">
        <v>457</v>
      </c>
      <c r="AI325" s="68"/>
      <c r="AJ325" s="68"/>
      <c r="AK325" s="68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>
        <v>-5</v>
      </c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>
        <v>-12</v>
      </c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8" t="s">
        <v>37</v>
      </c>
    </row>
    <row r="326" spans="1:243" ht="49" customHeight="1" x14ac:dyDescent="0.35">
      <c r="A326" s="20">
        <v>324</v>
      </c>
      <c r="B326" s="2" t="s">
        <v>937</v>
      </c>
      <c r="C326" s="2" t="s">
        <v>1045</v>
      </c>
      <c r="D326" s="2" t="s">
        <v>938</v>
      </c>
      <c r="E326" s="4" t="s">
        <v>1049</v>
      </c>
      <c r="F326" s="23" t="s">
        <v>1050</v>
      </c>
      <c r="G326" s="4" t="s">
        <v>1051</v>
      </c>
      <c r="I326" s="1">
        <v>300</v>
      </c>
      <c r="J326" s="24">
        <f t="shared" si="40"/>
        <v>937</v>
      </c>
      <c r="Q326" s="1">
        <v>1</v>
      </c>
      <c r="T326" s="1">
        <v>942</v>
      </c>
      <c r="U326" s="71" t="e">
        <f t="shared" si="45"/>
        <v>#DIV/0!</v>
      </c>
      <c r="V326" s="26">
        <f t="shared" si="43"/>
        <v>637</v>
      </c>
      <c r="W326" s="37">
        <f t="shared" si="48"/>
        <v>60</v>
      </c>
      <c r="X326" s="27" t="str">
        <f t="shared" si="44"/>
        <v>P var</v>
      </c>
      <c r="AB326" s="5" t="s">
        <v>235</v>
      </c>
      <c r="AH326" s="67">
        <v>942</v>
      </c>
      <c r="AI326" s="68"/>
      <c r="AJ326" s="68"/>
      <c r="AK326" s="68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>
        <v>-5</v>
      </c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8" t="s">
        <v>37</v>
      </c>
    </row>
    <row r="327" spans="1:243" ht="49" customHeight="1" x14ac:dyDescent="0.35">
      <c r="A327" s="20">
        <v>325</v>
      </c>
      <c r="B327" s="2" t="s">
        <v>937</v>
      </c>
      <c r="C327" s="2" t="s">
        <v>1045</v>
      </c>
      <c r="D327" s="2" t="s">
        <v>938</v>
      </c>
      <c r="E327" s="4" t="s">
        <v>1052</v>
      </c>
      <c r="F327" s="23" t="s">
        <v>1053</v>
      </c>
      <c r="G327" s="4" t="s">
        <v>1054</v>
      </c>
      <c r="I327" s="1">
        <v>300</v>
      </c>
      <c r="J327" s="24">
        <f t="shared" si="40"/>
        <v>4852</v>
      </c>
      <c r="Q327" s="1">
        <v>1</v>
      </c>
      <c r="T327" s="1">
        <v>4882</v>
      </c>
      <c r="U327" s="71" t="e">
        <f t="shared" si="45"/>
        <v>#DIV/0!</v>
      </c>
      <c r="V327" s="26">
        <f t="shared" si="43"/>
        <v>4552</v>
      </c>
      <c r="W327" s="37">
        <f t="shared" si="48"/>
        <v>60</v>
      </c>
      <c r="X327" s="27" t="str">
        <f t="shared" si="44"/>
        <v>P var</v>
      </c>
      <c r="AB327" s="5" t="s">
        <v>235</v>
      </c>
      <c r="AH327" s="67">
        <v>4874</v>
      </c>
      <c r="AI327" s="68"/>
      <c r="AJ327" s="68"/>
      <c r="AK327" s="68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>
        <v>-5</v>
      </c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>
        <v>-1</v>
      </c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>
        <v>-16</v>
      </c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8" t="s">
        <v>37</v>
      </c>
    </row>
    <row r="328" spans="1:243" ht="49" customHeight="1" x14ac:dyDescent="0.35">
      <c r="A328" s="20">
        <v>326</v>
      </c>
      <c r="B328" s="2" t="s">
        <v>937</v>
      </c>
      <c r="C328" s="2" t="s">
        <v>969</v>
      </c>
      <c r="D328" s="2" t="s">
        <v>1055</v>
      </c>
      <c r="E328" s="4" t="s">
        <v>1056</v>
      </c>
      <c r="F328" s="23" t="s">
        <v>1057</v>
      </c>
      <c r="G328" s="4" t="s">
        <v>1058</v>
      </c>
      <c r="I328" s="1">
        <v>0</v>
      </c>
      <c r="J328" s="24">
        <f t="shared" ref="J328:J391" si="49">SUM(AH328)+SUM(AI328:PY328)</f>
        <v>82</v>
      </c>
      <c r="K328" s="44" t="s">
        <v>55</v>
      </c>
      <c r="U328" s="71" t="e">
        <f t="shared" si="45"/>
        <v>#DIV/0!</v>
      </c>
      <c r="V328" s="26">
        <f t="shared" si="43"/>
        <v>82</v>
      </c>
      <c r="W328" s="37">
        <f t="shared" si="48"/>
        <v>0</v>
      </c>
      <c r="X328" s="27" t="str">
        <f t="shared" si="44"/>
        <v>P var</v>
      </c>
      <c r="AB328" s="5" t="s">
        <v>946</v>
      </c>
      <c r="AC328" s="1">
        <v>15</v>
      </c>
      <c r="AG328" s="11">
        <v>0.83333333333333337</v>
      </c>
      <c r="AH328" s="67">
        <v>82</v>
      </c>
      <c r="AI328" s="68"/>
      <c r="AJ328" s="68"/>
      <c r="AK328" s="68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8" t="s">
        <v>37</v>
      </c>
    </row>
    <row r="329" spans="1:243" ht="49" customHeight="1" x14ac:dyDescent="0.35">
      <c r="A329" s="20">
        <v>327</v>
      </c>
      <c r="B329" s="2" t="s">
        <v>937</v>
      </c>
      <c r="C329" s="2" t="s">
        <v>942</v>
      </c>
      <c r="D329" s="2" t="s">
        <v>1055</v>
      </c>
      <c r="E329" s="4" t="s">
        <v>1056</v>
      </c>
      <c r="F329" s="23" t="s">
        <v>1057</v>
      </c>
      <c r="G329" s="4" t="s">
        <v>1058</v>
      </c>
      <c r="I329" s="1">
        <v>0</v>
      </c>
      <c r="J329" s="24">
        <f t="shared" si="49"/>
        <v>225</v>
      </c>
      <c r="K329" s="44" t="s">
        <v>55</v>
      </c>
      <c r="Q329" s="1">
        <v>1</v>
      </c>
      <c r="R329" s="1">
        <v>2</v>
      </c>
      <c r="S329" s="1">
        <v>4</v>
      </c>
      <c r="T329" s="1">
        <v>56.25</v>
      </c>
      <c r="U329" s="71">
        <f t="shared" si="45"/>
        <v>56.25</v>
      </c>
      <c r="V329" s="26">
        <f t="shared" si="43"/>
        <v>225</v>
      </c>
      <c r="W329" s="37">
        <f t="shared" si="48"/>
        <v>60</v>
      </c>
      <c r="X329" s="27" t="str">
        <f t="shared" si="44"/>
        <v>P var</v>
      </c>
      <c r="AB329" s="5" t="s">
        <v>946</v>
      </c>
      <c r="AC329" s="1">
        <v>15</v>
      </c>
      <c r="AG329" s="11">
        <v>0.83333333333333337</v>
      </c>
      <c r="AH329" s="67">
        <v>225</v>
      </c>
      <c r="AI329" s="68"/>
      <c r="AJ329" s="68"/>
      <c r="AK329" s="68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8" t="s">
        <v>37</v>
      </c>
    </row>
    <row r="330" spans="1:243" ht="49" customHeight="1" x14ac:dyDescent="0.35">
      <c r="A330" s="20">
        <v>328</v>
      </c>
      <c r="B330" s="2" t="s">
        <v>937</v>
      </c>
      <c r="C330" s="2" t="s">
        <v>995</v>
      </c>
      <c r="D330" s="2" t="s">
        <v>1055</v>
      </c>
      <c r="E330" s="4" t="s">
        <v>1056</v>
      </c>
      <c r="F330" s="23" t="s">
        <v>1057</v>
      </c>
      <c r="G330" s="4" t="s">
        <v>1058</v>
      </c>
      <c r="I330" s="1">
        <v>0</v>
      </c>
      <c r="J330" s="24">
        <f t="shared" si="49"/>
        <v>198</v>
      </c>
      <c r="K330" s="44" t="s">
        <v>55</v>
      </c>
      <c r="Q330" s="1">
        <v>1</v>
      </c>
      <c r="R330" s="1">
        <v>2</v>
      </c>
      <c r="S330" s="1">
        <v>4</v>
      </c>
      <c r="T330" s="1">
        <v>49.5</v>
      </c>
      <c r="U330" s="71">
        <f t="shared" si="45"/>
        <v>49.5</v>
      </c>
      <c r="V330" s="26">
        <f t="shared" si="43"/>
        <v>198</v>
      </c>
      <c r="W330" s="37">
        <f t="shared" si="48"/>
        <v>60</v>
      </c>
      <c r="X330" s="27" t="str">
        <f t="shared" si="44"/>
        <v>P var</v>
      </c>
      <c r="AB330" s="5" t="s">
        <v>946</v>
      </c>
      <c r="AC330" s="1">
        <v>15</v>
      </c>
      <c r="AG330" s="11">
        <v>0.83333333333333337</v>
      </c>
      <c r="AH330" s="67">
        <v>198</v>
      </c>
      <c r="AI330" s="68"/>
      <c r="AJ330" s="68"/>
      <c r="AK330" s="68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8" t="s">
        <v>37</v>
      </c>
    </row>
    <row r="331" spans="1:243" ht="49" customHeight="1" x14ac:dyDescent="0.35">
      <c r="A331" s="20">
        <v>329</v>
      </c>
      <c r="B331" s="2" t="s">
        <v>937</v>
      </c>
      <c r="C331" s="2" t="s">
        <v>1059</v>
      </c>
      <c r="D331" s="2" t="s">
        <v>1060</v>
      </c>
      <c r="E331" s="4" t="s">
        <v>948</v>
      </c>
      <c r="F331" s="23" t="s">
        <v>949</v>
      </c>
      <c r="G331" s="4" t="s">
        <v>1061</v>
      </c>
      <c r="I331" s="1">
        <v>100</v>
      </c>
      <c r="J331" s="24">
        <f t="shared" si="49"/>
        <v>438</v>
      </c>
      <c r="K331" s="44" t="s">
        <v>55</v>
      </c>
      <c r="U331" s="71" t="e">
        <f t="shared" si="45"/>
        <v>#DIV/0!</v>
      </c>
      <c r="V331" s="26">
        <f t="shared" si="43"/>
        <v>338</v>
      </c>
      <c r="W331" s="37">
        <f t="shared" si="48"/>
        <v>0</v>
      </c>
      <c r="X331" s="27" t="str">
        <f t="shared" si="44"/>
        <v>P var</v>
      </c>
      <c r="AH331" s="67">
        <v>448</v>
      </c>
      <c r="AI331" s="68"/>
      <c r="AJ331" s="68"/>
      <c r="AK331" s="68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>
        <v>-10</v>
      </c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8" t="s">
        <v>37</v>
      </c>
    </row>
    <row r="332" spans="1:243" ht="49" customHeight="1" x14ac:dyDescent="0.35">
      <c r="A332" s="20">
        <v>330</v>
      </c>
      <c r="B332" s="2" t="s">
        <v>937</v>
      </c>
      <c r="C332" s="2" t="s">
        <v>1059</v>
      </c>
      <c r="D332" s="2" t="s">
        <v>1060</v>
      </c>
      <c r="E332" s="4" t="s">
        <v>948</v>
      </c>
      <c r="F332" s="23" t="s">
        <v>949</v>
      </c>
      <c r="G332" s="4" t="s">
        <v>1061</v>
      </c>
      <c r="I332" s="1">
        <v>100</v>
      </c>
      <c r="J332" s="24">
        <f t="shared" si="49"/>
        <v>160</v>
      </c>
      <c r="K332" s="44" t="s">
        <v>55</v>
      </c>
      <c r="U332" s="71" t="e">
        <f t="shared" si="45"/>
        <v>#DIV/0!</v>
      </c>
      <c r="V332" s="26">
        <f t="shared" si="43"/>
        <v>60</v>
      </c>
      <c r="W332" s="37">
        <f t="shared" si="48"/>
        <v>0</v>
      </c>
      <c r="X332" s="27" t="str">
        <f t="shared" si="44"/>
        <v>P var</v>
      </c>
      <c r="AH332" s="67">
        <v>160</v>
      </c>
      <c r="AI332" s="68"/>
      <c r="AJ332" s="68"/>
      <c r="AK332" s="68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8" t="s">
        <v>37</v>
      </c>
    </row>
    <row r="333" spans="1:243" ht="49" customHeight="1" x14ac:dyDescent="0.35">
      <c r="A333" s="20">
        <v>331</v>
      </c>
      <c r="B333" s="2" t="s">
        <v>937</v>
      </c>
      <c r="C333" s="2" t="s">
        <v>1059</v>
      </c>
      <c r="D333" s="2" t="s">
        <v>1060</v>
      </c>
      <c r="E333" s="4" t="s">
        <v>948</v>
      </c>
      <c r="F333" s="23" t="s">
        <v>949</v>
      </c>
      <c r="G333" s="4" t="s">
        <v>1062</v>
      </c>
      <c r="I333" s="1">
        <v>100</v>
      </c>
      <c r="J333" s="24">
        <f t="shared" si="49"/>
        <v>629</v>
      </c>
      <c r="K333" s="44" t="s">
        <v>55</v>
      </c>
      <c r="U333" s="71" t="e">
        <f t="shared" si="45"/>
        <v>#DIV/0!</v>
      </c>
      <c r="V333" s="26">
        <f t="shared" si="43"/>
        <v>529</v>
      </c>
      <c r="W333" s="37">
        <f t="shared" si="48"/>
        <v>0</v>
      </c>
      <c r="X333" s="27" t="str">
        <f t="shared" si="44"/>
        <v>P var</v>
      </c>
      <c r="AH333" s="67">
        <v>663</v>
      </c>
      <c r="AI333" s="68"/>
      <c r="AJ333" s="68"/>
      <c r="AK333" s="68"/>
      <c r="AL333" s="1"/>
      <c r="AM333" s="1"/>
      <c r="AN333" s="1"/>
      <c r="AO333" s="1"/>
      <c r="AP333" s="1">
        <v>-4</v>
      </c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>
        <v>-12</v>
      </c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>
        <v>-8</v>
      </c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>
        <v>-10</v>
      </c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8" t="s">
        <v>37</v>
      </c>
    </row>
    <row r="334" spans="1:243" ht="49" customHeight="1" x14ac:dyDescent="0.35">
      <c r="A334" s="20">
        <v>332</v>
      </c>
      <c r="B334" s="2" t="s">
        <v>937</v>
      </c>
      <c r="C334" s="2" t="s">
        <v>1059</v>
      </c>
      <c r="D334" s="2" t="s">
        <v>1060</v>
      </c>
      <c r="E334" s="4" t="s">
        <v>948</v>
      </c>
      <c r="F334" s="23" t="s">
        <v>949</v>
      </c>
      <c r="G334" s="4" t="s">
        <v>1062</v>
      </c>
      <c r="I334" s="1">
        <v>0</v>
      </c>
      <c r="J334" s="24">
        <f t="shared" si="49"/>
        <v>0</v>
      </c>
      <c r="K334" s="44" t="s">
        <v>55</v>
      </c>
      <c r="U334" s="71" t="e">
        <f t="shared" si="45"/>
        <v>#DIV/0!</v>
      </c>
      <c r="V334" s="26">
        <f t="shared" si="43"/>
        <v>0</v>
      </c>
      <c r="W334" s="37">
        <f t="shared" si="48"/>
        <v>0</v>
      </c>
      <c r="X334" s="27" t="str">
        <f t="shared" si="44"/>
        <v>P var</v>
      </c>
      <c r="AH334" s="67">
        <v>0</v>
      </c>
      <c r="AI334" s="68"/>
      <c r="AJ334" s="68"/>
      <c r="AK334" s="68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8" t="s">
        <v>37</v>
      </c>
    </row>
    <row r="335" spans="1:243" ht="49" customHeight="1" x14ac:dyDescent="0.35">
      <c r="A335" s="20">
        <v>333</v>
      </c>
      <c r="B335" s="2" t="s">
        <v>937</v>
      </c>
      <c r="C335" s="2" t="s">
        <v>1059</v>
      </c>
      <c r="D335" s="2" t="s">
        <v>1060</v>
      </c>
      <c r="E335" s="4" t="s">
        <v>948</v>
      </c>
      <c r="F335" s="23" t="s">
        <v>949</v>
      </c>
      <c r="G335" s="4" t="s">
        <v>1062</v>
      </c>
      <c r="I335" s="1">
        <v>0</v>
      </c>
      <c r="J335" s="24">
        <f t="shared" si="49"/>
        <v>0</v>
      </c>
      <c r="K335" s="44" t="s">
        <v>55</v>
      </c>
      <c r="U335" s="71" t="e">
        <f t="shared" si="45"/>
        <v>#DIV/0!</v>
      </c>
      <c r="V335" s="26">
        <f t="shared" si="43"/>
        <v>0</v>
      </c>
      <c r="W335" s="37">
        <f t="shared" si="48"/>
        <v>0</v>
      </c>
      <c r="X335" s="27" t="str">
        <f t="shared" si="44"/>
        <v>P var</v>
      </c>
      <c r="AH335" s="67">
        <v>0</v>
      </c>
      <c r="AI335" s="68"/>
      <c r="AJ335" s="68"/>
      <c r="AK335" s="68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8" t="s">
        <v>37</v>
      </c>
    </row>
    <row r="336" spans="1:243" ht="49" customHeight="1" x14ac:dyDescent="0.35">
      <c r="A336" s="20">
        <v>334</v>
      </c>
      <c r="B336" s="2" t="s">
        <v>1063</v>
      </c>
      <c r="C336" s="2" t="s">
        <v>1064</v>
      </c>
      <c r="D336" s="2" t="s">
        <v>220</v>
      </c>
      <c r="E336" s="4" t="s">
        <v>1065</v>
      </c>
      <c r="F336" s="23" t="s">
        <v>1066</v>
      </c>
      <c r="I336" s="1">
        <v>0</v>
      </c>
      <c r="J336" s="24">
        <f t="shared" si="49"/>
        <v>94</v>
      </c>
      <c r="K336" s="44" t="s">
        <v>55</v>
      </c>
      <c r="V336" s="26">
        <f t="shared" si="43"/>
        <v>94</v>
      </c>
      <c r="W336" s="1">
        <v>0</v>
      </c>
      <c r="X336" s="27" t="str">
        <f t="shared" si="44"/>
        <v>P var</v>
      </c>
      <c r="AH336" s="67">
        <v>94</v>
      </c>
      <c r="AI336" s="68"/>
      <c r="AJ336" s="68"/>
      <c r="AK336" s="68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8" t="s">
        <v>37</v>
      </c>
    </row>
    <row r="337" spans="1:243" ht="49" customHeight="1" x14ac:dyDescent="0.35">
      <c r="A337" s="20">
        <v>335</v>
      </c>
      <c r="B337" s="2" t="s">
        <v>1063</v>
      </c>
      <c r="C337" s="2" t="s">
        <v>1064</v>
      </c>
      <c r="D337" s="2" t="s">
        <v>220</v>
      </c>
      <c r="E337" s="4" t="s">
        <v>1067</v>
      </c>
      <c r="F337" s="23" t="s">
        <v>1068</v>
      </c>
      <c r="I337" s="1">
        <v>0</v>
      </c>
      <c r="J337" s="24">
        <f t="shared" si="49"/>
        <v>120</v>
      </c>
      <c r="K337" s="44" t="s">
        <v>55</v>
      </c>
      <c r="V337" s="26">
        <f t="shared" si="43"/>
        <v>120</v>
      </c>
      <c r="W337" s="1">
        <v>0</v>
      </c>
      <c r="X337" s="27" t="str">
        <f t="shared" si="44"/>
        <v>P var</v>
      </c>
      <c r="AH337" s="67">
        <v>120</v>
      </c>
      <c r="AI337" s="68"/>
      <c r="AJ337" s="68"/>
      <c r="AK337" s="68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8" t="s">
        <v>37</v>
      </c>
    </row>
    <row r="338" spans="1:243" ht="49" customHeight="1" x14ac:dyDescent="0.35">
      <c r="A338" s="20">
        <v>336</v>
      </c>
      <c r="B338" s="2" t="s">
        <v>1069</v>
      </c>
      <c r="C338" s="2" t="s">
        <v>1064</v>
      </c>
      <c r="D338" s="2" t="s">
        <v>1070</v>
      </c>
      <c r="E338" s="4" t="s">
        <v>1071</v>
      </c>
      <c r="F338" s="23" t="s">
        <v>1072</v>
      </c>
      <c r="G338" s="4" t="s">
        <v>1073</v>
      </c>
      <c r="I338" s="1">
        <v>125</v>
      </c>
      <c r="J338" s="24">
        <f t="shared" si="49"/>
        <v>129</v>
      </c>
      <c r="K338" s="44" t="s">
        <v>55</v>
      </c>
      <c r="U338" s="71" t="e">
        <f t="shared" ref="U338" si="50">J338/S338</f>
        <v>#DIV/0!</v>
      </c>
      <c r="V338" s="26">
        <f t="shared" si="43"/>
        <v>4</v>
      </c>
      <c r="W338" s="1">
        <v>15</v>
      </c>
      <c r="X338" s="27" t="str">
        <f t="shared" si="44"/>
        <v>P var low</v>
      </c>
      <c r="AB338" s="5" t="s">
        <v>224</v>
      </c>
      <c r="AG338" s="11">
        <v>13.5</v>
      </c>
      <c r="AH338" s="67">
        <v>142</v>
      </c>
      <c r="AI338" s="68"/>
      <c r="AJ338" s="68"/>
      <c r="AK338" s="68"/>
      <c r="AL338" s="1"/>
      <c r="AM338" s="1"/>
      <c r="AN338" s="1"/>
      <c r="AO338" s="1"/>
      <c r="AP338" s="1"/>
      <c r="AQ338" s="1"/>
      <c r="AR338" s="1"/>
      <c r="AS338" s="1"/>
      <c r="AT338" s="1">
        <v>-2</v>
      </c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>
        <v>-3</v>
      </c>
      <c r="BS338" s="1"/>
      <c r="BT338" s="1"/>
      <c r="BU338" s="1"/>
      <c r="BV338" s="1"/>
      <c r="BW338" s="1">
        <v>-1</v>
      </c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>
        <v>-1</v>
      </c>
      <c r="DP338" s="1"/>
      <c r="DQ338" s="1"/>
      <c r="DR338" s="1">
        <v>-2</v>
      </c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>
        <v>-2</v>
      </c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>
        <v>-2</v>
      </c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8" t="s">
        <v>37</v>
      </c>
    </row>
    <row r="339" spans="1:243" ht="49" customHeight="1" x14ac:dyDescent="0.35">
      <c r="A339" s="20">
        <v>337</v>
      </c>
      <c r="B339" s="80" t="s">
        <v>1074</v>
      </c>
      <c r="C339" s="2" t="s">
        <v>1064</v>
      </c>
      <c r="D339" s="2" t="s">
        <v>220</v>
      </c>
      <c r="E339" s="4" t="s">
        <v>1075</v>
      </c>
      <c r="F339" s="23" t="s">
        <v>1076</v>
      </c>
      <c r="G339" s="36"/>
      <c r="J339" s="24">
        <f t="shared" si="49"/>
        <v>25</v>
      </c>
      <c r="K339" s="44" t="s">
        <v>55</v>
      </c>
      <c r="V339" s="26">
        <f t="shared" si="43"/>
        <v>25</v>
      </c>
      <c r="X339" s="27" t="str">
        <f t="shared" si="44"/>
        <v>P var</v>
      </c>
      <c r="AH339" s="67">
        <v>25</v>
      </c>
      <c r="AI339" s="68"/>
      <c r="AJ339" s="68"/>
      <c r="AK339" s="68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8" t="s">
        <v>37</v>
      </c>
    </row>
    <row r="340" spans="1:243" ht="49" customHeight="1" x14ac:dyDescent="0.35">
      <c r="A340" s="20">
        <v>338</v>
      </c>
      <c r="B340" s="2" t="s">
        <v>1077</v>
      </c>
      <c r="C340" s="2" t="s">
        <v>1064</v>
      </c>
      <c r="D340" s="2" t="s">
        <v>1078</v>
      </c>
      <c r="E340" s="4" t="s">
        <v>1079</v>
      </c>
      <c r="F340" s="23" t="s">
        <v>1080</v>
      </c>
      <c r="J340" s="24">
        <f t="shared" si="49"/>
        <v>100</v>
      </c>
      <c r="K340" s="44" t="s">
        <v>121</v>
      </c>
      <c r="V340" s="26">
        <f t="shared" si="43"/>
        <v>100</v>
      </c>
      <c r="X340" s="27" t="str">
        <f t="shared" si="44"/>
        <v>P var</v>
      </c>
      <c r="AB340" s="5" t="s">
        <v>494</v>
      </c>
      <c r="AC340" s="1">
        <v>30</v>
      </c>
      <c r="AD340" s="31">
        <f>J340/AC340</f>
        <v>3.3333333333333335</v>
      </c>
      <c r="AE340" s="20">
        <v>1</v>
      </c>
      <c r="AF340" s="1" t="s">
        <v>121</v>
      </c>
      <c r="AG340" s="11">
        <v>2.5</v>
      </c>
      <c r="AH340" s="67">
        <v>100</v>
      </c>
      <c r="AI340" s="68"/>
      <c r="AJ340" s="68"/>
      <c r="AK340" s="68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8" t="s">
        <v>37</v>
      </c>
    </row>
    <row r="341" spans="1:243" ht="49" customHeight="1" x14ac:dyDescent="0.35">
      <c r="A341" s="20">
        <v>339</v>
      </c>
      <c r="B341" s="2" t="s">
        <v>769</v>
      </c>
      <c r="C341" s="2" t="s">
        <v>1081</v>
      </c>
      <c r="D341" s="2" t="s">
        <v>220</v>
      </c>
      <c r="E341" s="4" t="s">
        <v>1082</v>
      </c>
      <c r="F341" s="23" t="s">
        <v>1083</v>
      </c>
      <c r="G341" s="4" t="s">
        <v>1084</v>
      </c>
      <c r="I341" s="1">
        <v>0</v>
      </c>
      <c r="J341" s="24">
        <f t="shared" si="49"/>
        <v>1500</v>
      </c>
      <c r="K341" s="44" t="s">
        <v>55</v>
      </c>
      <c r="V341" s="26">
        <f t="shared" si="43"/>
        <v>1500</v>
      </c>
      <c r="W341" s="1">
        <v>0</v>
      </c>
      <c r="X341" s="27" t="str">
        <f t="shared" si="44"/>
        <v>P var</v>
      </c>
      <c r="AH341" s="67">
        <v>1500</v>
      </c>
      <c r="AI341" s="68"/>
      <c r="AJ341" s="68"/>
      <c r="AK341" s="68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8" t="s">
        <v>37</v>
      </c>
    </row>
    <row r="342" spans="1:243" ht="49" customHeight="1" x14ac:dyDescent="0.35">
      <c r="A342" s="20">
        <v>340</v>
      </c>
      <c r="B342" s="2" t="s">
        <v>769</v>
      </c>
      <c r="C342" s="2" t="s">
        <v>1081</v>
      </c>
      <c r="D342" s="2" t="s">
        <v>220</v>
      </c>
      <c r="F342" s="23" t="s">
        <v>1085</v>
      </c>
      <c r="G342" s="36" t="s">
        <v>1086</v>
      </c>
      <c r="I342" s="1">
        <v>0</v>
      </c>
      <c r="J342" s="24">
        <f t="shared" si="49"/>
        <v>200</v>
      </c>
      <c r="K342" s="44" t="s">
        <v>55</v>
      </c>
      <c r="V342" s="26">
        <f t="shared" si="43"/>
        <v>200</v>
      </c>
      <c r="W342" s="1">
        <v>0</v>
      </c>
      <c r="X342" s="27" t="str">
        <f t="shared" si="44"/>
        <v>P var</v>
      </c>
      <c r="AH342" s="67">
        <v>200</v>
      </c>
      <c r="AI342" s="68"/>
      <c r="AJ342" s="68"/>
      <c r="AK342" s="68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8" t="s">
        <v>37</v>
      </c>
    </row>
    <row r="343" spans="1:243" ht="49" customHeight="1" x14ac:dyDescent="0.35">
      <c r="A343" s="20">
        <v>341</v>
      </c>
      <c r="B343" s="2" t="s">
        <v>769</v>
      </c>
      <c r="C343" s="2" t="s">
        <v>1081</v>
      </c>
      <c r="D343" s="2" t="s">
        <v>220</v>
      </c>
      <c r="F343" s="23" t="s">
        <v>1087</v>
      </c>
      <c r="G343" s="36" t="s">
        <v>1088</v>
      </c>
      <c r="I343" s="1">
        <v>0</v>
      </c>
      <c r="J343" s="24">
        <f t="shared" si="49"/>
        <v>200</v>
      </c>
      <c r="K343" s="44" t="s">
        <v>55</v>
      </c>
      <c r="V343" s="26">
        <f t="shared" si="43"/>
        <v>200</v>
      </c>
      <c r="W343" s="1">
        <v>0</v>
      </c>
      <c r="X343" s="27" t="str">
        <f t="shared" si="44"/>
        <v>P var</v>
      </c>
      <c r="AH343" s="67">
        <v>200</v>
      </c>
      <c r="AI343" s="68"/>
      <c r="AJ343" s="68"/>
      <c r="AK343" s="68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8" t="s">
        <v>37</v>
      </c>
    </row>
    <row r="344" spans="1:243" ht="49" customHeight="1" x14ac:dyDescent="0.35">
      <c r="A344" s="20">
        <v>342</v>
      </c>
      <c r="B344" s="2" t="s">
        <v>1089</v>
      </c>
      <c r="C344" s="2" t="s">
        <v>1090</v>
      </c>
      <c r="D344" s="2" t="s">
        <v>220</v>
      </c>
      <c r="E344" s="4" t="s">
        <v>1091</v>
      </c>
      <c r="F344" s="23" t="s">
        <v>1092</v>
      </c>
      <c r="I344" s="1">
        <v>0</v>
      </c>
      <c r="J344" s="24">
        <f t="shared" si="49"/>
        <v>10</v>
      </c>
      <c r="K344" s="44" t="s">
        <v>55</v>
      </c>
      <c r="V344" s="26">
        <f t="shared" si="43"/>
        <v>10</v>
      </c>
      <c r="W344" s="1">
        <v>0</v>
      </c>
      <c r="X344" s="27" t="str">
        <f t="shared" si="44"/>
        <v>P var</v>
      </c>
      <c r="AH344" s="67">
        <v>10</v>
      </c>
      <c r="AI344" s="68"/>
      <c r="AJ344" s="68"/>
      <c r="AK344" s="68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8" t="s">
        <v>37</v>
      </c>
    </row>
    <row r="345" spans="1:243" ht="49" customHeight="1" x14ac:dyDescent="0.35">
      <c r="A345" s="20">
        <v>343</v>
      </c>
      <c r="B345" s="2" t="s">
        <v>1089</v>
      </c>
      <c r="C345" s="2" t="s">
        <v>1090</v>
      </c>
      <c r="D345" s="2" t="s">
        <v>220</v>
      </c>
      <c r="E345" s="4" t="s">
        <v>1093</v>
      </c>
      <c r="F345" s="23" t="s">
        <v>1094</v>
      </c>
      <c r="G345" s="36" t="s">
        <v>1095</v>
      </c>
      <c r="I345" s="1">
        <v>0</v>
      </c>
      <c r="J345" s="24">
        <f t="shared" si="49"/>
        <v>30</v>
      </c>
      <c r="K345" s="44" t="s">
        <v>55</v>
      </c>
      <c r="V345" s="26">
        <f t="shared" si="43"/>
        <v>30</v>
      </c>
      <c r="W345" s="1">
        <v>0</v>
      </c>
      <c r="X345" s="27" t="str">
        <f t="shared" si="44"/>
        <v>P var</v>
      </c>
      <c r="AH345" s="67">
        <v>30</v>
      </c>
      <c r="AI345" s="68"/>
      <c r="AJ345" s="68"/>
      <c r="AK345" s="68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8" t="s">
        <v>37</v>
      </c>
    </row>
    <row r="346" spans="1:243" ht="49" customHeight="1" x14ac:dyDescent="0.35">
      <c r="A346" s="20">
        <v>344</v>
      </c>
      <c r="B346" s="2" t="s">
        <v>1096</v>
      </c>
      <c r="C346" s="2" t="s">
        <v>1090</v>
      </c>
      <c r="D346" s="2" t="s">
        <v>1060</v>
      </c>
      <c r="F346" s="23" t="s">
        <v>1097</v>
      </c>
      <c r="G346" s="4" t="s">
        <v>1098</v>
      </c>
      <c r="I346" s="1">
        <v>20</v>
      </c>
      <c r="J346" s="24">
        <f t="shared" si="49"/>
        <v>94</v>
      </c>
      <c r="K346" s="44" t="s">
        <v>55</v>
      </c>
      <c r="U346" s="71" t="e">
        <f t="shared" ref="U346:U409" si="51">J346/S346</f>
        <v>#DIV/0!</v>
      </c>
      <c r="V346" s="26">
        <f t="shared" si="43"/>
        <v>74</v>
      </c>
      <c r="W346" s="1">
        <v>20</v>
      </c>
      <c r="X346" s="27" t="str">
        <f t="shared" si="44"/>
        <v>P var</v>
      </c>
      <c r="AH346" s="67">
        <v>100</v>
      </c>
      <c r="AI346" s="68"/>
      <c r="AJ346" s="68"/>
      <c r="AK346" s="68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>
        <v>-6</v>
      </c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8" t="s">
        <v>37</v>
      </c>
    </row>
    <row r="347" spans="1:243" ht="49" customHeight="1" x14ac:dyDescent="0.35">
      <c r="A347" s="20">
        <v>345</v>
      </c>
      <c r="B347" s="2" t="s">
        <v>1096</v>
      </c>
      <c r="C347" s="2" t="s">
        <v>1090</v>
      </c>
      <c r="D347" s="2" t="s">
        <v>1060</v>
      </c>
      <c r="F347" s="23" t="s">
        <v>1099</v>
      </c>
      <c r="G347" s="4" t="s">
        <v>1100</v>
      </c>
      <c r="I347" s="1">
        <v>20</v>
      </c>
      <c r="J347" s="24">
        <f t="shared" si="49"/>
        <v>100</v>
      </c>
      <c r="K347" s="44" t="s">
        <v>55</v>
      </c>
      <c r="U347" s="71" t="e">
        <f t="shared" si="51"/>
        <v>#DIV/0!</v>
      </c>
      <c r="V347" s="26">
        <f t="shared" si="43"/>
        <v>80</v>
      </c>
      <c r="W347" s="1">
        <v>20</v>
      </c>
      <c r="X347" s="27" t="str">
        <f t="shared" si="44"/>
        <v>P var</v>
      </c>
      <c r="AH347" s="67">
        <v>100</v>
      </c>
      <c r="AI347" s="68"/>
      <c r="AJ347" s="68"/>
      <c r="AK347" s="68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8" t="s">
        <v>37</v>
      </c>
    </row>
    <row r="348" spans="1:243" ht="49" customHeight="1" x14ac:dyDescent="0.35">
      <c r="A348" s="20">
        <v>346</v>
      </c>
      <c r="B348" s="2" t="s">
        <v>1096</v>
      </c>
      <c r="C348" s="2" t="s">
        <v>1090</v>
      </c>
      <c r="D348" s="2" t="s">
        <v>1060</v>
      </c>
      <c r="F348" s="23" t="s">
        <v>1101</v>
      </c>
      <c r="G348" s="4" t="s">
        <v>1102</v>
      </c>
      <c r="I348" s="1">
        <v>20</v>
      </c>
      <c r="J348" s="24">
        <f t="shared" si="49"/>
        <v>100</v>
      </c>
      <c r="K348" s="44" t="s">
        <v>55</v>
      </c>
      <c r="U348" s="71" t="e">
        <f t="shared" si="51"/>
        <v>#DIV/0!</v>
      </c>
      <c r="V348" s="26">
        <f t="shared" si="43"/>
        <v>80</v>
      </c>
      <c r="W348" s="1">
        <v>20</v>
      </c>
      <c r="X348" s="27" t="str">
        <f t="shared" si="44"/>
        <v>P var</v>
      </c>
      <c r="AH348" s="67">
        <v>100</v>
      </c>
      <c r="AI348" s="68"/>
      <c r="AJ348" s="68"/>
      <c r="AK348" s="68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8" t="s">
        <v>37</v>
      </c>
    </row>
    <row r="349" spans="1:243" ht="49" customHeight="1" x14ac:dyDescent="0.35">
      <c r="A349" s="20">
        <v>347</v>
      </c>
      <c r="B349" s="2" t="s">
        <v>1096</v>
      </c>
      <c r="C349" s="2" t="s">
        <v>1090</v>
      </c>
      <c r="D349" s="2" t="s">
        <v>1060</v>
      </c>
      <c r="F349" s="23" t="s">
        <v>1103</v>
      </c>
      <c r="G349" s="4" t="s">
        <v>1104</v>
      </c>
      <c r="I349" s="1">
        <v>20</v>
      </c>
      <c r="J349" s="24">
        <f t="shared" si="49"/>
        <v>41</v>
      </c>
      <c r="K349" s="44" t="s">
        <v>55</v>
      </c>
      <c r="U349" s="71" t="e">
        <f t="shared" si="51"/>
        <v>#DIV/0!</v>
      </c>
      <c r="V349" s="26">
        <f t="shared" si="43"/>
        <v>21</v>
      </c>
      <c r="W349" s="1">
        <v>20</v>
      </c>
      <c r="X349" s="27" t="str">
        <f t="shared" si="44"/>
        <v>P var</v>
      </c>
      <c r="AH349" s="67">
        <v>80</v>
      </c>
      <c r="AI349" s="68"/>
      <c r="AJ349" s="68"/>
      <c r="AK349" s="68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>
        <v>-2</v>
      </c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>
        <v>-35</v>
      </c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>
        <v>-2</v>
      </c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8" t="s">
        <v>37</v>
      </c>
    </row>
    <row r="350" spans="1:243" ht="49" customHeight="1" x14ac:dyDescent="0.35">
      <c r="A350" s="20">
        <v>348</v>
      </c>
      <c r="B350" s="2" t="s">
        <v>1096</v>
      </c>
      <c r="C350" s="2" t="s">
        <v>1090</v>
      </c>
      <c r="D350" s="2" t="s">
        <v>1060</v>
      </c>
      <c r="F350" s="23" t="s">
        <v>1105</v>
      </c>
      <c r="G350" s="4" t="s">
        <v>1106</v>
      </c>
      <c r="I350" s="1">
        <v>20</v>
      </c>
      <c r="J350" s="24">
        <f t="shared" si="49"/>
        <v>100</v>
      </c>
      <c r="K350" s="44" t="s">
        <v>55</v>
      </c>
      <c r="U350" s="71" t="e">
        <f t="shared" si="51"/>
        <v>#DIV/0!</v>
      </c>
      <c r="V350" s="26">
        <f t="shared" si="43"/>
        <v>80</v>
      </c>
      <c r="W350" s="1">
        <v>20</v>
      </c>
      <c r="X350" s="27" t="str">
        <f t="shared" si="44"/>
        <v>P var</v>
      </c>
      <c r="AH350" s="67">
        <v>100</v>
      </c>
      <c r="AI350" s="68"/>
      <c r="AJ350" s="68"/>
      <c r="AK350" s="68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8" t="s">
        <v>37</v>
      </c>
    </row>
    <row r="351" spans="1:243" ht="49" customHeight="1" x14ac:dyDescent="0.35">
      <c r="A351" s="20">
        <v>349</v>
      </c>
      <c r="B351" s="2" t="s">
        <v>1096</v>
      </c>
      <c r="C351" s="2" t="s">
        <v>1090</v>
      </c>
      <c r="D351" s="2" t="s">
        <v>1060</v>
      </c>
      <c r="F351" s="23" t="s">
        <v>1107</v>
      </c>
      <c r="G351" s="4" t="s">
        <v>1108</v>
      </c>
      <c r="I351" s="1">
        <v>20</v>
      </c>
      <c r="J351" s="24">
        <f t="shared" si="49"/>
        <v>100</v>
      </c>
      <c r="K351" s="44" t="s">
        <v>55</v>
      </c>
      <c r="U351" s="71" t="e">
        <f t="shared" si="51"/>
        <v>#DIV/0!</v>
      </c>
      <c r="V351" s="26">
        <f t="shared" si="43"/>
        <v>80</v>
      </c>
      <c r="W351" s="1">
        <v>20</v>
      </c>
      <c r="X351" s="27" t="str">
        <f t="shared" si="44"/>
        <v>P var</v>
      </c>
      <c r="AH351" s="67">
        <v>100</v>
      </c>
      <c r="AI351" s="68"/>
      <c r="AJ351" s="68"/>
      <c r="AK351" s="68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8" t="s">
        <v>37</v>
      </c>
    </row>
    <row r="352" spans="1:243" ht="49" customHeight="1" x14ac:dyDescent="0.35">
      <c r="A352" s="20">
        <v>350</v>
      </c>
      <c r="B352" s="2" t="s">
        <v>1096</v>
      </c>
      <c r="C352" s="2" t="s">
        <v>1090</v>
      </c>
      <c r="D352" s="2" t="s">
        <v>1060</v>
      </c>
      <c r="F352" s="23" t="s">
        <v>1109</v>
      </c>
      <c r="G352" s="4" t="s">
        <v>1110</v>
      </c>
      <c r="I352" s="1">
        <v>20</v>
      </c>
      <c r="J352" s="24">
        <f t="shared" si="49"/>
        <v>98</v>
      </c>
      <c r="K352" s="44" t="s">
        <v>55</v>
      </c>
      <c r="U352" s="71" t="e">
        <f t="shared" si="51"/>
        <v>#DIV/0!</v>
      </c>
      <c r="V352" s="26">
        <f t="shared" ref="V352:V419" si="52">J352-I352</f>
        <v>78</v>
      </c>
      <c r="W352" s="1">
        <v>20</v>
      </c>
      <c r="X352" s="27" t="str">
        <f t="shared" ref="X352:X419" si="53">IF(J352&lt;I352,"N var",IF(J352&lt;(I352+W352),"P var low",IF(J352&gt;(I352+W352-1),"P var","N var")))</f>
        <v>P var</v>
      </c>
      <c r="AH352" s="67">
        <v>98</v>
      </c>
      <c r="AI352" s="68"/>
      <c r="AJ352" s="68"/>
      <c r="AK352" s="68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8" t="s">
        <v>37</v>
      </c>
    </row>
    <row r="353" spans="1:243" ht="49" customHeight="1" x14ac:dyDescent="0.35">
      <c r="A353" s="20">
        <v>351</v>
      </c>
      <c r="B353" s="2" t="s">
        <v>1096</v>
      </c>
      <c r="C353" s="2" t="s">
        <v>1090</v>
      </c>
      <c r="D353" s="2" t="s">
        <v>1060</v>
      </c>
      <c r="F353" s="23" t="s">
        <v>1111</v>
      </c>
      <c r="G353" s="4" t="s">
        <v>1112</v>
      </c>
      <c r="I353" s="1">
        <v>20</v>
      </c>
      <c r="J353" s="24">
        <f t="shared" si="49"/>
        <v>100</v>
      </c>
      <c r="K353" s="44" t="s">
        <v>55</v>
      </c>
      <c r="U353" s="71" t="e">
        <f t="shared" si="51"/>
        <v>#DIV/0!</v>
      </c>
      <c r="V353" s="26">
        <f t="shared" si="52"/>
        <v>80</v>
      </c>
      <c r="W353" s="1">
        <v>20</v>
      </c>
      <c r="X353" s="27" t="str">
        <f t="shared" si="53"/>
        <v>P var</v>
      </c>
      <c r="AH353" s="67">
        <v>100</v>
      </c>
      <c r="AI353" s="68"/>
      <c r="AJ353" s="68"/>
      <c r="AK353" s="68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8" t="s">
        <v>37</v>
      </c>
    </row>
    <row r="354" spans="1:243" ht="49" customHeight="1" x14ac:dyDescent="0.35">
      <c r="A354" s="20">
        <v>352</v>
      </c>
      <c r="B354" s="2" t="s">
        <v>1096</v>
      </c>
      <c r="C354" s="2" t="s">
        <v>1090</v>
      </c>
      <c r="D354" s="2" t="s">
        <v>1060</v>
      </c>
      <c r="F354" s="23" t="s">
        <v>1113</v>
      </c>
      <c r="G354" s="4" t="s">
        <v>1114</v>
      </c>
      <c r="I354" s="1">
        <v>20</v>
      </c>
      <c r="J354" s="24">
        <f t="shared" si="49"/>
        <v>56</v>
      </c>
      <c r="K354" s="44" t="s">
        <v>55</v>
      </c>
      <c r="U354" s="71" t="e">
        <f t="shared" si="51"/>
        <v>#DIV/0!</v>
      </c>
      <c r="V354" s="26">
        <f t="shared" si="52"/>
        <v>36</v>
      </c>
      <c r="W354" s="1">
        <v>20</v>
      </c>
      <c r="X354" s="27" t="str">
        <f t="shared" si="53"/>
        <v>P var</v>
      </c>
      <c r="AH354" s="67">
        <v>60</v>
      </c>
      <c r="AI354" s="68"/>
      <c r="AJ354" s="68"/>
      <c r="AK354" s="68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>
        <v>-2</v>
      </c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>
        <v>-2</v>
      </c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8" t="s">
        <v>37</v>
      </c>
    </row>
    <row r="355" spans="1:243" ht="49" customHeight="1" x14ac:dyDescent="0.35">
      <c r="A355" s="20">
        <v>353</v>
      </c>
      <c r="B355" s="2" t="s">
        <v>1096</v>
      </c>
      <c r="C355" s="2" t="s">
        <v>1090</v>
      </c>
      <c r="D355" s="2" t="s">
        <v>1060</v>
      </c>
      <c r="F355" s="23" t="s">
        <v>1115</v>
      </c>
      <c r="G355" s="4" t="s">
        <v>1116</v>
      </c>
      <c r="I355" s="1">
        <v>20</v>
      </c>
      <c r="J355" s="24">
        <f t="shared" si="49"/>
        <v>99</v>
      </c>
      <c r="K355" s="44" t="s">
        <v>55</v>
      </c>
      <c r="U355" s="71" t="e">
        <f t="shared" si="51"/>
        <v>#DIV/0!</v>
      </c>
      <c r="V355" s="26">
        <f t="shared" si="52"/>
        <v>79</v>
      </c>
      <c r="W355" s="1">
        <v>20</v>
      </c>
      <c r="X355" s="27" t="str">
        <f t="shared" si="53"/>
        <v>P var</v>
      </c>
      <c r="AH355" s="67">
        <v>99</v>
      </c>
      <c r="AI355" s="68"/>
      <c r="AJ355" s="68"/>
      <c r="AK355" s="68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8" t="s">
        <v>37</v>
      </c>
    </row>
    <row r="356" spans="1:243" ht="49" customHeight="1" x14ac:dyDescent="0.35">
      <c r="A356" s="20">
        <v>354</v>
      </c>
      <c r="B356" s="2" t="s">
        <v>1096</v>
      </c>
      <c r="C356" s="2" t="s">
        <v>1090</v>
      </c>
      <c r="D356" s="2" t="s">
        <v>1060</v>
      </c>
      <c r="F356" s="23" t="s">
        <v>1117</v>
      </c>
      <c r="G356" s="4" t="s">
        <v>1116</v>
      </c>
      <c r="I356" s="1">
        <v>20</v>
      </c>
      <c r="J356" s="24">
        <f t="shared" si="49"/>
        <v>100</v>
      </c>
      <c r="K356" s="44" t="s">
        <v>55</v>
      </c>
      <c r="U356" s="71" t="e">
        <f t="shared" si="51"/>
        <v>#DIV/0!</v>
      </c>
      <c r="V356" s="26">
        <f t="shared" si="52"/>
        <v>80</v>
      </c>
      <c r="W356" s="1">
        <v>20</v>
      </c>
      <c r="X356" s="27" t="str">
        <f t="shared" si="53"/>
        <v>P var</v>
      </c>
      <c r="AH356" s="67">
        <v>100</v>
      </c>
      <c r="AI356" s="68"/>
      <c r="AJ356" s="68"/>
      <c r="AK356" s="68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8" t="s">
        <v>37</v>
      </c>
    </row>
    <row r="357" spans="1:243" ht="49" customHeight="1" x14ac:dyDescent="0.35">
      <c r="A357" s="20">
        <v>355</v>
      </c>
      <c r="B357" s="2" t="s">
        <v>1096</v>
      </c>
      <c r="C357" s="2" t="s">
        <v>1090</v>
      </c>
      <c r="D357" s="2" t="s">
        <v>1060</v>
      </c>
      <c r="F357" s="23" t="s">
        <v>1118</v>
      </c>
      <c r="G357" s="4" t="s">
        <v>1119</v>
      </c>
      <c r="I357" s="1">
        <v>20</v>
      </c>
      <c r="J357" s="24">
        <f t="shared" si="49"/>
        <v>94</v>
      </c>
      <c r="K357" s="44" t="s">
        <v>55</v>
      </c>
      <c r="U357" s="71" t="e">
        <f t="shared" si="51"/>
        <v>#DIV/0!</v>
      </c>
      <c r="V357" s="26">
        <f t="shared" si="52"/>
        <v>74</v>
      </c>
      <c r="W357" s="1">
        <v>20</v>
      </c>
      <c r="X357" s="27" t="str">
        <f t="shared" si="53"/>
        <v>P var</v>
      </c>
      <c r="AH357" s="67">
        <v>94</v>
      </c>
      <c r="AI357" s="68"/>
      <c r="AJ357" s="68"/>
      <c r="AK357" s="68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8" t="s">
        <v>37</v>
      </c>
    </row>
    <row r="358" spans="1:243" ht="49" customHeight="1" x14ac:dyDescent="0.35">
      <c r="A358" s="20">
        <v>356</v>
      </c>
      <c r="B358" s="2" t="s">
        <v>1096</v>
      </c>
      <c r="C358" s="2" t="s">
        <v>1090</v>
      </c>
      <c r="D358" s="2" t="s">
        <v>1060</v>
      </c>
      <c r="F358" s="23" t="s">
        <v>1120</v>
      </c>
      <c r="G358" s="4" t="s">
        <v>1121</v>
      </c>
      <c r="I358" s="1">
        <v>20</v>
      </c>
      <c r="J358" s="24">
        <f t="shared" si="49"/>
        <v>100</v>
      </c>
      <c r="K358" s="44" t="s">
        <v>55</v>
      </c>
      <c r="U358" s="71" t="e">
        <f t="shared" si="51"/>
        <v>#DIV/0!</v>
      </c>
      <c r="V358" s="26">
        <f t="shared" si="52"/>
        <v>80</v>
      </c>
      <c r="W358" s="1">
        <v>20</v>
      </c>
      <c r="X358" s="27" t="str">
        <f t="shared" si="53"/>
        <v>P var</v>
      </c>
      <c r="AH358" s="67">
        <v>100</v>
      </c>
      <c r="AI358" s="68"/>
      <c r="AJ358" s="68"/>
      <c r="AK358" s="68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8" t="s">
        <v>37</v>
      </c>
    </row>
    <row r="359" spans="1:243" ht="49" customHeight="1" x14ac:dyDescent="0.35">
      <c r="A359" s="20">
        <v>357</v>
      </c>
      <c r="B359" s="2" t="s">
        <v>1096</v>
      </c>
      <c r="C359" s="2" t="s">
        <v>1090</v>
      </c>
      <c r="D359" s="2" t="s">
        <v>1060</v>
      </c>
      <c r="F359" s="23" t="s">
        <v>1122</v>
      </c>
      <c r="G359" s="4" t="s">
        <v>1123</v>
      </c>
      <c r="I359" s="1">
        <v>20</v>
      </c>
      <c r="J359" s="24">
        <f t="shared" si="49"/>
        <v>100</v>
      </c>
      <c r="K359" s="44" t="s">
        <v>55</v>
      </c>
      <c r="U359" s="71" t="e">
        <f t="shared" si="51"/>
        <v>#DIV/0!</v>
      </c>
      <c r="V359" s="26">
        <f t="shared" si="52"/>
        <v>80</v>
      </c>
      <c r="W359" s="1">
        <v>20</v>
      </c>
      <c r="X359" s="27" t="str">
        <f t="shared" si="53"/>
        <v>P var</v>
      </c>
      <c r="AH359" s="67">
        <v>100</v>
      </c>
      <c r="AI359" s="68"/>
      <c r="AJ359" s="68"/>
      <c r="AK359" s="68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8" t="s">
        <v>37</v>
      </c>
    </row>
    <row r="360" spans="1:243" ht="49" customHeight="1" x14ac:dyDescent="0.35">
      <c r="A360" s="20">
        <v>358</v>
      </c>
      <c r="B360" s="2" t="s">
        <v>1096</v>
      </c>
      <c r="C360" s="2" t="s">
        <v>1090</v>
      </c>
      <c r="D360" s="2" t="s">
        <v>1060</v>
      </c>
      <c r="F360" s="23" t="s">
        <v>1124</v>
      </c>
      <c r="G360" s="4" t="s">
        <v>1125</v>
      </c>
      <c r="I360" s="1">
        <v>20</v>
      </c>
      <c r="J360" s="24">
        <f t="shared" si="49"/>
        <v>100</v>
      </c>
      <c r="K360" s="44" t="s">
        <v>55</v>
      </c>
      <c r="U360" s="71" t="e">
        <f t="shared" si="51"/>
        <v>#DIV/0!</v>
      </c>
      <c r="V360" s="26">
        <f t="shared" si="52"/>
        <v>80</v>
      </c>
      <c r="W360" s="1">
        <v>20</v>
      </c>
      <c r="X360" s="27" t="str">
        <f t="shared" si="53"/>
        <v>P var</v>
      </c>
      <c r="AH360" s="67">
        <v>100</v>
      </c>
      <c r="AI360" s="68"/>
      <c r="AJ360" s="68"/>
      <c r="AK360" s="68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8" t="s">
        <v>37</v>
      </c>
    </row>
    <row r="361" spans="1:243" ht="49" customHeight="1" x14ac:dyDescent="0.35">
      <c r="A361" s="20">
        <v>359</v>
      </c>
      <c r="B361" s="2" t="s">
        <v>1096</v>
      </c>
      <c r="C361" s="2" t="s">
        <v>1090</v>
      </c>
      <c r="D361" s="2" t="s">
        <v>1060</v>
      </c>
      <c r="F361" s="23" t="s">
        <v>1126</v>
      </c>
      <c r="G361" s="4" t="s">
        <v>1127</v>
      </c>
      <c r="I361" s="1">
        <v>20</v>
      </c>
      <c r="J361" s="24">
        <f t="shared" si="49"/>
        <v>100</v>
      </c>
      <c r="K361" s="44" t="s">
        <v>55</v>
      </c>
      <c r="U361" s="71" t="e">
        <f t="shared" si="51"/>
        <v>#DIV/0!</v>
      </c>
      <c r="V361" s="26">
        <f t="shared" si="52"/>
        <v>80</v>
      </c>
      <c r="W361" s="1">
        <v>20</v>
      </c>
      <c r="X361" s="27" t="str">
        <f t="shared" si="53"/>
        <v>P var</v>
      </c>
      <c r="AH361" s="67">
        <v>100</v>
      </c>
      <c r="AI361" s="68"/>
      <c r="AJ361" s="68"/>
      <c r="AK361" s="68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8" t="s">
        <v>37</v>
      </c>
    </row>
    <row r="362" spans="1:243" ht="49" customHeight="1" x14ac:dyDescent="0.35">
      <c r="A362" s="20">
        <v>360</v>
      </c>
      <c r="B362" s="2" t="s">
        <v>1096</v>
      </c>
      <c r="C362" s="2" t="s">
        <v>1090</v>
      </c>
      <c r="D362" s="2" t="s">
        <v>1060</v>
      </c>
      <c r="F362" s="23" t="s">
        <v>1128</v>
      </c>
      <c r="G362" s="4" t="s">
        <v>1129</v>
      </c>
      <c r="I362" s="1">
        <v>20</v>
      </c>
      <c r="J362" s="24">
        <f t="shared" si="49"/>
        <v>41</v>
      </c>
      <c r="K362" s="44" t="s">
        <v>55</v>
      </c>
      <c r="U362" s="71" t="e">
        <f t="shared" si="51"/>
        <v>#DIV/0!</v>
      </c>
      <c r="V362" s="26">
        <f t="shared" si="52"/>
        <v>21</v>
      </c>
      <c r="W362" s="1">
        <v>20</v>
      </c>
      <c r="X362" s="27" t="str">
        <f t="shared" si="53"/>
        <v>P var</v>
      </c>
      <c r="AH362" s="67">
        <v>80</v>
      </c>
      <c r="AI362" s="68"/>
      <c r="AJ362" s="68"/>
      <c r="AK362" s="68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>
        <v>-2</v>
      </c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>
        <v>-35</v>
      </c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>
        <v>-2</v>
      </c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8" t="s">
        <v>37</v>
      </c>
    </row>
    <row r="363" spans="1:243" ht="49" customHeight="1" x14ac:dyDescent="0.35">
      <c r="A363" s="20">
        <v>361</v>
      </c>
      <c r="B363" s="2" t="s">
        <v>1096</v>
      </c>
      <c r="C363" s="2" t="s">
        <v>1090</v>
      </c>
      <c r="D363" s="2" t="s">
        <v>1060</v>
      </c>
      <c r="F363" s="23" t="s">
        <v>1130</v>
      </c>
      <c r="G363" s="4" t="s">
        <v>1131</v>
      </c>
      <c r="I363" s="1">
        <v>20</v>
      </c>
      <c r="J363" s="24">
        <f t="shared" si="49"/>
        <v>99</v>
      </c>
      <c r="K363" s="44" t="s">
        <v>55</v>
      </c>
      <c r="U363" s="71" t="e">
        <f t="shared" si="51"/>
        <v>#DIV/0!</v>
      </c>
      <c r="V363" s="26">
        <f t="shared" si="52"/>
        <v>79</v>
      </c>
      <c r="W363" s="1">
        <v>20</v>
      </c>
      <c r="X363" s="27" t="str">
        <f t="shared" si="53"/>
        <v>P var</v>
      </c>
      <c r="AH363" s="67">
        <v>99</v>
      </c>
      <c r="AI363" s="68"/>
      <c r="AJ363" s="68"/>
      <c r="AK363" s="68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8" t="s">
        <v>37</v>
      </c>
    </row>
    <row r="364" spans="1:243" ht="49" customHeight="1" x14ac:dyDescent="0.35">
      <c r="A364" s="20">
        <v>362</v>
      </c>
      <c r="B364" s="2" t="s">
        <v>1096</v>
      </c>
      <c r="C364" s="2" t="s">
        <v>1090</v>
      </c>
      <c r="D364" s="2" t="s">
        <v>1060</v>
      </c>
      <c r="F364" s="23" t="s">
        <v>1132</v>
      </c>
      <c r="G364" s="4" t="s">
        <v>1133</v>
      </c>
      <c r="I364" s="1">
        <v>20</v>
      </c>
      <c r="J364" s="24">
        <f t="shared" si="49"/>
        <v>100</v>
      </c>
      <c r="K364" s="44" t="s">
        <v>55</v>
      </c>
      <c r="U364" s="71" t="e">
        <f t="shared" si="51"/>
        <v>#DIV/0!</v>
      </c>
      <c r="V364" s="26">
        <f t="shared" si="52"/>
        <v>80</v>
      </c>
      <c r="W364" s="1">
        <v>20</v>
      </c>
      <c r="X364" s="27" t="str">
        <f t="shared" si="53"/>
        <v>P var</v>
      </c>
      <c r="AH364" s="67">
        <v>100</v>
      </c>
      <c r="AI364" s="68"/>
      <c r="AJ364" s="68"/>
      <c r="AK364" s="68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8" t="s">
        <v>37</v>
      </c>
    </row>
    <row r="365" spans="1:243" ht="49" customHeight="1" x14ac:dyDescent="0.35">
      <c r="A365" s="20">
        <v>363</v>
      </c>
      <c r="B365" s="2" t="s">
        <v>1096</v>
      </c>
      <c r="C365" s="2" t="s">
        <v>1090</v>
      </c>
      <c r="D365" s="2" t="s">
        <v>1060</v>
      </c>
      <c r="F365" s="23" t="s">
        <v>1134</v>
      </c>
      <c r="G365" s="4" t="s">
        <v>1135</v>
      </c>
      <c r="I365" s="1">
        <v>20</v>
      </c>
      <c r="J365" s="24">
        <f t="shared" si="49"/>
        <v>53</v>
      </c>
      <c r="K365" s="44" t="s">
        <v>55</v>
      </c>
      <c r="U365" s="71" t="e">
        <f t="shared" si="51"/>
        <v>#DIV/0!</v>
      </c>
      <c r="V365" s="26">
        <f t="shared" si="52"/>
        <v>33</v>
      </c>
      <c r="W365" s="1">
        <v>20</v>
      </c>
      <c r="X365" s="27" t="str">
        <f t="shared" si="53"/>
        <v>P var</v>
      </c>
      <c r="AH365" s="67">
        <v>59</v>
      </c>
      <c r="AI365" s="68"/>
      <c r="AJ365" s="68"/>
      <c r="AK365" s="68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>
        <v>-2</v>
      </c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>
        <v>-2</v>
      </c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>
        <v>-2</v>
      </c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8" t="s">
        <v>37</v>
      </c>
    </row>
    <row r="366" spans="1:243" ht="49" customHeight="1" x14ac:dyDescent="0.35">
      <c r="A366" s="20">
        <v>364</v>
      </c>
      <c r="B366" s="2" t="s">
        <v>1096</v>
      </c>
      <c r="C366" s="2" t="s">
        <v>1090</v>
      </c>
      <c r="D366" s="2" t="s">
        <v>1060</v>
      </c>
      <c r="F366" s="23" t="s">
        <v>1136</v>
      </c>
      <c r="G366" s="4" t="s">
        <v>1137</v>
      </c>
      <c r="I366" s="1">
        <v>20</v>
      </c>
      <c r="J366" s="24">
        <f t="shared" si="49"/>
        <v>82</v>
      </c>
      <c r="K366" s="44" t="s">
        <v>55</v>
      </c>
      <c r="U366" s="71" t="e">
        <f t="shared" si="51"/>
        <v>#DIV/0!</v>
      </c>
      <c r="V366" s="26">
        <f t="shared" si="52"/>
        <v>62</v>
      </c>
      <c r="W366" s="1">
        <v>20</v>
      </c>
      <c r="X366" s="27" t="str">
        <f t="shared" si="53"/>
        <v>P var</v>
      </c>
      <c r="AH366" s="67">
        <v>83</v>
      </c>
      <c r="AI366" s="68"/>
      <c r="AJ366" s="68"/>
      <c r="AK366" s="68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>
        <v>-1</v>
      </c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8" t="s">
        <v>37</v>
      </c>
    </row>
    <row r="367" spans="1:243" ht="49" customHeight="1" x14ac:dyDescent="0.35">
      <c r="A367" s="20">
        <v>365</v>
      </c>
      <c r="B367" s="2" t="s">
        <v>1096</v>
      </c>
      <c r="C367" s="2" t="s">
        <v>1090</v>
      </c>
      <c r="D367" s="2" t="s">
        <v>1060</v>
      </c>
      <c r="F367" s="23" t="s">
        <v>1138</v>
      </c>
      <c r="G367" s="4" t="s">
        <v>1139</v>
      </c>
      <c r="I367" s="1">
        <v>20</v>
      </c>
      <c r="J367" s="24">
        <f t="shared" si="49"/>
        <v>99</v>
      </c>
      <c r="K367" s="44" t="s">
        <v>55</v>
      </c>
      <c r="U367" s="71" t="e">
        <f t="shared" si="51"/>
        <v>#DIV/0!</v>
      </c>
      <c r="V367" s="26">
        <f t="shared" si="52"/>
        <v>79</v>
      </c>
      <c r="W367" s="1">
        <v>20</v>
      </c>
      <c r="X367" s="27" t="str">
        <f t="shared" si="53"/>
        <v>P var</v>
      </c>
      <c r="AH367" s="67">
        <v>99</v>
      </c>
      <c r="AI367" s="68"/>
      <c r="AJ367" s="68"/>
      <c r="AK367" s="68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8" t="s">
        <v>37</v>
      </c>
    </row>
    <row r="368" spans="1:243" ht="49" customHeight="1" x14ac:dyDescent="0.35">
      <c r="A368" s="20">
        <v>366</v>
      </c>
      <c r="B368" s="2" t="s">
        <v>1096</v>
      </c>
      <c r="C368" s="2" t="s">
        <v>1090</v>
      </c>
      <c r="D368" s="2" t="s">
        <v>1060</v>
      </c>
      <c r="F368" s="23" t="s">
        <v>1140</v>
      </c>
      <c r="G368" s="4" t="s">
        <v>1141</v>
      </c>
      <c r="I368" s="1">
        <v>20</v>
      </c>
      <c r="J368" s="24">
        <f t="shared" si="49"/>
        <v>70</v>
      </c>
      <c r="K368" s="44" t="s">
        <v>55</v>
      </c>
      <c r="U368" s="71" t="e">
        <f t="shared" si="51"/>
        <v>#DIV/0!</v>
      </c>
      <c r="V368" s="26">
        <f t="shared" si="52"/>
        <v>50</v>
      </c>
      <c r="W368" s="1">
        <v>20</v>
      </c>
      <c r="X368" s="27" t="str">
        <f t="shared" si="53"/>
        <v>P var</v>
      </c>
      <c r="AH368" s="67">
        <v>70</v>
      </c>
      <c r="AI368" s="68"/>
      <c r="AJ368" s="68"/>
      <c r="AK368" s="68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8" t="s">
        <v>37</v>
      </c>
    </row>
    <row r="369" spans="1:243" ht="49" customHeight="1" x14ac:dyDescent="0.35">
      <c r="A369" s="20">
        <v>367</v>
      </c>
      <c r="B369" s="2" t="s">
        <v>1096</v>
      </c>
      <c r="C369" s="2" t="s">
        <v>1090</v>
      </c>
      <c r="D369" s="2" t="s">
        <v>1060</v>
      </c>
      <c r="F369" s="23" t="s">
        <v>1142</v>
      </c>
      <c r="G369" s="4" t="s">
        <v>1143</v>
      </c>
      <c r="I369" s="1">
        <v>20</v>
      </c>
      <c r="J369" s="24">
        <f t="shared" si="49"/>
        <v>100</v>
      </c>
      <c r="K369" s="44" t="s">
        <v>55</v>
      </c>
      <c r="U369" s="71" t="e">
        <f t="shared" si="51"/>
        <v>#DIV/0!</v>
      </c>
      <c r="V369" s="26">
        <f t="shared" si="52"/>
        <v>80</v>
      </c>
      <c r="W369" s="1">
        <v>20</v>
      </c>
      <c r="X369" s="27" t="str">
        <f t="shared" si="53"/>
        <v>P var</v>
      </c>
      <c r="AH369" s="67">
        <v>100</v>
      </c>
      <c r="AI369" s="68"/>
      <c r="AJ369" s="68"/>
      <c r="AK369" s="68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8" t="s">
        <v>37</v>
      </c>
    </row>
    <row r="370" spans="1:243" ht="49" customHeight="1" x14ac:dyDescent="0.35">
      <c r="A370" s="20">
        <v>368</v>
      </c>
      <c r="B370" s="2" t="s">
        <v>1096</v>
      </c>
      <c r="C370" s="2" t="s">
        <v>1090</v>
      </c>
      <c r="D370" s="2" t="s">
        <v>1060</v>
      </c>
      <c r="F370" s="23" t="s">
        <v>1144</v>
      </c>
      <c r="G370" s="4" t="s">
        <v>1145</v>
      </c>
      <c r="I370" s="1">
        <v>20</v>
      </c>
      <c r="J370" s="24">
        <f t="shared" si="49"/>
        <v>53</v>
      </c>
      <c r="K370" s="44" t="s">
        <v>55</v>
      </c>
      <c r="U370" s="71" t="e">
        <f t="shared" si="51"/>
        <v>#DIV/0!</v>
      </c>
      <c r="V370" s="26">
        <f t="shared" si="52"/>
        <v>33</v>
      </c>
      <c r="W370" s="1">
        <v>20</v>
      </c>
      <c r="X370" s="27" t="str">
        <f t="shared" si="53"/>
        <v>P var</v>
      </c>
      <c r="AH370" s="67">
        <v>88</v>
      </c>
      <c r="AI370" s="68"/>
      <c r="AJ370" s="68"/>
      <c r="AK370" s="68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>
        <v>-8</v>
      </c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>
        <v>-1</v>
      </c>
      <c r="FT370" s="1">
        <v>-6</v>
      </c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>
        <v>-20</v>
      </c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8" t="s">
        <v>37</v>
      </c>
    </row>
    <row r="371" spans="1:243" ht="49" customHeight="1" x14ac:dyDescent="0.35">
      <c r="A371" s="20">
        <v>369</v>
      </c>
      <c r="B371" s="2" t="s">
        <v>1096</v>
      </c>
      <c r="C371" s="2" t="s">
        <v>1090</v>
      </c>
      <c r="D371" s="2" t="s">
        <v>1060</v>
      </c>
      <c r="F371" s="23" t="s">
        <v>1146</v>
      </c>
      <c r="G371" s="4" t="s">
        <v>1147</v>
      </c>
      <c r="I371" s="1">
        <v>20</v>
      </c>
      <c r="J371" s="24">
        <f t="shared" si="49"/>
        <v>100</v>
      </c>
      <c r="K371" s="44" t="s">
        <v>55</v>
      </c>
      <c r="U371" s="71" t="e">
        <f t="shared" si="51"/>
        <v>#DIV/0!</v>
      </c>
      <c r="V371" s="26">
        <f t="shared" si="52"/>
        <v>80</v>
      </c>
      <c r="W371" s="1">
        <v>20</v>
      </c>
      <c r="X371" s="27" t="str">
        <f t="shared" si="53"/>
        <v>P var</v>
      </c>
      <c r="AH371" s="67">
        <v>100</v>
      </c>
      <c r="AI371" s="68"/>
      <c r="AJ371" s="68"/>
      <c r="AK371" s="68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8" t="s">
        <v>37</v>
      </c>
    </row>
    <row r="372" spans="1:243" ht="49" customHeight="1" x14ac:dyDescent="0.35">
      <c r="A372" s="20">
        <v>370</v>
      </c>
      <c r="B372" s="2" t="s">
        <v>1096</v>
      </c>
      <c r="C372" s="2" t="s">
        <v>1090</v>
      </c>
      <c r="D372" s="2" t="s">
        <v>1060</v>
      </c>
      <c r="F372" s="23" t="s">
        <v>1148</v>
      </c>
      <c r="G372" s="4" t="s">
        <v>1149</v>
      </c>
      <c r="I372" s="1">
        <v>20</v>
      </c>
      <c r="J372" s="24">
        <f t="shared" si="49"/>
        <v>98</v>
      </c>
      <c r="K372" s="44" t="s">
        <v>55</v>
      </c>
      <c r="U372" s="71" t="e">
        <f t="shared" si="51"/>
        <v>#DIV/0!</v>
      </c>
      <c r="V372" s="26">
        <f t="shared" si="52"/>
        <v>78</v>
      </c>
      <c r="W372" s="1">
        <v>20</v>
      </c>
      <c r="X372" s="27" t="str">
        <f t="shared" si="53"/>
        <v>P var</v>
      </c>
      <c r="AH372" s="67">
        <v>98</v>
      </c>
      <c r="AI372" s="68"/>
      <c r="AJ372" s="68"/>
      <c r="AK372" s="68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8" t="s">
        <v>37</v>
      </c>
    </row>
    <row r="373" spans="1:243" ht="49" customHeight="1" x14ac:dyDescent="0.35">
      <c r="A373" s="20">
        <v>371</v>
      </c>
      <c r="B373" s="2" t="s">
        <v>1096</v>
      </c>
      <c r="C373" s="2" t="s">
        <v>1090</v>
      </c>
      <c r="D373" s="2" t="s">
        <v>1060</v>
      </c>
      <c r="F373" s="23" t="s">
        <v>1150</v>
      </c>
      <c r="G373" s="4" t="s">
        <v>1151</v>
      </c>
      <c r="I373" s="1">
        <v>20</v>
      </c>
      <c r="J373" s="24">
        <f t="shared" si="49"/>
        <v>82</v>
      </c>
      <c r="K373" s="44" t="s">
        <v>55</v>
      </c>
      <c r="U373" s="71" t="e">
        <f t="shared" si="51"/>
        <v>#DIV/0!</v>
      </c>
      <c r="V373" s="26">
        <f t="shared" si="52"/>
        <v>62</v>
      </c>
      <c r="W373" s="1">
        <v>20</v>
      </c>
      <c r="X373" s="27" t="str">
        <f t="shared" si="53"/>
        <v>P var</v>
      </c>
      <c r="AH373" s="67">
        <v>82</v>
      </c>
      <c r="AI373" s="68"/>
      <c r="AJ373" s="68"/>
      <c r="AK373" s="68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8" t="s">
        <v>37</v>
      </c>
    </row>
    <row r="374" spans="1:243" ht="49" customHeight="1" x14ac:dyDescent="0.35">
      <c r="A374" s="20">
        <v>372</v>
      </c>
      <c r="B374" s="2" t="s">
        <v>1096</v>
      </c>
      <c r="C374" s="2" t="s">
        <v>1090</v>
      </c>
      <c r="D374" s="2" t="s">
        <v>1060</v>
      </c>
      <c r="F374" s="23" t="s">
        <v>1152</v>
      </c>
      <c r="G374" s="4" t="s">
        <v>1153</v>
      </c>
      <c r="I374" s="1">
        <v>20</v>
      </c>
      <c r="J374" s="24">
        <f t="shared" si="49"/>
        <v>99</v>
      </c>
      <c r="K374" s="44" t="s">
        <v>55</v>
      </c>
      <c r="U374" s="71" t="e">
        <f t="shared" si="51"/>
        <v>#DIV/0!</v>
      </c>
      <c r="V374" s="26">
        <f t="shared" si="52"/>
        <v>79</v>
      </c>
      <c r="W374" s="1">
        <v>20</v>
      </c>
      <c r="X374" s="27" t="str">
        <f t="shared" si="53"/>
        <v>P var</v>
      </c>
      <c r="AH374" s="67">
        <v>99</v>
      </c>
      <c r="AI374" s="68"/>
      <c r="AJ374" s="68"/>
      <c r="AK374" s="68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8" t="s">
        <v>37</v>
      </c>
    </row>
    <row r="375" spans="1:243" ht="49" customHeight="1" x14ac:dyDescent="0.35">
      <c r="A375" s="20">
        <v>373</v>
      </c>
      <c r="B375" s="2" t="s">
        <v>1096</v>
      </c>
      <c r="C375" s="2" t="s">
        <v>1090</v>
      </c>
      <c r="D375" s="2" t="s">
        <v>1060</v>
      </c>
      <c r="F375" s="23" t="s">
        <v>1154</v>
      </c>
      <c r="G375" s="4" t="s">
        <v>1155</v>
      </c>
      <c r="I375" s="1">
        <v>20</v>
      </c>
      <c r="J375" s="24">
        <f t="shared" si="49"/>
        <v>48</v>
      </c>
      <c r="K375" s="44" t="s">
        <v>55</v>
      </c>
      <c r="U375" s="71" t="e">
        <f t="shared" si="51"/>
        <v>#DIV/0!</v>
      </c>
      <c r="V375" s="26">
        <f t="shared" si="52"/>
        <v>28</v>
      </c>
      <c r="W375" s="1">
        <v>20</v>
      </c>
      <c r="X375" s="27" t="str">
        <f t="shared" si="53"/>
        <v>P var</v>
      </c>
      <c r="AH375" s="67">
        <v>48</v>
      </c>
      <c r="AI375" s="68"/>
      <c r="AJ375" s="68"/>
      <c r="AK375" s="68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8" t="s">
        <v>37</v>
      </c>
    </row>
    <row r="376" spans="1:243" ht="49" customHeight="1" x14ac:dyDescent="0.35">
      <c r="A376" s="20">
        <v>374</v>
      </c>
      <c r="B376" s="2" t="s">
        <v>1096</v>
      </c>
      <c r="C376" s="2" t="s">
        <v>1090</v>
      </c>
      <c r="D376" s="2" t="s">
        <v>1060</v>
      </c>
      <c r="F376" s="23" t="s">
        <v>1156</v>
      </c>
      <c r="G376" s="4" t="s">
        <v>1157</v>
      </c>
      <c r="I376" s="1">
        <v>20</v>
      </c>
      <c r="J376" s="24">
        <f t="shared" si="49"/>
        <v>98</v>
      </c>
      <c r="K376" s="44" t="s">
        <v>55</v>
      </c>
      <c r="U376" s="71" t="e">
        <f t="shared" si="51"/>
        <v>#DIV/0!</v>
      </c>
      <c r="V376" s="26">
        <f t="shared" si="52"/>
        <v>78</v>
      </c>
      <c r="W376" s="1">
        <v>20</v>
      </c>
      <c r="X376" s="27" t="str">
        <f t="shared" si="53"/>
        <v>P var</v>
      </c>
      <c r="AH376" s="67">
        <v>98</v>
      </c>
      <c r="AI376" s="68"/>
      <c r="AJ376" s="68"/>
      <c r="AK376" s="68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8" t="s">
        <v>37</v>
      </c>
    </row>
    <row r="377" spans="1:243" ht="49" customHeight="1" x14ac:dyDescent="0.35">
      <c r="A377" s="20">
        <v>375</v>
      </c>
      <c r="B377" s="2" t="s">
        <v>1096</v>
      </c>
      <c r="C377" s="2" t="s">
        <v>1090</v>
      </c>
      <c r="D377" s="2" t="s">
        <v>1060</v>
      </c>
      <c r="F377" s="23" t="s">
        <v>1158</v>
      </c>
      <c r="G377" s="4" t="s">
        <v>1159</v>
      </c>
      <c r="I377" s="1">
        <v>20</v>
      </c>
      <c r="J377" s="24">
        <f t="shared" si="49"/>
        <v>91</v>
      </c>
      <c r="K377" s="44" t="s">
        <v>55</v>
      </c>
      <c r="U377" s="71" t="e">
        <f t="shared" si="51"/>
        <v>#DIV/0!</v>
      </c>
      <c r="V377" s="26">
        <f t="shared" si="52"/>
        <v>71</v>
      </c>
      <c r="W377" s="1">
        <v>20</v>
      </c>
      <c r="X377" s="27" t="str">
        <f t="shared" si="53"/>
        <v>P var</v>
      </c>
      <c r="AH377" s="67">
        <v>91</v>
      </c>
      <c r="AI377" s="68"/>
      <c r="AJ377" s="68"/>
      <c r="AK377" s="68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8" t="s">
        <v>37</v>
      </c>
    </row>
    <row r="378" spans="1:243" ht="49" customHeight="1" x14ac:dyDescent="0.35">
      <c r="A378" s="20">
        <v>376</v>
      </c>
      <c r="B378" s="2" t="s">
        <v>1096</v>
      </c>
      <c r="C378" s="2" t="s">
        <v>1090</v>
      </c>
      <c r="D378" s="2" t="s">
        <v>1060</v>
      </c>
      <c r="F378" s="23" t="s">
        <v>1160</v>
      </c>
      <c r="G378" s="4" t="s">
        <v>1161</v>
      </c>
      <c r="I378" s="1">
        <v>20</v>
      </c>
      <c r="J378" s="24">
        <f t="shared" si="49"/>
        <v>89</v>
      </c>
      <c r="K378" s="44" t="s">
        <v>55</v>
      </c>
      <c r="U378" s="71" t="e">
        <f t="shared" si="51"/>
        <v>#DIV/0!</v>
      </c>
      <c r="V378" s="26">
        <f t="shared" si="52"/>
        <v>69</v>
      </c>
      <c r="W378" s="1">
        <v>20</v>
      </c>
      <c r="X378" s="27" t="str">
        <f t="shared" si="53"/>
        <v>P var</v>
      </c>
      <c r="AH378" s="67">
        <v>97</v>
      </c>
      <c r="AI378" s="68"/>
      <c r="AJ378" s="68"/>
      <c r="AK378" s="68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>
        <v>-8</v>
      </c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8" t="s">
        <v>37</v>
      </c>
    </row>
    <row r="379" spans="1:243" ht="49" customHeight="1" x14ac:dyDescent="0.35">
      <c r="A379" s="20">
        <v>377</v>
      </c>
      <c r="B379" s="2" t="s">
        <v>1096</v>
      </c>
      <c r="C379" s="2" t="s">
        <v>1090</v>
      </c>
      <c r="D379" s="2" t="s">
        <v>1060</v>
      </c>
      <c r="F379" s="23" t="s">
        <v>1162</v>
      </c>
      <c r="G379" s="4" t="s">
        <v>1163</v>
      </c>
      <c r="I379" s="1">
        <v>20</v>
      </c>
      <c r="J379" s="24">
        <f t="shared" si="49"/>
        <v>93</v>
      </c>
      <c r="K379" s="44" t="s">
        <v>55</v>
      </c>
      <c r="U379" s="71" t="e">
        <f t="shared" si="51"/>
        <v>#DIV/0!</v>
      </c>
      <c r="V379" s="26">
        <f t="shared" si="52"/>
        <v>73</v>
      </c>
      <c r="W379" s="1">
        <v>20</v>
      </c>
      <c r="X379" s="27" t="str">
        <f t="shared" si="53"/>
        <v>P var</v>
      </c>
      <c r="AH379" s="67">
        <v>93</v>
      </c>
      <c r="AI379" s="68"/>
      <c r="AJ379" s="68"/>
      <c r="AK379" s="68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8" t="s">
        <v>37</v>
      </c>
    </row>
    <row r="380" spans="1:243" ht="49" customHeight="1" x14ac:dyDescent="0.35">
      <c r="A380" s="20">
        <v>378</v>
      </c>
      <c r="B380" s="2" t="s">
        <v>1096</v>
      </c>
      <c r="C380" s="2" t="s">
        <v>1090</v>
      </c>
      <c r="D380" s="2" t="s">
        <v>1060</v>
      </c>
      <c r="F380" s="23" t="s">
        <v>1164</v>
      </c>
      <c r="G380" s="4" t="s">
        <v>1165</v>
      </c>
      <c r="I380" s="1">
        <v>20</v>
      </c>
      <c r="J380" s="24">
        <f t="shared" si="49"/>
        <v>95</v>
      </c>
      <c r="K380" s="44" t="s">
        <v>55</v>
      </c>
      <c r="U380" s="71" t="e">
        <f t="shared" si="51"/>
        <v>#DIV/0!</v>
      </c>
      <c r="V380" s="26">
        <f t="shared" si="52"/>
        <v>75</v>
      </c>
      <c r="W380" s="1">
        <v>20</v>
      </c>
      <c r="X380" s="27" t="str">
        <f t="shared" si="53"/>
        <v>P var</v>
      </c>
      <c r="AH380" s="67">
        <v>95</v>
      </c>
      <c r="AI380" s="68"/>
      <c r="AJ380" s="68"/>
      <c r="AK380" s="68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8" t="s">
        <v>37</v>
      </c>
    </row>
    <row r="381" spans="1:243" ht="49" customHeight="1" x14ac:dyDescent="0.35">
      <c r="A381" s="20">
        <v>379</v>
      </c>
      <c r="B381" s="2" t="s">
        <v>1096</v>
      </c>
      <c r="C381" s="2" t="s">
        <v>1090</v>
      </c>
      <c r="D381" s="2" t="s">
        <v>1060</v>
      </c>
      <c r="F381" s="23" t="s">
        <v>1166</v>
      </c>
      <c r="G381" s="4" t="s">
        <v>1167</v>
      </c>
      <c r="I381" s="1">
        <v>20</v>
      </c>
      <c r="J381" s="24">
        <f t="shared" si="49"/>
        <v>93</v>
      </c>
      <c r="K381" s="44" t="s">
        <v>55</v>
      </c>
      <c r="U381" s="71" t="e">
        <f t="shared" si="51"/>
        <v>#DIV/0!</v>
      </c>
      <c r="V381" s="26">
        <f t="shared" si="52"/>
        <v>73</v>
      </c>
      <c r="W381" s="1">
        <v>20</v>
      </c>
      <c r="X381" s="27" t="str">
        <f t="shared" si="53"/>
        <v>P var</v>
      </c>
      <c r="AH381" s="67">
        <v>93</v>
      </c>
      <c r="AI381" s="68"/>
      <c r="AJ381" s="68"/>
      <c r="AK381" s="68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8" t="s">
        <v>37</v>
      </c>
    </row>
    <row r="382" spans="1:243" ht="49" customHeight="1" x14ac:dyDescent="0.35">
      <c r="A382" s="20">
        <v>380</v>
      </c>
      <c r="B382" s="2" t="s">
        <v>1096</v>
      </c>
      <c r="C382" s="2" t="s">
        <v>1090</v>
      </c>
      <c r="D382" s="2" t="s">
        <v>1060</v>
      </c>
      <c r="F382" s="23" t="s">
        <v>1168</v>
      </c>
      <c r="G382" s="4" t="s">
        <v>1169</v>
      </c>
      <c r="I382" s="1">
        <v>20</v>
      </c>
      <c r="J382" s="24">
        <f t="shared" si="49"/>
        <v>100</v>
      </c>
      <c r="K382" s="44" t="s">
        <v>55</v>
      </c>
      <c r="U382" s="71" t="e">
        <f t="shared" si="51"/>
        <v>#DIV/0!</v>
      </c>
      <c r="V382" s="26">
        <f t="shared" si="52"/>
        <v>80</v>
      </c>
      <c r="W382" s="1">
        <v>20</v>
      </c>
      <c r="X382" s="27" t="str">
        <f t="shared" si="53"/>
        <v>P var</v>
      </c>
      <c r="AH382" s="67">
        <v>100</v>
      </c>
      <c r="AI382" s="68"/>
      <c r="AJ382" s="68"/>
      <c r="AK382" s="68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8" t="s">
        <v>37</v>
      </c>
    </row>
    <row r="383" spans="1:243" ht="49" customHeight="1" x14ac:dyDescent="0.35">
      <c r="A383" s="20">
        <v>381</v>
      </c>
      <c r="B383" s="2" t="s">
        <v>1096</v>
      </c>
      <c r="C383" s="2" t="s">
        <v>1090</v>
      </c>
      <c r="D383" s="2" t="s">
        <v>1060</v>
      </c>
      <c r="F383" s="23" t="s">
        <v>1170</v>
      </c>
      <c r="G383" s="4" t="s">
        <v>1171</v>
      </c>
      <c r="I383" s="1">
        <v>20</v>
      </c>
      <c r="J383" s="24">
        <f t="shared" si="49"/>
        <v>99</v>
      </c>
      <c r="K383" s="44" t="s">
        <v>55</v>
      </c>
      <c r="U383" s="71" t="e">
        <f t="shared" si="51"/>
        <v>#DIV/0!</v>
      </c>
      <c r="V383" s="26">
        <f t="shared" si="52"/>
        <v>79</v>
      </c>
      <c r="W383" s="1">
        <v>20</v>
      </c>
      <c r="X383" s="27" t="str">
        <f t="shared" si="53"/>
        <v>P var</v>
      </c>
      <c r="AH383" s="67">
        <v>99</v>
      </c>
      <c r="AI383" s="68"/>
      <c r="AJ383" s="68"/>
      <c r="AK383" s="68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8" t="s">
        <v>37</v>
      </c>
    </row>
    <row r="384" spans="1:243" ht="49" customHeight="1" x14ac:dyDescent="0.35">
      <c r="A384" s="20">
        <v>382</v>
      </c>
      <c r="B384" s="2" t="s">
        <v>1096</v>
      </c>
      <c r="C384" s="2" t="s">
        <v>1090</v>
      </c>
      <c r="D384" s="2" t="s">
        <v>1060</v>
      </c>
      <c r="F384" s="23" t="s">
        <v>1172</v>
      </c>
      <c r="G384" s="4" t="s">
        <v>1173</v>
      </c>
      <c r="I384" s="1">
        <v>20</v>
      </c>
      <c r="J384" s="24">
        <f t="shared" si="49"/>
        <v>97</v>
      </c>
      <c r="K384" s="44" t="s">
        <v>55</v>
      </c>
      <c r="U384" s="71" t="e">
        <f t="shared" si="51"/>
        <v>#DIV/0!</v>
      </c>
      <c r="V384" s="26">
        <f t="shared" si="52"/>
        <v>77</v>
      </c>
      <c r="W384" s="1">
        <v>20</v>
      </c>
      <c r="X384" s="27" t="str">
        <f t="shared" si="53"/>
        <v>P var</v>
      </c>
      <c r="AH384" s="67">
        <v>97</v>
      </c>
      <c r="AI384" s="68"/>
      <c r="AJ384" s="68"/>
      <c r="AK384" s="68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8" t="s">
        <v>37</v>
      </c>
    </row>
    <row r="385" spans="1:243" ht="49" customHeight="1" x14ac:dyDescent="0.35">
      <c r="A385" s="20">
        <v>383</v>
      </c>
      <c r="B385" s="2" t="s">
        <v>1096</v>
      </c>
      <c r="C385" s="2" t="s">
        <v>1090</v>
      </c>
      <c r="D385" s="2" t="s">
        <v>1060</v>
      </c>
      <c r="F385" s="23" t="s">
        <v>1174</v>
      </c>
      <c r="G385" s="4" t="s">
        <v>1175</v>
      </c>
      <c r="I385" s="1">
        <v>20</v>
      </c>
      <c r="J385" s="24">
        <f t="shared" si="49"/>
        <v>41</v>
      </c>
      <c r="K385" s="44" t="s">
        <v>55</v>
      </c>
      <c r="U385" s="71" t="e">
        <f t="shared" si="51"/>
        <v>#DIV/0!</v>
      </c>
      <c r="V385" s="26">
        <f t="shared" si="52"/>
        <v>21</v>
      </c>
      <c r="W385" s="1">
        <v>20</v>
      </c>
      <c r="X385" s="27" t="str">
        <f t="shared" si="53"/>
        <v>P var</v>
      </c>
      <c r="AH385" s="67">
        <v>78</v>
      </c>
      <c r="AI385" s="68"/>
      <c r="AJ385" s="68"/>
      <c r="AK385" s="68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>
        <v>-35</v>
      </c>
      <c r="EW385" s="1"/>
      <c r="EX385" s="1">
        <v>-2</v>
      </c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8" t="s">
        <v>37</v>
      </c>
    </row>
    <row r="386" spans="1:243" ht="49" customHeight="1" x14ac:dyDescent="0.35">
      <c r="A386" s="20">
        <v>384</v>
      </c>
      <c r="B386" s="2" t="s">
        <v>1096</v>
      </c>
      <c r="C386" s="2" t="s">
        <v>1090</v>
      </c>
      <c r="D386" s="2" t="s">
        <v>1060</v>
      </c>
      <c r="F386" s="23" t="s">
        <v>1176</v>
      </c>
      <c r="G386" s="4" t="s">
        <v>1177</v>
      </c>
      <c r="I386" s="1">
        <v>20</v>
      </c>
      <c r="J386" s="24">
        <f t="shared" si="49"/>
        <v>100</v>
      </c>
      <c r="K386" s="44" t="s">
        <v>55</v>
      </c>
      <c r="U386" s="71" t="e">
        <f t="shared" si="51"/>
        <v>#DIV/0!</v>
      </c>
      <c r="V386" s="26">
        <f t="shared" si="52"/>
        <v>80</v>
      </c>
      <c r="W386" s="1">
        <v>20</v>
      </c>
      <c r="X386" s="27" t="str">
        <f t="shared" si="53"/>
        <v>P var</v>
      </c>
      <c r="AH386" s="67">
        <v>100</v>
      </c>
      <c r="AI386" s="68"/>
      <c r="AJ386" s="68"/>
      <c r="AK386" s="68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8" t="s">
        <v>37</v>
      </c>
    </row>
    <row r="387" spans="1:243" ht="49" customHeight="1" x14ac:dyDescent="0.35">
      <c r="A387" s="20">
        <v>385</v>
      </c>
      <c r="B387" s="2" t="s">
        <v>1096</v>
      </c>
      <c r="C387" s="2" t="s">
        <v>1090</v>
      </c>
      <c r="D387" s="2" t="s">
        <v>1060</v>
      </c>
      <c r="F387" s="23" t="s">
        <v>1178</v>
      </c>
      <c r="G387" s="4" t="s">
        <v>1179</v>
      </c>
      <c r="I387" s="1">
        <v>20</v>
      </c>
      <c r="J387" s="24">
        <f t="shared" si="49"/>
        <v>94</v>
      </c>
      <c r="K387" s="44" t="s">
        <v>55</v>
      </c>
      <c r="U387" s="71" t="e">
        <f t="shared" si="51"/>
        <v>#DIV/0!</v>
      </c>
      <c r="V387" s="26">
        <f t="shared" si="52"/>
        <v>74</v>
      </c>
      <c r="W387" s="1">
        <v>20</v>
      </c>
      <c r="X387" s="27" t="str">
        <f t="shared" si="53"/>
        <v>P var</v>
      </c>
      <c r="AH387" s="67">
        <v>94</v>
      </c>
      <c r="AI387" s="68"/>
      <c r="AJ387" s="68"/>
      <c r="AK387" s="68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8" t="s">
        <v>37</v>
      </c>
    </row>
    <row r="388" spans="1:243" ht="49" customHeight="1" x14ac:dyDescent="0.35">
      <c r="A388" s="20">
        <v>386</v>
      </c>
      <c r="B388" s="2" t="s">
        <v>1096</v>
      </c>
      <c r="C388" s="2" t="s">
        <v>1090</v>
      </c>
      <c r="D388" s="2" t="s">
        <v>1060</v>
      </c>
      <c r="F388" s="23" t="s">
        <v>1180</v>
      </c>
      <c r="G388" s="4" t="s">
        <v>1181</v>
      </c>
      <c r="I388" s="1">
        <v>20</v>
      </c>
      <c r="J388" s="24">
        <f t="shared" si="49"/>
        <v>100</v>
      </c>
      <c r="K388" s="44" t="s">
        <v>55</v>
      </c>
      <c r="U388" s="71" t="e">
        <f t="shared" si="51"/>
        <v>#DIV/0!</v>
      </c>
      <c r="V388" s="26">
        <f t="shared" si="52"/>
        <v>80</v>
      </c>
      <c r="W388" s="1">
        <v>20</v>
      </c>
      <c r="X388" s="27" t="str">
        <f t="shared" si="53"/>
        <v>P var</v>
      </c>
      <c r="AH388" s="67">
        <v>100</v>
      </c>
      <c r="AI388" s="68"/>
      <c r="AJ388" s="68"/>
      <c r="AK388" s="68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8" t="s">
        <v>37</v>
      </c>
    </row>
    <row r="389" spans="1:243" ht="49" customHeight="1" x14ac:dyDescent="0.35">
      <c r="A389" s="20">
        <v>387</v>
      </c>
      <c r="B389" s="2" t="s">
        <v>1096</v>
      </c>
      <c r="C389" s="2" t="s">
        <v>1090</v>
      </c>
      <c r="D389" s="2" t="s">
        <v>1060</v>
      </c>
      <c r="F389" s="23" t="s">
        <v>1182</v>
      </c>
      <c r="G389" s="4" t="s">
        <v>1183</v>
      </c>
      <c r="I389" s="1">
        <v>20</v>
      </c>
      <c r="J389" s="24">
        <f t="shared" si="49"/>
        <v>63</v>
      </c>
      <c r="K389" s="44" t="s">
        <v>55</v>
      </c>
      <c r="U389" s="71" t="e">
        <f t="shared" si="51"/>
        <v>#DIV/0!</v>
      </c>
      <c r="V389" s="26">
        <f t="shared" si="52"/>
        <v>43</v>
      </c>
      <c r="W389" s="1">
        <v>20</v>
      </c>
      <c r="X389" s="27" t="str">
        <f t="shared" si="53"/>
        <v>P var</v>
      </c>
      <c r="AH389" s="67">
        <v>66</v>
      </c>
      <c r="AI389" s="68"/>
      <c r="AJ389" s="68"/>
      <c r="AK389" s="68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>
        <v>-2</v>
      </c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>
        <v>-1</v>
      </c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8" t="s">
        <v>37</v>
      </c>
    </row>
    <row r="390" spans="1:243" ht="49" customHeight="1" x14ac:dyDescent="0.35">
      <c r="A390" s="20">
        <v>388</v>
      </c>
      <c r="B390" s="2" t="s">
        <v>1096</v>
      </c>
      <c r="C390" s="2" t="s">
        <v>1090</v>
      </c>
      <c r="D390" s="2" t="s">
        <v>1060</v>
      </c>
      <c r="F390" s="23" t="s">
        <v>1184</v>
      </c>
      <c r="G390" s="4" t="s">
        <v>1185</v>
      </c>
      <c r="I390" s="1">
        <v>20</v>
      </c>
      <c r="J390" s="24">
        <f t="shared" si="49"/>
        <v>94</v>
      </c>
      <c r="K390" s="44" t="s">
        <v>55</v>
      </c>
      <c r="U390" s="71" t="e">
        <f t="shared" si="51"/>
        <v>#DIV/0!</v>
      </c>
      <c r="V390" s="26">
        <f t="shared" si="52"/>
        <v>74</v>
      </c>
      <c r="W390" s="1">
        <v>20</v>
      </c>
      <c r="X390" s="27" t="str">
        <f t="shared" si="53"/>
        <v>P var</v>
      </c>
      <c r="AH390" s="67">
        <v>94</v>
      </c>
      <c r="AI390" s="68"/>
      <c r="AJ390" s="68"/>
      <c r="AK390" s="68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8" t="s">
        <v>37</v>
      </c>
    </row>
    <row r="391" spans="1:243" ht="49" customHeight="1" x14ac:dyDescent="0.35">
      <c r="A391" s="20">
        <v>389</v>
      </c>
      <c r="B391" s="2" t="s">
        <v>1096</v>
      </c>
      <c r="C391" s="2" t="s">
        <v>1090</v>
      </c>
      <c r="D391" s="2" t="s">
        <v>1060</v>
      </c>
      <c r="F391" s="23" t="s">
        <v>1186</v>
      </c>
      <c r="G391" s="4" t="s">
        <v>1187</v>
      </c>
      <c r="I391" s="1">
        <v>20</v>
      </c>
      <c r="J391" s="24">
        <f t="shared" si="49"/>
        <v>40</v>
      </c>
      <c r="K391" s="44" t="s">
        <v>55</v>
      </c>
      <c r="U391" s="71" t="e">
        <f t="shared" si="51"/>
        <v>#DIV/0!</v>
      </c>
      <c r="V391" s="26">
        <f t="shared" si="52"/>
        <v>20</v>
      </c>
      <c r="W391" s="1">
        <v>20</v>
      </c>
      <c r="X391" s="27" t="str">
        <f t="shared" si="53"/>
        <v>P var</v>
      </c>
      <c r="AH391" s="67">
        <v>75</v>
      </c>
      <c r="AI391" s="68"/>
      <c r="AJ391" s="68"/>
      <c r="AK391" s="68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>
        <v>-35</v>
      </c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8" t="s">
        <v>37</v>
      </c>
    </row>
    <row r="392" spans="1:243" ht="49" customHeight="1" x14ac:dyDescent="0.35">
      <c r="A392" s="20">
        <v>390</v>
      </c>
      <c r="B392" s="2" t="s">
        <v>1096</v>
      </c>
      <c r="C392" s="2" t="s">
        <v>1090</v>
      </c>
      <c r="D392" s="2" t="s">
        <v>1060</v>
      </c>
      <c r="E392" s="4" t="s">
        <v>1188</v>
      </c>
      <c r="F392" s="23" t="s">
        <v>1189</v>
      </c>
      <c r="G392" s="4" t="s">
        <v>1187</v>
      </c>
      <c r="I392" s="1">
        <v>20</v>
      </c>
      <c r="J392" s="24">
        <f t="shared" ref="J392:J455" si="54">SUM(AH392)+SUM(AI392:PY392)</f>
        <v>968</v>
      </c>
      <c r="K392" s="44" t="s">
        <v>55</v>
      </c>
      <c r="U392" s="71" t="e">
        <f t="shared" si="51"/>
        <v>#DIV/0!</v>
      </c>
      <c r="V392" s="26">
        <f t="shared" si="52"/>
        <v>948</v>
      </c>
      <c r="W392" s="1">
        <v>20</v>
      </c>
      <c r="X392" s="27" t="str">
        <f t="shared" si="53"/>
        <v>P var</v>
      </c>
      <c r="AH392" s="67">
        <v>968</v>
      </c>
      <c r="AI392" s="68"/>
      <c r="AJ392" s="68"/>
      <c r="AK392" s="68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8" t="s">
        <v>37</v>
      </c>
    </row>
    <row r="393" spans="1:243" ht="49" customHeight="1" x14ac:dyDescent="0.35">
      <c r="A393" s="20">
        <v>391</v>
      </c>
      <c r="B393" s="2" t="s">
        <v>1096</v>
      </c>
      <c r="C393" s="2" t="s">
        <v>1090</v>
      </c>
      <c r="D393" s="2" t="s">
        <v>1060</v>
      </c>
      <c r="F393" s="23" t="s">
        <v>1190</v>
      </c>
      <c r="G393" s="4" t="s">
        <v>1191</v>
      </c>
      <c r="I393" s="1">
        <v>20</v>
      </c>
      <c r="J393" s="24">
        <f t="shared" si="54"/>
        <v>97</v>
      </c>
      <c r="K393" s="44" t="s">
        <v>55</v>
      </c>
      <c r="U393" s="71" t="e">
        <f t="shared" si="51"/>
        <v>#DIV/0!</v>
      </c>
      <c r="V393" s="26">
        <f t="shared" si="52"/>
        <v>77</v>
      </c>
      <c r="W393" s="1">
        <v>20</v>
      </c>
      <c r="X393" s="27" t="str">
        <f t="shared" si="53"/>
        <v>P var</v>
      </c>
      <c r="AH393" s="67">
        <v>97</v>
      </c>
      <c r="AI393" s="68"/>
      <c r="AJ393" s="68"/>
      <c r="AK393" s="68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8" t="s">
        <v>37</v>
      </c>
    </row>
    <row r="394" spans="1:243" ht="49" customHeight="1" x14ac:dyDescent="0.35">
      <c r="A394" s="20">
        <v>392</v>
      </c>
      <c r="B394" s="2" t="s">
        <v>1096</v>
      </c>
      <c r="C394" s="2" t="s">
        <v>1090</v>
      </c>
      <c r="D394" s="2" t="s">
        <v>1060</v>
      </c>
      <c r="F394" s="23" t="s">
        <v>1192</v>
      </c>
      <c r="G394" s="4" t="s">
        <v>1193</v>
      </c>
      <c r="I394" s="1">
        <v>20</v>
      </c>
      <c r="J394" s="24">
        <f t="shared" si="54"/>
        <v>100</v>
      </c>
      <c r="K394" s="44" t="s">
        <v>55</v>
      </c>
      <c r="U394" s="71" t="e">
        <f t="shared" si="51"/>
        <v>#DIV/0!</v>
      </c>
      <c r="V394" s="26">
        <f t="shared" si="52"/>
        <v>80</v>
      </c>
      <c r="W394" s="1">
        <v>20</v>
      </c>
      <c r="X394" s="27" t="str">
        <f t="shared" si="53"/>
        <v>P var</v>
      </c>
      <c r="AH394" s="67">
        <v>100</v>
      </c>
      <c r="AI394" s="68"/>
      <c r="AJ394" s="68"/>
      <c r="AK394" s="68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8" t="s">
        <v>37</v>
      </c>
    </row>
    <row r="395" spans="1:243" ht="49" customHeight="1" x14ac:dyDescent="0.35">
      <c r="A395" s="20">
        <v>393</v>
      </c>
      <c r="B395" s="2" t="s">
        <v>1096</v>
      </c>
      <c r="C395" s="2" t="s">
        <v>1090</v>
      </c>
      <c r="D395" s="2" t="s">
        <v>1060</v>
      </c>
      <c r="F395" s="23" t="s">
        <v>1194</v>
      </c>
      <c r="G395" s="4" t="s">
        <v>1195</v>
      </c>
      <c r="I395" s="1">
        <v>20</v>
      </c>
      <c r="J395" s="24">
        <f t="shared" si="54"/>
        <v>100</v>
      </c>
      <c r="K395" s="44" t="s">
        <v>55</v>
      </c>
      <c r="U395" s="71" t="e">
        <f t="shared" si="51"/>
        <v>#DIV/0!</v>
      </c>
      <c r="V395" s="26">
        <f t="shared" si="52"/>
        <v>80</v>
      </c>
      <c r="W395" s="1">
        <v>20</v>
      </c>
      <c r="X395" s="27" t="str">
        <f t="shared" si="53"/>
        <v>P var</v>
      </c>
      <c r="AH395" s="67">
        <v>100</v>
      </c>
      <c r="AI395" s="68"/>
      <c r="AJ395" s="68"/>
      <c r="AK395" s="68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8" t="s">
        <v>37</v>
      </c>
    </row>
    <row r="396" spans="1:243" ht="49" customHeight="1" x14ac:dyDescent="0.35">
      <c r="A396" s="20">
        <v>394</v>
      </c>
      <c r="B396" s="2" t="s">
        <v>1096</v>
      </c>
      <c r="C396" s="2" t="s">
        <v>1090</v>
      </c>
      <c r="D396" s="2" t="s">
        <v>1060</v>
      </c>
      <c r="F396" s="23" t="s">
        <v>1196</v>
      </c>
      <c r="G396" s="4" t="s">
        <v>1197</v>
      </c>
      <c r="I396" s="1">
        <v>20</v>
      </c>
      <c r="J396" s="24">
        <f t="shared" si="54"/>
        <v>100</v>
      </c>
      <c r="K396" s="44" t="s">
        <v>55</v>
      </c>
      <c r="U396" s="71" t="e">
        <f t="shared" si="51"/>
        <v>#DIV/0!</v>
      </c>
      <c r="V396" s="26">
        <f t="shared" si="52"/>
        <v>80</v>
      </c>
      <c r="W396" s="1">
        <v>20</v>
      </c>
      <c r="X396" s="27" t="str">
        <f t="shared" si="53"/>
        <v>P var</v>
      </c>
      <c r="AH396" s="67">
        <v>100</v>
      </c>
      <c r="AI396" s="68"/>
      <c r="AJ396" s="68"/>
      <c r="AK396" s="68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8" t="s">
        <v>37</v>
      </c>
    </row>
    <row r="397" spans="1:243" ht="49" customHeight="1" x14ac:dyDescent="0.35">
      <c r="A397" s="20">
        <v>395</v>
      </c>
      <c r="B397" s="2" t="s">
        <v>1096</v>
      </c>
      <c r="C397" s="2" t="s">
        <v>1090</v>
      </c>
      <c r="D397" s="2" t="s">
        <v>1060</v>
      </c>
      <c r="F397" s="23" t="s">
        <v>1198</v>
      </c>
      <c r="G397" s="4" t="s">
        <v>1199</v>
      </c>
      <c r="I397" s="1">
        <v>20</v>
      </c>
      <c r="J397" s="24">
        <f t="shared" si="54"/>
        <v>98</v>
      </c>
      <c r="K397" s="44" t="s">
        <v>55</v>
      </c>
      <c r="U397" s="71" t="e">
        <f t="shared" si="51"/>
        <v>#DIV/0!</v>
      </c>
      <c r="V397" s="26">
        <f t="shared" si="52"/>
        <v>78</v>
      </c>
      <c r="W397" s="1">
        <v>20</v>
      </c>
      <c r="X397" s="27" t="str">
        <f t="shared" si="53"/>
        <v>P var</v>
      </c>
      <c r="AH397" s="67">
        <v>98</v>
      </c>
      <c r="AI397" s="68"/>
      <c r="AJ397" s="68"/>
      <c r="AK397" s="68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8" t="s">
        <v>37</v>
      </c>
    </row>
    <row r="398" spans="1:243" ht="49" customHeight="1" x14ac:dyDescent="0.35">
      <c r="A398" s="20">
        <v>396</v>
      </c>
      <c r="B398" s="2" t="s">
        <v>1096</v>
      </c>
      <c r="C398" s="2" t="s">
        <v>1090</v>
      </c>
      <c r="D398" s="2" t="s">
        <v>1060</v>
      </c>
      <c r="E398" s="4" t="s">
        <v>1200</v>
      </c>
      <c r="F398" s="23" t="s">
        <v>1201</v>
      </c>
      <c r="G398" s="4" t="s">
        <v>1202</v>
      </c>
      <c r="I398" s="1">
        <v>20</v>
      </c>
      <c r="J398" s="24">
        <f t="shared" si="54"/>
        <v>1031</v>
      </c>
      <c r="K398" s="44" t="s">
        <v>55</v>
      </c>
      <c r="U398" s="71" t="e">
        <f t="shared" si="51"/>
        <v>#DIV/0!</v>
      </c>
      <c r="V398" s="26">
        <f t="shared" si="52"/>
        <v>1011</v>
      </c>
      <c r="W398" s="1">
        <v>20</v>
      </c>
      <c r="X398" s="27" t="str">
        <f t="shared" si="53"/>
        <v>P var</v>
      </c>
      <c r="AB398" s="5" t="s">
        <v>224</v>
      </c>
      <c r="AH398" s="67">
        <v>1031</v>
      </c>
      <c r="AI398" s="68"/>
      <c r="AJ398" s="68"/>
      <c r="AK398" s="68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8" t="s">
        <v>37</v>
      </c>
    </row>
    <row r="399" spans="1:243" ht="49" customHeight="1" x14ac:dyDescent="0.35">
      <c r="A399" s="20">
        <v>397</v>
      </c>
      <c r="B399" s="2" t="s">
        <v>1096</v>
      </c>
      <c r="C399" s="2" t="s">
        <v>1090</v>
      </c>
      <c r="D399" s="2" t="s">
        <v>1060</v>
      </c>
      <c r="F399" s="23" t="s">
        <v>1203</v>
      </c>
      <c r="G399" s="4" t="s">
        <v>1204</v>
      </c>
      <c r="I399" s="1">
        <v>20</v>
      </c>
      <c r="J399" s="24">
        <f t="shared" si="54"/>
        <v>99</v>
      </c>
      <c r="K399" s="44" t="s">
        <v>55</v>
      </c>
      <c r="U399" s="71" t="e">
        <f t="shared" si="51"/>
        <v>#DIV/0!</v>
      </c>
      <c r="V399" s="26">
        <f t="shared" si="52"/>
        <v>79</v>
      </c>
      <c r="W399" s="1">
        <v>20</v>
      </c>
      <c r="X399" s="27" t="str">
        <f t="shared" si="53"/>
        <v>P var</v>
      </c>
      <c r="AH399" s="67">
        <v>99</v>
      </c>
      <c r="AI399" s="68"/>
      <c r="AJ399" s="68"/>
      <c r="AK399" s="68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8" t="s">
        <v>37</v>
      </c>
    </row>
    <row r="400" spans="1:243" ht="49" customHeight="1" x14ac:dyDescent="0.35">
      <c r="A400" s="20">
        <v>398</v>
      </c>
      <c r="B400" s="2" t="s">
        <v>1096</v>
      </c>
      <c r="C400" s="2" t="s">
        <v>1090</v>
      </c>
      <c r="D400" s="2" t="s">
        <v>1060</v>
      </c>
      <c r="F400" s="23" t="s">
        <v>1205</v>
      </c>
      <c r="G400" s="4" t="s">
        <v>1206</v>
      </c>
      <c r="I400" s="1">
        <v>20</v>
      </c>
      <c r="J400" s="24">
        <f t="shared" si="54"/>
        <v>96</v>
      </c>
      <c r="K400" s="44" t="s">
        <v>55</v>
      </c>
      <c r="U400" s="71" t="e">
        <f t="shared" si="51"/>
        <v>#DIV/0!</v>
      </c>
      <c r="V400" s="26">
        <f t="shared" si="52"/>
        <v>76</v>
      </c>
      <c r="W400" s="1">
        <v>20</v>
      </c>
      <c r="X400" s="27" t="str">
        <f t="shared" si="53"/>
        <v>P var</v>
      </c>
      <c r="AH400" s="67">
        <v>96</v>
      </c>
      <c r="AI400" s="68"/>
      <c r="AJ400" s="68"/>
      <c r="AK400" s="68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8" t="s">
        <v>37</v>
      </c>
    </row>
    <row r="401" spans="1:243" ht="49" customHeight="1" x14ac:dyDescent="0.35">
      <c r="A401" s="20">
        <v>399</v>
      </c>
      <c r="B401" s="2" t="s">
        <v>1096</v>
      </c>
      <c r="C401" s="2" t="s">
        <v>1090</v>
      </c>
      <c r="D401" s="2" t="s">
        <v>1060</v>
      </c>
      <c r="F401" s="23" t="s">
        <v>1207</v>
      </c>
      <c r="G401" s="4" t="s">
        <v>1208</v>
      </c>
      <c r="I401" s="1">
        <v>20</v>
      </c>
      <c r="J401" s="24">
        <f t="shared" si="54"/>
        <v>59</v>
      </c>
      <c r="K401" s="44" t="s">
        <v>55</v>
      </c>
      <c r="U401" s="71" t="e">
        <f t="shared" si="51"/>
        <v>#DIV/0!</v>
      </c>
      <c r="V401" s="26">
        <f t="shared" si="52"/>
        <v>39</v>
      </c>
      <c r="W401" s="1">
        <v>20</v>
      </c>
      <c r="X401" s="27" t="str">
        <f t="shared" si="53"/>
        <v>P var</v>
      </c>
      <c r="AH401" s="67">
        <v>59</v>
      </c>
      <c r="AI401" s="68"/>
      <c r="AJ401" s="68"/>
      <c r="AK401" s="68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8" t="s">
        <v>37</v>
      </c>
    </row>
    <row r="402" spans="1:243" ht="49" customHeight="1" x14ac:dyDescent="0.35">
      <c r="A402" s="20">
        <v>400</v>
      </c>
      <c r="B402" s="2" t="s">
        <v>1096</v>
      </c>
      <c r="C402" s="2" t="s">
        <v>1090</v>
      </c>
      <c r="D402" s="2" t="s">
        <v>1060</v>
      </c>
      <c r="F402" s="23" t="s">
        <v>1209</v>
      </c>
      <c r="G402" s="4" t="s">
        <v>1210</v>
      </c>
      <c r="I402" s="1">
        <v>20</v>
      </c>
      <c r="J402" s="24">
        <f t="shared" si="54"/>
        <v>100</v>
      </c>
      <c r="K402" s="44" t="s">
        <v>55</v>
      </c>
      <c r="U402" s="71" t="e">
        <f t="shared" si="51"/>
        <v>#DIV/0!</v>
      </c>
      <c r="V402" s="26">
        <f t="shared" si="52"/>
        <v>80</v>
      </c>
      <c r="W402" s="1">
        <v>20</v>
      </c>
      <c r="X402" s="27" t="str">
        <f t="shared" si="53"/>
        <v>P var</v>
      </c>
      <c r="AH402" s="67">
        <v>100</v>
      </c>
      <c r="AI402" s="68"/>
      <c r="AJ402" s="68"/>
      <c r="AK402" s="68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8" t="s">
        <v>37</v>
      </c>
    </row>
    <row r="403" spans="1:243" ht="49" customHeight="1" x14ac:dyDescent="0.35">
      <c r="A403" s="20">
        <v>401</v>
      </c>
      <c r="B403" s="2" t="s">
        <v>1096</v>
      </c>
      <c r="C403" s="2" t="s">
        <v>1090</v>
      </c>
      <c r="D403" s="2" t="s">
        <v>1060</v>
      </c>
      <c r="F403" s="23" t="s">
        <v>1211</v>
      </c>
      <c r="G403" s="4" t="s">
        <v>1212</v>
      </c>
      <c r="I403" s="1">
        <v>20</v>
      </c>
      <c r="J403" s="24">
        <f t="shared" si="54"/>
        <v>84</v>
      </c>
      <c r="K403" s="44" t="s">
        <v>55</v>
      </c>
      <c r="U403" s="71" t="e">
        <f t="shared" si="51"/>
        <v>#DIV/0!</v>
      </c>
      <c r="V403" s="26">
        <f t="shared" si="52"/>
        <v>64</v>
      </c>
      <c r="W403" s="1">
        <v>20</v>
      </c>
      <c r="X403" s="27" t="str">
        <f t="shared" si="53"/>
        <v>P var</v>
      </c>
      <c r="AH403" s="67">
        <v>84</v>
      </c>
      <c r="AI403" s="68"/>
      <c r="AJ403" s="68"/>
      <c r="AK403" s="68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8" t="s">
        <v>37</v>
      </c>
    </row>
    <row r="404" spans="1:243" ht="49" customHeight="1" x14ac:dyDescent="0.35">
      <c r="A404" s="20">
        <v>402</v>
      </c>
      <c r="B404" s="2" t="s">
        <v>1096</v>
      </c>
      <c r="C404" s="2" t="s">
        <v>1090</v>
      </c>
      <c r="D404" s="2" t="s">
        <v>1060</v>
      </c>
      <c r="F404" s="23" t="s">
        <v>1213</v>
      </c>
      <c r="G404" s="4" t="s">
        <v>1214</v>
      </c>
      <c r="I404" s="1">
        <v>20</v>
      </c>
      <c r="J404" s="24">
        <f t="shared" si="54"/>
        <v>71</v>
      </c>
      <c r="K404" s="44" t="s">
        <v>55</v>
      </c>
      <c r="U404" s="71" t="e">
        <f t="shared" si="51"/>
        <v>#DIV/0!</v>
      </c>
      <c r="V404" s="26">
        <f t="shared" si="52"/>
        <v>51</v>
      </c>
      <c r="W404" s="1">
        <v>20</v>
      </c>
      <c r="X404" s="27" t="str">
        <f t="shared" si="53"/>
        <v>P var</v>
      </c>
      <c r="AH404" s="67">
        <v>75</v>
      </c>
      <c r="AI404" s="68"/>
      <c r="AJ404" s="68"/>
      <c r="AK404" s="68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>
        <v>-4</v>
      </c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8" t="s">
        <v>37</v>
      </c>
    </row>
    <row r="405" spans="1:243" ht="49" customHeight="1" x14ac:dyDescent="0.35">
      <c r="A405" s="20">
        <v>403</v>
      </c>
      <c r="B405" s="2" t="s">
        <v>1096</v>
      </c>
      <c r="C405" s="2" t="s">
        <v>1090</v>
      </c>
      <c r="D405" s="2" t="s">
        <v>1060</v>
      </c>
      <c r="F405" s="23" t="s">
        <v>1215</v>
      </c>
      <c r="G405" s="4" t="s">
        <v>1216</v>
      </c>
      <c r="I405" s="1">
        <v>20</v>
      </c>
      <c r="J405" s="24">
        <f t="shared" si="54"/>
        <v>47</v>
      </c>
      <c r="K405" s="44" t="s">
        <v>55</v>
      </c>
      <c r="U405" s="71" t="e">
        <f t="shared" si="51"/>
        <v>#DIV/0!</v>
      </c>
      <c r="V405" s="26">
        <f t="shared" si="52"/>
        <v>27</v>
      </c>
      <c r="W405" s="1">
        <v>20</v>
      </c>
      <c r="X405" s="27" t="str">
        <f t="shared" si="53"/>
        <v>P var</v>
      </c>
      <c r="AH405" s="67">
        <v>69</v>
      </c>
      <c r="AI405" s="68"/>
      <c r="AJ405" s="68"/>
      <c r="AK405" s="68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>
        <v>-8</v>
      </c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-8</v>
      </c>
      <c r="BZ405" s="1"/>
      <c r="CA405" s="1"/>
      <c r="CB405" s="1"/>
      <c r="CC405" s="1"/>
      <c r="CD405" s="1"/>
      <c r="CE405" s="1">
        <v>-6</v>
      </c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8" t="s">
        <v>37</v>
      </c>
    </row>
    <row r="406" spans="1:243" ht="49" customHeight="1" x14ac:dyDescent="0.35">
      <c r="A406" s="20">
        <v>404</v>
      </c>
      <c r="B406" s="2" t="s">
        <v>1096</v>
      </c>
      <c r="C406" s="2" t="s">
        <v>1090</v>
      </c>
      <c r="D406" s="2" t="s">
        <v>1060</v>
      </c>
      <c r="F406" s="23" t="s">
        <v>1217</v>
      </c>
      <c r="G406" s="4" t="s">
        <v>1218</v>
      </c>
      <c r="I406" s="1">
        <v>20</v>
      </c>
      <c r="J406" s="24">
        <f t="shared" si="54"/>
        <v>96</v>
      </c>
      <c r="K406" s="44" t="s">
        <v>55</v>
      </c>
      <c r="U406" s="71" t="e">
        <f t="shared" si="51"/>
        <v>#DIV/0!</v>
      </c>
      <c r="V406" s="26">
        <f t="shared" si="52"/>
        <v>76</v>
      </c>
      <c r="W406" s="1">
        <v>20</v>
      </c>
      <c r="X406" s="27" t="str">
        <f t="shared" si="53"/>
        <v>P var</v>
      </c>
      <c r="AH406" s="67">
        <v>96</v>
      </c>
      <c r="AI406" s="68"/>
      <c r="AJ406" s="68"/>
      <c r="AK406" s="68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8" t="s">
        <v>37</v>
      </c>
    </row>
    <row r="407" spans="1:243" ht="49" customHeight="1" x14ac:dyDescent="0.35">
      <c r="A407" s="20">
        <v>405</v>
      </c>
      <c r="B407" s="2" t="s">
        <v>1096</v>
      </c>
      <c r="C407" s="2" t="s">
        <v>1090</v>
      </c>
      <c r="D407" s="2" t="s">
        <v>1060</v>
      </c>
      <c r="F407" s="23" t="s">
        <v>1219</v>
      </c>
      <c r="G407" s="4" t="s">
        <v>1220</v>
      </c>
      <c r="I407" s="1">
        <v>20</v>
      </c>
      <c r="J407" s="24">
        <f t="shared" si="54"/>
        <v>100</v>
      </c>
      <c r="K407" s="44" t="s">
        <v>55</v>
      </c>
      <c r="U407" s="71" t="e">
        <f t="shared" si="51"/>
        <v>#DIV/0!</v>
      </c>
      <c r="V407" s="26">
        <f t="shared" si="52"/>
        <v>80</v>
      </c>
      <c r="W407" s="1">
        <v>20</v>
      </c>
      <c r="X407" s="27" t="str">
        <f t="shared" si="53"/>
        <v>P var</v>
      </c>
      <c r="AH407" s="67">
        <v>100</v>
      </c>
      <c r="AI407" s="68"/>
      <c r="AJ407" s="68"/>
      <c r="AK407" s="68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8" t="s">
        <v>37</v>
      </c>
    </row>
    <row r="408" spans="1:243" ht="49" customHeight="1" x14ac:dyDescent="0.35">
      <c r="A408" s="20">
        <v>406</v>
      </c>
      <c r="B408" s="2" t="s">
        <v>1096</v>
      </c>
      <c r="C408" s="2" t="s">
        <v>1090</v>
      </c>
      <c r="D408" s="2" t="s">
        <v>1060</v>
      </c>
      <c r="F408" s="23" t="s">
        <v>1221</v>
      </c>
      <c r="G408" s="4" t="s">
        <v>1222</v>
      </c>
      <c r="I408" s="1">
        <v>20</v>
      </c>
      <c r="J408" s="24">
        <f t="shared" si="54"/>
        <v>82</v>
      </c>
      <c r="K408" s="44" t="s">
        <v>55</v>
      </c>
      <c r="U408" s="71" t="e">
        <f t="shared" si="51"/>
        <v>#DIV/0!</v>
      </c>
      <c r="V408" s="26">
        <f t="shared" si="52"/>
        <v>62</v>
      </c>
      <c r="W408" s="1">
        <v>20</v>
      </c>
      <c r="X408" s="27" t="str">
        <f t="shared" si="53"/>
        <v>P var</v>
      </c>
      <c r="AH408" s="67">
        <v>99</v>
      </c>
      <c r="AI408" s="68"/>
      <c r="AJ408" s="68"/>
      <c r="AK408" s="68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>
        <v>-12</v>
      </c>
      <c r="BB408" s="1"/>
      <c r="BC408" s="1">
        <v>-3</v>
      </c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>
        <v>-2</v>
      </c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8" t="s">
        <v>37</v>
      </c>
    </row>
    <row r="409" spans="1:243" ht="49" customHeight="1" x14ac:dyDescent="0.35">
      <c r="A409" s="20">
        <v>407</v>
      </c>
      <c r="B409" s="2" t="s">
        <v>1096</v>
      </c>
      <c r="C409" s="2" t="s">
        <v>1090</v>
      </c>
      <c r="D409" s="2" t="s">
        <v>1060</v>
      </c>
      <c r="F409" s="23" t="s">
        <v>1223</v>
      </c>
      <c r="G409" s="4" t="s">
        <v>1224</v>
      </c>
      <c r="I409" s="1">
        <v>20</v>
      </c>
      <c r="J409" s="24">
        <f t="shared" si="54"/>
        <v>100</v>
      </c>
      <c r="K409" s="44" t="s">
        <v>55</v>
      </c>
      <c r="U409" s="71" t="e">
        <f t="shared" si="51"/>
        <v>#DIV/0!</v>
      </c>
      <c r="V409" s="26">
        <f t="shared" si="52"/>
        <v>80</v>
      </c>
      <c r="W409" s="1">
        <v>20</v>
      </c>
      <c r="X409" s="27" t="str">
        <f t="shared" si="53"/>
        <v>P var</v>
      </c>
      <c r="AH409" s="67">
        <v>100</v>
      </c>
      <c r="AI409" s="68"/>
      <c r="AJ409" s="68"/>
      <c r="AK409" s="68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8" t="s">
        <v>37</v>
      </c>
    </row>
    <row r="410" spans="1:243" ht="49" customHeight="1" x14ac:dyDescent="0.35">
      <c r="A410" s="20">
        <v>408</v>
      </c>
      <c r="B410" s="2" t="s">
        <v>1096</v>
      </c>
      <c r="C410" s="2" t="s">
        <v>1090</v>
      </c>
      <c r="D410" s="2" t="s">
        <v>1060</v>
      </c>
      <c r="F410" s="23" t="s">
        <v>1225</v>
      </c>
      <c r="G410" s="4" t="s">
        <v>1226</v>
      </c>
      <c r="I410" s="1">
        <v>20</v>
      </c>
      <c r="J410" s="24">
        <f t="shared" si="54"/>
        <v>71</v>
      </c>
      <c r="K410" s="44" t="s">
        <v>55</v>
      </c>
      <c r="U410" s="71" t="e">
        <f t="shared" ref="U410:U479" si="55">J410/S410</f>
        <v>#DIV/0!</v>
      </c>
      <c r="V410" s="26">
        <f t="shared" si="52"/>
        <v>51</v>
      </c>
      <c r="W410" s="1">
        <v>20</v>
      </c>
      <c r="X410" s="27" t="str">
        <f t="shared" si="53"/>
        <v>P var</v>
      </c>
      <c r="AH410" s="67">
        <v>87</v>
      </c>
      <c r="AI410" s="68"/>
      <c r="AJ410" s="68"/>
      <c r="AK410" s="68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>
        <v>-2</v>
      </c>
      <c r="EQ410" s="1"/>
      <c r="ER410" s="1"/>
      <c r="ES410" s="1"/>
      <c r="ET410" s="1"/>
      <c r="EU410" s="1"/>
      <c r="EV410" s="1"/>
      <c r="EW410" s="1"/>
      <c r="EX410" s="1">
        <v>-1</v>
      </c>
      <c r="EY410" s="1"/>
      <c r="EZ410" s="1"/>
      <c r="FA410" s="1"/>
      <c r="FB410" s="1"/>
      <c r="FC410" s="1"/>
      <c r="FD410" s="1">
        <v>-8</v>
      </c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>
        <v>-5</v>
      </c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8" t="s">
        <v>37</v>
      </c>
    </row>
    <row r="411" spans="1:243" ht="49" customHeight="1" x14ac:dyDescent="0.35">
      <c r="A411" s="20">
        <v>409</v>
      </c>
      <c r="B411" s="2" t="s">
        <v>1096</v>
      </c>
      <c r="C411" s="2" t="s">
        <v>1090</v>
      </c>
      <c r="D411" s="2" t="s">
        <v>1060</v>
      </c>
      <c r="E411" s="4" t="s">
        <v>1227</v>
      </c>
      <c r="F411" s="23" t="s">
        <v>1228</v>
      </c>
      <c r="G411" s="4" t="s">
        <v>1229</v>
      </c>
      <c r="I411" s="1">
        <v>20</v>
      </c>
      <c r="J411" s="24">
        <f t="shared" si="54"/>
        <v>1083</v>
      </c>
      <c r="K411" s="44" t="s">
        <v>55</v>
      </c>
      <c r="U411" s="71" t="e">
        <f t="shared" si="55"/>
        <v>#DIV/0!</v>
      </c>
      <c r="V411" s="26">
        <f t="shared" si="52"/>
        <v>1063</v>
      </c>
      <c r="W411" s="1">
        <v>20</v>
      </c>
      <c r="X411" s="27" t="str">
        <f t="shared" si="53"/>
        <v>P var</v>
      </c>
      <c r="AB411" s="5" t="s">
        <v>235</v>
      </c>
      <c r="AH411" s="67">
        <v>1083</v>
      </c>
      <c r="AI411" s="68"/>
      <c r="AJ411" s="68"/>
      <c r="AK411" s="68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8" t="s">
        <v>37</v>
      </c>
    </row>
    <row r="412" spans="1:243" ht="49" customHeight="1" x14ac:dyDescent="0.35">
      <c r="A412" s="20">
        <v>410</v>
      </c>
      <c r="B412" s="2" t="s">
        <v>1096</v>
      </c>
      <c r="C412" s="2" t="s">
        <v>1090</v>
      </c>
      <c r="D412" s="2" t="s">
        <v>1060</v>
      </c>
      <c r="F412" s="23" t="s">
        <v>1230</v>
      </c>
      <c r="G412" s="4" t="s">
        <v>1231</v>
      </c>
      <c r="I412" s="1">
        <v>20</v>
      </c>
      <c r="J412" s="24">
        <f t="shared" si="54"/>
        <v>98</v>
      </c>
      <c r="K412" s="44" t="s">
        <v>55</v>
      </c>
      <c r="U412" s="71" t="e">
        <f t="shared" si="55"/>
        <v>#DIV/0!</v>
      </c>
      <c r="V412" s="26">
        <f t="shared" si="52"/>
        <v>78</v>
      </c>
      <c r="W412" s="1">
        <v>20</v>
      </c>
      <c r="X412" s="27" t="str">
        <f t="shared" si="53"/>
        <v>P var</v>
      </c>
      <c r="AH412" s="67">
        <v>98</v>
      </c>
      <c r="AI412" s="68"/>
      <c r="AJ412" s="68"/>
      <c r="AK412" s="68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8" t="s">
        <v>37</v>
      </c>
    </row>
    <row r="413" spans="1:243" ht="49" customHeight="1" x14ac:dyDescent="0.35">
      <c r="A413" s="20">
        <v>411</v>
      </c>
      <c r="B413" s="2" t="s">
        <v>1096</v>
      </c>
      <c r="C413" s="2" t="s">
        <v>1090</v>
      </c>
      <c r="D413" s="2" t="s">
        <v>1060</v>
      </c>
      <c r="F413" s="23" t="s">
        <v>1232</v>
      </c>
      <c r="G413" s="4" t="s">
        <v>1233</v>
      </c>
      <c r="I413" s="1">
        <v>20</v>
      </c>
      <c r="J413" s="24">
        <f t="shared" si="54"/>
        <v>83</v>
      </c>
      <c r="K413" s="44" t="s">
        <v>55</v>
      </c>
      <c r="U413" s="71" t="e">
        <f t="shared" si="55"/>
        <v>#DIV/0!</v>
      </c>
      <c r="V413" s="26">
        <f t="shared" si="52"/>
        <v>63</v>
      </c>
      <c r="W413" s="1">
        <v>20</v>
      </c>
      <c r="X413" s="27" t="str">
        <f t="shared" si="53"/>
        <v>P var</v>
      </c>
      <c r="AH413" s="67">
        <v>83</v>
      </c>
      <c r="AI413" s="68"/>
      <c r="AJ413" s="68"/>
      <c r="AK413" s="68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8" t="s">
        <v>37</v>
      </c>
    </row>
    <row r="414" spans="1:243" ht="49" customHeight="1" x14ac:dyDescent="0.35">
      <c r="A414" s="20">
        <v>412</v>
      </c>
      <c r="B414" s="2" t="s">
        <v>1096</v>
      </c>
      <c r="C414" s="2" t="s">
        <v>1090</v>
      </c>
      <c r="D414" s="2" t="s">
        <v>1060</v>
      </c>
      <c r="E414" s="4" t="s">
        <v>1234</v>
      </c>
      <c r="F414" s="23" t="s">
        <v>1235</v>
      </c>
      <c r="G414" s="4" t="s">
        <v>1236</v>
      </c>
      <c r="I414" s="1">
        <v>20</v>
      </c>
      <c r="J414" s="24">
        <f t="shared" si="54"/>
        <v>4898</v>
      </c>
      <c r="K414" s="44" t="s">
        <v>55</v>
      </c>
      <c r="U414" s="71" t="e">
        <f t="shared" si="55"/>
        <v>#DIV/0!</v>
      </c>
      <c r="V414" s="26">
        <f t="shared" si="52"/>
        <v>4878</v>
      </c>
      <c r="W414" s="1">
        <v>20</v>
      </c>
      <c r="X414" s="27" t="str">
        <f t="shared" si="53"/>
        <v>P var</v>
      </c>
      <c r="AB414" s="5" t="s">
        <v>235</v>
      </c>
      <c r="AH414" s="67">
        <v>4926</v>
      </c>
      <c r="AI414" s="68"/>
      <c r="AJ414" s="68"/>
      <c r="AK414" s="68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>
        <v>-4</v>
      </c>
      <c r="GC414" s="1">
        <v>-12</v>
      </c>
      <c r="GD414" s="1"/>
      <c r="GE414" s="1"/>
      <c r="GF414" s="1"/>
      <c r="GG414" s="1"/>
      <c r="GH414" s="1">
        <v>-4</v>
      </c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>
        <v>-8</v>
      </c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8" t="s">
        <v>37</v>
      </c>
    </row>
    <row r="415" spans="1:243" ht="49" customHeight="1" x14ac:dyDescent="0.35">
      <c r="A415" s="20">
        <v>413</v>
      </c>
      <c r="B415" s="2" t="s">
        <v>1096</v>
      </c>
      <c r="C415" s="2" t="s">
        <v>1090</v>
      </c>
      <c r="D415" s="2" t="s">
        <v>1060</v>
      </c>
      <c r="F415" s="23" t="s">
        <v>1237</v>
      </c>
      <c r="G415" s="4" t="s">
        <v>1238</v>
      </c>
      <c r="I415" s="1">
        <v>20</v>
      </c>
      <c r="J415" s="24">
        <f t="shared" si="54"/>
        <v>99</v>
      </c>
      <c r="K415" s="44" t="s">
        <v>55</v>
      </c>
      <c r="U415" s="71" t="e">
        <f t="shared" si="55"/>
        <v>#DIV/0!</v>
      </c>
      <c r="V415" s="26">
        <f t="shared" si="52"/>
        <v>79</v>
      </c>
      <c r="W415" s="1">
        <v>20</v>
      </c>
      <c r="X415" s="27" t="str">
        <f t="shared" si="53"/>
        <v>P var</v>
      </c>
      <c r="AH415" s="67">
        <v>99</v>
      </c>
      <c r="AI415" s="68"/>
      <c r="AJ415" s="68"/>
      <c r="AK415" s="68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8" t="s">
        <v>37</v>
      </c>
    </row>
    <row r="416" spans="1:243" ht="49" customHeight="1" x14ac:dyDescent="0.35">
      <c r="A416" s="20">
        <v>414</v>
      </c>
      <c r="B416" s="2" t="s">
        <v>1096</v>
      </c>
      <c r="C416" s="2" t="s">
        <v>1090</v>
      </c>
      <c r="D416" s="2" t="s">
        <v>1060</v>
      </c>
      <c r="F416" s="23" t="s">
        <v>1239</v>
      </c>
      <c r="G416" s="4" t="s">
        <v>1240</v>
      </c>
      <c r="I416" s="1">
        <v>20</v>
      </c>
      <c r="J416" s="24">
        <f t="shared" si="54"/>
        <v>97</v>
      </c>
      <c r="K416" s="44" t="s">
        <v>55</v>
      </c>
      <c r="U416" s="71" t="e">
        <f t="shared" si="55"/>
        <v>#DIV/0!</v>
      </c>
      <c r="V416" s="26">
        <f t="shared" si="52"/>
        <v>77</v>
      </c>
      <c r="W416" s="1">
        <v>20</v>
      </c>
      <c r="X416" s="27" t="str">
        <f t="shared" si="53"/>
        <v>P var</v>
      </c>
      <c r="AH416" s="67">
        <v>98</v>
      </c>
      <c r="AI416" s="68"/>
      <c r="AJ416" s="68"/>
      <c r="AK416" s="68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>
        <v>-1</v>
      </c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8" t="s">
        <v>37</v>
      </c>
    </row>
    <row r="417" spans="1:243" ht="49" customHeight="1" x14ac:dyDescent="0.35">
      <c r="A417" s="20">
        <v>415</v>
      </c>
      <c r="B417" s="2" t="s">
        <v>1096</v>
      </c>
      <c r="C417" s="2" t="s">
        <v>1090</v>
      </c>
      <c r="D417" s="2" t="s">
        <v>1060</v>
      </c>
      <c r="F417" s="23" t="s">
        <v>1241</v>
      </c>
      <c r="G417" s="4" t="s">
        <v>1242</v>
      </c>
      <c r="I417" s="1">
        <v>20</v>
      </c>
      <c r="J417" s="24">
        <f t="shared" si="54"/>
        <v>50</v>
      </c>
      <c r="K417" s="44" t="s">
        <v>55</v>
      </c>
      <c r="U417" s="71" t="e">
        <f t="shared" si="55"/>
        <v>#DIV/0!</v>
      </c>
      <c r="V417" s="26">
        <f t="shared" si="52"/>
        <v>30</v>
      </c>
      <c r="W417" s="1">
        <v>20</v>
      </c>
      <c r="X417" s="27" t="str">
        <f t="shared" si="53"/>
        <v>P var</v>
      </c>
      <c r="AH417" s="67">
        <v>50</v>
      </c>
      <c r="AI417" s="68"/>
      <c r="AJ417" s="68"/>
      <c r="AK417" s="68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8" t="s">
        <v>37</v>
      </c>
    </row>
    <row r="418" spans="1:243" ht="49" customHeight="1" x14ac:dyDescent="0.35">
      <c r="A418" s="20">
        <v>416</v>
      </c>
      <c r="B418" s="2" t="s">
        <v>1096</v>
      </c>
      <c r="C418" s="2" t="s">
        <v>1090</v>
      </c>
      <c r="D418" s="2" t="s">
        <v>1060</v>
      </c>
      <c r="F418" s="23" t="s">
        <v>1243</v>
      </c>
      <c r="G418" s="4" t="s">
        <v>1244</v>
      </c>
      <c r="I418" s="1">
        <v>20</v>
      </c>
      <c r="J418" s="24">
        <f t="shared" si="54"/>
        <v>87</v>
      </c>
      <c r="K418" s="44" t="s">
        <v>55</v>
      </c>
      <c r="U418" s="71" t="e">
        <f t="shared" si="55"/>
        <v>#DIV/0!</v>
      </c>
      <c r="V418" s="26">
        <f t="shared" si="52"/>
        <v>67</v>
      </c>
      <c r="W418" s="1">
        <v>20</v>
      </c>
      <c r="X418" s="27" t="str">
        <f t="shared" si="53"/>
        <v>P var</v>
      </c>
      <c r="AH418" s="67">
        <v>88</v>
      </c>
      <c r="AI418" s="68"/>
      <c r="AJ418" s="68"/>
      <c r="AK418" s="68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>
        <v>-1</v>
      </c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8" t="s">
        <v>37</v>
      </c>
    </row>
    <row r="419" spans="1:243" ht="49" customHeight="1" x14ac:dyDescent="0.35">
      <c r="A419" s="20">
        <v>417</v>
      </c>
      <c r="B419" s="2" t="s">
        <v>1096</v>
      </c>
      <c r="C419" s="2" t="s">
        <v>1090</v>
      </c>
      <c r="D419" s="2" t="s">
        <v>1060</v>
      </c>
      <c r="F419" s="23" t="s">
        <v>1245</v>
      </c>
      <c r="G419" s="4" t="s">
        <v>1246</v>
      </c>
      <c r="I419" s="1">
        <v>20</v>
      </c>
      <c r="J419" s="24">
        <f t="shared" si="54"/>
        <v>98</v>
      </c>
      <c r="K419" s="44" t="s">
        <v>55</v>
      </c>
      <c r="U419" s="71" t="e">
        <f t="shared" si="55"/>
        <v>#DIV/0!</v>
      </c>
      <c r="V419" s="26">
        <f t="shared" si="52"/>
        <v>78</v>
      </c>
      <c r="W419" s="1">
        <v>20</v>
      </c>
      <c r="X419" s="27" t="str">
        <f t="shared" si="53"/>
        <v>P var</v>
      </c>
      <c r="AH419" s="67">
        <v>98</v>
      </c>
      <c r="AI419" s="68"/>
      <c r="AJ419" s="68"/>
      <c r="AK419" s="68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8" t="s">
        <v>37</v>
      </c>
    </row>
    <row r="420" spans="1:243" ht="49" customHeight="1" x14ac:dyDescent="0.35">
      <c r="A420" s="20">
        <v>418</v>
      </c>
      <c r="B420" s="2" t="s">
        <v>1096</v>
      </c>
      <c r="C420" s="2" t="s">
        <v>1090</v>
      </c>
      <c r="D420" s="2" t="s">
        <v>1060</v>
      </c>
      <c r="E420" s="4" t="s">
        <v>1247</v>
      </c>
      <c r="F420" s="23" t="s">
        <v>1248</v>
      </c>
      <c r="G420" s="4" t="s">
        <v>1249</v>
      </c>
      <c r="I420" s="1">
        <v>20</v>
      </c>
      <c r="J420" s="24">
        <f t="shared" si="54"/>
        <v>5005</v>
      </c>
      <c r="K420" s="44" t="s">
        <v>55</v>
      </c>
      <c r="U420" s="71" t="e">
        <f t="shared" si="55"/>
        <v>#DIV/0!</v>
      </c>
      <c r="V420" s="26">
        <f t="shared" ref="V420:V483" si="56">J420-I420</f>
        <v>4985</v>
      </c>
      <c r="W420" s="1">
        <v>20</v>
      </c>
      <c r="X420" s="27" t="str">
        <f t="shared" ref="X420:X483" si="57">IF(J420&lt;I420,"N var",IF(J420&lt;(I420+W420),"P var low",IF(J420&gt;(I420+W420-1),"P var","N var")))</f>
        <v>P var</v>
      </c>
      <c r="AH420" s="67">
        <v>5021</v>
      </c>
      <c r="AI420" s="68"/>
      <c r="AJ420" s="68"/>
      <c r="AK420" s="68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>
        <v>-8</v>
      </c>
      <c r="DP420" s="1"/>
      <c r="DQ420" s="1"/>
      <c r="DR420" s="1"/>
      <c r="DS420" s="1"/>
      <c r="DT420" s="1"/>
      <c r="DU420" s="1"/>
      <c r="DV420" s="1"/>
      <c r="DW420" s="1"/>
      <c r="DX420" s="1">
        <v>-4</v>
      </c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>
        <v>-4</v>
      </c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8" t="s">
        <v>37</v>
      </c>
    </row>
    <row r="421" spans="1:243" ht="49" customHeight="1" x14ac:dyDescent="0.35">
      <c r="A421" s="20">
        <v>419</v>
      </c>
      <c r="B421" s="2" t="s">
        <v>1096</v>
      </c>
      <c r="C421" s="2" t="s">
        <v>1090</v>
      </c>
      <c r="D421" s="2" t="s">
        <v>1060</v>
      </c>
      <c r="F421" s="23" t="s">
        <v>1250</v>
      </c>
      <c r="G421" s="4" t="s">
        <v>1251</v>
      </c>
      <c r="I421" s="1">
        <v>20</v>
      </c>
      <c r="J421" s="24">
        <f t="shared" si="54"/>
        <v>1024</v>
      </c>
      <c r="K421" s="44" t="s">
        <v>55</v>
      </c>
      <c r="U421" s="71" t="e">
        <f t="shared" si="55"/>
        <v>#DIV/0!</v>
      </c>
      <c r="V421" s="26">
        <f t="shared" si="56"/>
        <v>1004</v>
      </c>
      <c r="W421" s="1">
        <v>20</v>
      </c>
      <c r="X421" s="27" t="str">
        <f t="shared" si="57"/>
        <v>P var</v>
      </c>
      <c r="AH421" s="67">
        <v>1040</v>
      </c>
      <c r="AI421" s="68"/>
      <c r="AJ421" s="68"/>
      <c r="AK421" s="68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>
        <v>-16</v>
      </c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8" t="s">
        <v>37</v>
      </c>
    </row>
    <row r="422" spans="1:243" ht="49" customHeight="1" x14ac:dyDescent="0.35">
      <c r="A422" s="20">
        <v>420</v>
      </c>
      <c r="B422" s="2" t="s">
        <v>1096</v>
      </c>
      <c r="C422" s="2" t="s">
        <v>1090</v>
      </c>
      <c r="D422" s="2" t="s">
        <v>1060</v>
      </c>
      <c r="F422" s="23" t="s">
        <v>1252</v>
      </c>
      <c r="G422" s="4" t="s">
        <v>1253</v>
      </c>
      <c r="I422" s="1">
        <v>20</v>
      </c>
      <c r="J422" s="24">
        <f t="shared" si="54"/>
        <v>96</v>
      </c>
      <c r="K422" s="44" t="s">
        <v>55</v>
      </c>
      <c r="U422" s="71" t="e">
        <f t="shared" si="55"/>
        <v>#DIV/0!</v>
      </c>
      <c r="V422" s="26">
        <f t="shared" si="56"/>
        <v>76</v>
      </c>
      <c r="W422" s="1">
        <v>20</v>
      </c>
      <c r="X422" s="27" t="str">
        <f t="shared" si="57"/>
        <v>P var</v>
      </c>
      <c r="AH422" s="67">
        <v>96</v>
      </c>
      <c r="AI422" s="68"/>
      <c r="AJ422" s="68"/>
      <c r="AK422" s="68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8" t="s">
        <v>37</v>
      </c>
    </row>
    <row r="423" spans="1:243" ht="49" customHeight="1" x14ac:dyDescent="0.35">
      <c r="A423" s="20">
        <v>421</v>
      </c>
      <c r="B423" s="2" t="s">
        <v>1096</v>
      </c>
      <c r="C423" s="2" t="s">
        <v>1090</v>
      </c>
      <c r="D423" s="2" t="s">
        <v>1060</v>
      </c>
      <c r="F423" s="23" t="s">
        <v>1254</v>
      </c>
      <c r="G423" s="4" t="s">
        <v>1255</v>
      </c>
      <c r="I423" s="1">
        <v>20</v>
      </c>
      <c r="J423" s="24">
        <f t="shared" si="54"/>
        <v>83</v>
      </c>
      <c r="K423" s="44" t="s">
        <v>55</v>
      </c>
      <c r="U423" s="71" t="e">
        <f t="shared" si="55"/>
        <v>#DIV/0!</v>
      </c>
      <c r="V423" s="26">
        <f t="shared" si="56"/>
        <v>63</v>
      </c>
      <c r="W423" s="1">
        <v>20</v>
      </c>
      <c r="X423" s="27" t="str">
        <f t="shared" si="57"/>
        <v>P var</v>
      </c>
      <c r="AH423" s="67">
        <v>83</v>
      </c>
      <c r="AI423" s="68"/>
      <c r="AJ423" s="68"/>
      <c r="AK423" s="68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8" t="s">
        <v>37</v>
      </c>
    </row>
    <row r="424" spans="1:243" ht="49" customHeight="1" x14ac:dyDescent="0.35">
      <c r="A424" s="20">
        <v>422</v>
      </c>
      <c r="B424" s="2" t="s">
        <v>1096</v>
      </c>
      <c r="C424" s="2" t="s">
        <v>1090</v>
      </c>
      <c r="D424" s="2" t="s">
        <v>1060</v>
      </c>
      <c r="F424" s="23" t="s">
        <v>1256</v>
      </c>
      <c r="G424" s="4" t="s">
        <v>1257</v>
      </c>
      <c r="I424" s="1">
        <v>20</v>
      </c>
      <c r="J424" s="24">
        <f t="shared" si="54"/>
        <v>66</v>
      </c>
      <c r="K424" s="44" t="s">
        <v>55</v>
      </c>
      <c r="U424" s="71" t="e">
        <f t="shared" si="55"/>
        <v>#DIV/0!</v>
      </c>
      <c r="V424" s="26">
        <f t="shared" si="56"/>
        <v>46</v>
      </c>
      <c r="W424" s="1">
        <v>20</v>
      </c>
      <c r="X424" s="27" t="str">
        <f t="shared" si="57"/>
        <v>P var</v>
      </c>
      <c r="AH424" s="67">
        <v>74</v>
      </c>
      <c r="AI424" s="68"/>
      <c r="AJ424" s="68"/>
      <c r="AK424" s="68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>
        <v>-8</v>
      </c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8" t="s">
        <v>37</v>
      </c>
    </row>
    <row r="425" spans="1:243" ht="49" customHeight="1" x14ac:dyDescent="0.35">
      <c r="A425" s="20">
        <v>423</v>
      </c>
      <c r="B425" s="2" t="s">
        <v>1096</v>
      </c>
      <c r="C425" s="2" t="s">
        <v>1090</v>
      </c>
      <c r="D425" s="2" t="s">
        <v>1060</v>
      </c>
      <c r="F425" s="23" t="s">
        <v>1258</v>
      </c>
      <c r="G425" s="4" t="s">
        <v>1259</v>
      </c>
      <c r="I425" s="1">
        <v>20</v>
      </c>
      <c r="J425" s="24">
        <f t="shared" si="54"/>
        <v>88</v>
      </c>
      <c r="K425" s="44" t="s">
        <v>55</v>
      </c>
      <c r="U425" s="71" t="e">
        <f t="shared" si="55"/>
        <v>#DIV/0!</v>
      </c>
      <c r="V425" s="26">
        <f t="shared" si="56"/>
        <v>68</v>
      </c>
      <c r="W425" s="1">
        <v>20</v>
      </c>
      <c r="X425" s="27" t="str">
        <f t="shared" si="57"/>
        <v>P var</v>
      </c>
      <c r="AH425" s="67">
        <v>88</v>
      </c>
      <c r="AI425" s="68"/>
      <c r="AJ425" s="68"/>
      <c r="AK425" s="68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8" t="s">
        <v>37</v>
      </c>
    </row>
    <row r="426" spans="1:243" ht="49" customHeight="1" x14ac:dyDescent="0.35">
      <c r="A426" s="20">
        <v>424</v>
      </c>
      <c r="B426" s="2" t="s">
        <v>1096</v>
      </c>
      <c r="C426" s="2" t="s">
        <v>1090</v>
      </c>
      <c r="D426" s="2" t="s">
        <v>1060</v>
      </c>
      <c r="F426" s="23" t="s">
        <v>1260</v>
      </c>
      <c r="G426" s="4" t="s">
        <v>1261</v>
      </c>
      <c r="I426" s="1">
        <v>20</v>
      </c>
      <c r="J426" s="24">
        <f t="shared" si="54"/>
        <v>39</v>
      </c>
      <c r="K426" s="44" t="s">
        <v>55</v>
      </c>
      <c r="U426" s="71" t="e">
        <f t="shared" si="55"/>
        <v>#DIV/0!</v>
      </c>
      <c r="V426" s="26">
        <f t="shared" si="56"/>
        <v>19</v>
      </c>
      <c r="W426" s="1">
        <v>20</v>
      </c>
      <c r="X426" s="27" t="str">
        <f t="shared" si="57"/>
        <v>P var low</v>
      </c>
      <c r="AH426" s="67">
        <v>47</v>
      </c>
      <c r="AI426" s="68"/>
      <c r="AJ426" s="68"/>
      <c r="AK426" s="68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-8</v>
      </c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8" t="s">
        <v>37</v>
      </c>
    </row>
    <row r="427" spans="1:243" ht="49" customHeight="1" x14ac:dyDescent="0.35">
      <c r="A427" s="20">
        <v>425</v>
      </c>
      <c r="B427" s="2" t="s">
        <v>1096</v>
      </c>
      <c r="C427" s="2" t="s">
        <v>1090</v>
      </c>
      <c r="D427" s="2" t="s">
        <v>1060</v>
      </c>
      <c r="F427" s="23" t="s">
        <v>1262</v>
      </c>
      <c r="G427" s="4" t="s">
        <v>1263</v>
      </c>
      <c r="I427" s="1">
        <v>20</v>
      </c>
      <c r="J427" s="24">
        <f t="shared" si="54"/>
        <v>100</v>
      </c>
      <c r="K427" s="44" t="s">
        <v>55</v>
      </c>
      <c r="U427" s="71" t="e">
        <f t="shared" si="55"/>
        <v>#DIV/0!</v>
      </c>
      <c r="V427" s="26">
        <f t="shared" si="56"/>
        <v>80</v>
      </c>
      <c r="W427" s="1">
        <v>20</v>
      </c>
      <c r="X427" s="27" t="str">
        <f t="shared" si="57"/>
        <v>P var</v>
      </c>
      <c r="AH427" s="67">
        <v>100</v>
      </c>
      <c r="AI427" s="68"/>
      <c r="AJ427" s="68"/>
      <c r="AK427" s="68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8" t="s">
        <v>37</v>
      </c>
    </row>
    <row r="428" spans="1:243" ht="49" customHeight="1" x14ac:dyDescent="0.35">
      <c r="A428" s="20">
        <v>426</v>
      </c>
      <c r="B428" s="2" t="s">
        <v>1096</v>
      </c>
      <c r="C428" s="2" t="s">
        <v>1090</v>
      </c>
      <c r="D428" s="2" t="s">
        <v>1060</v>
      </c>
      <c r="F428" s="23" t="s">
        <v>1264</v>
      </c>
      <c r="G428" s="4" t="s">
        <v>1265</v>
      </c>
      <c r="I428" s="1">
        <v>20</v>
      </c>
      <c r="J428" s="24">
        <f t="shared" si="54"/>
        <v>93</v>
      </c>
      <c r="K428" s="44" t="s">
        <v>55</v>
      </c>
      <c r="U428" s="71" t="e">
        <f t="shared" si="55"/>
        <v>#DIV/0!</v>
      </c>
      <c r="V428" s="26">
        <f t="shared" si="56"/>
        <v>73</v>
      </c>
      <c r="W428" s="1">
        <v>20</v>
      </c>
      <c r="X428" s="27" t="str">
        <f t="shared" si="57"/>
        <v>P var</v>
      </c>
      <c r="AH428" s="67">
        <v>97</v>
      </c>
      <c r="AI428" s="68"/>
      <c r="AJ428" s="68"/>
      <c r="AK428" s="68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>
        <v>-4</v>
      </c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8" t="s">
        <v>37</v>
      </c>
    </row>
    <row r="429" spans="1:243" ht="49" customHeight="1" x14ac:dyDescent="0.35">
      <c r="A429" s="20">
        <v>427</v>
      </c>
      <c r="B429" s="2" t="s">
        <v>1096</v>
      </c>
      <c r="C429" s="2" t="s">
        <v>1090</v>
      </c>
      <c r="D429" s="2" t="s">
        <v>1060</v>
      </c>
      <c r="F429" s="23" t="s">
        <v>1266</v>
      </c>
      <c r="G429" s="4" t="s">
        <v>1267</v>
      </c>
      <c r="I429" s="1">
        <v>20</v>
      </c>
      <c r="J429" s="24">
        <f t="shared" si="54"/>
        <v>100</v>
      </c>
      <c r="K429" s="44" t="s">
        <v>55</v>
      </c>
      <c r="U429" s="71" t="e">
        <f t="shared" si="55"/>
        <v>#DIV/0!</v>
      </c>
      <c r="V429" s="26">
        <f t="shared" si="56"/>
        <v>80</v>
      </c>
      <c r="W429" s="1">
        <v>20</v>
      </c>
      <c r="X429" s="27" t="str">
        <f t="shared" si="57"/>
        <v>P var</v>
      </c>
      <c r="AH429" s="67">
        <v>100</v>
      </c>
      <c r="AI429" s="68"/>
      <c r="AJ429" s="68"/>
      <c r="AK429" s="68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8" t="s">
        <v>37</v>
      </c>
    </row>
    <row r="430" spans="1:243" ht="49" customHeight="1" x14ac:dyDescent="0.35">
      <c r="A430" s="20">
        <v>428</v>
      </c>
      <c r="B430" s="2" t="s">
        <v>1096</v>
      </c>
      <c r="C430" s="2" t="s">
        <v>1090</v>
      </c>
      <c r="D430" s="2" t="s">
        <v>1060</v>
      </c>
      <c r="F430" s="23" t="s">
        <v>1268</v>
      </c>
      <c r="G430" s="4" t="s">
        <v>1269</v>
      </c>
      <c r="I430" s="1">
        <v>20</v>
      </c>
      <c r="J430" s="24">
        <f t="shared" si="54"/>
        <v>100</v>
      </c>
      <c r="K430" s="44" t="s">
        <v>55</v>
      </c>
      <c r="U430" s="71" t="e">
        <f t="shared" si="55"/>
        <v>#DIV/0!</v>
      </c>
      <c r="V430" s="26">
        <f t="shared" si="56"/>
        <v>80</v>
      </c>
      <c r="W430" s="1">
        <v>20</v>
      </c>
      <c r="X430" s="27" t="str">
        <f t="shared" si="57"/>
        <v>P var</v>
      </c>
      <c r="AH430" s="67">
        <v>100</v>
      </c>
      <c r="AI430" s="68"/>
      <c r="AJ430" s="68"/>
      <c r="AK430" s="68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8" t="s">
        <v>37</v>
      </c>
    </row>
    <row r="431" spans="1:243" ht="49" customHeight="1" x14ac:dyDescent="0.35">
      <c r="A431" s="20">
        <v>429</v>
      </c>
      <c r="B431" s="2" t="s">
        <v>1096</v>
      </c>
      <c r="C431" s="2" t="s">
        <v>1090</v>
      </c>
      <c r="D431" s="2" t="s">
        <v>1060</v>
      </c>
      <c r="F431" s="23" t="s">
        <v>1270</v>
      </c>
      <c r="G431" s="4" t="s">
        <v>1271</v>
      </c>
      <c r="I431" s="1">
        <v>20</v>
      </c>
      <c r="J431" s="24">
        <f t="shared" si="54"/>
        <v>99</v>
      </c>
      <c r="K431" s="44" t="s">
        <v>55</v>
      </c>
      <c r="U431" s="71" t="e">
        <f t="shared" si="55"/>
        <v>#DIV/0!</v>
      </c>
      <c r="V431" s="26">
        <f t="shared" si="56"/>
        <v>79</v>
      </c>
      <c r="W431" s="1">
        <v>20</v>
      </c>
      <c r="X431" s="27" t="str">
        <f t="shared" si="57"/>
        <v>P var</v>
      </c>
      <c r="AH431" s="67">
        <v>99</v>
      </c>
      <c r="AI431" s="68"/>
      <c r="AJ431" s="68"/>
      <c r="AK431" s="68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8" t="s">
        <v>37</v>
      </c>
    </row>
    <row r="432" spans="1:243" ht="49" customHeight="1" x14ac:dyDescent="0.35">
      <c r="A432" s="20">
        <v>430</v>
      </c>
      <c r="B432" s="2" t="s">
        <v>1096</v>
      </c>
      <c r="C432" s="2" t="s">
        <v>1090</v>
      </c>
      <c r="D432" s="2" t="s">
        <v>1060</v>
      </c>
      <c r="F432" s="23" t="s">
        <v>1272</v>
      </c>
      <c r="G432" s="4" t="s">
        <v>1273</v>
      </c>
      <c r="I432" s="1">
        <v>20</v>
      </c>
      <c r="J432" s="24">
        <f t="shared" si="54"/>
        <v>96</v>
      </c>
      <c r="K432" s="44" t="s">
        <v>55</v>
      </c>
      <c r="U432" s="71" t="e">
        <f t="shared" si="55"/>
        <v>#DIV/0!</v>
      </c>
      <c r="V432" s="26">
        <f t="shared" si="56"/>
        <v>76</v>
      </c>
      <c r="W432" s="1">
        <v>20</v>
      </c>
      <c r="X432" s="27" t="str">
        <f t="shared" si="57"/>
        <v>P var</v>
      </c>
      <c r="AH432" s="67">
        <v>96</v>
      </c>
      <c r="AI432" s="68"/>
      <c r="AJ432" s="68"/>
      <c r="AK432" s="68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8" t="s">
        <v>37</v>
      </c>
    </row>
    <row r="433" spans="1:243" ht="49" customHeight="1" x14ac:dyDescent="0.35">
      <c r="A433" s="20">
        <v>431</v>
      </c>
      <c r="B433" s="2" t="s">
        <v>1096</v>
      </c>
      <c r="C433" s="2" t="s">
        <v>1090</v>
      </c>
      <c r="D433" s="2" t="s">
        <v>1060</v>
      </c>
      <c r="F433" s="23" t="s">
        <v>1274</v>
      </c>
      <c r="G433" s="4" t="s">
        <v>1275</v>
      </c>
      <c r="I433" s="1">
        <v>20</v>
      </c>
      <c r="J433" s="24">
        <f t="shared" si="54"/>
        <v>99</v>
      </c>
      <c r="K433" s="44" t="s">
        <v>55</v>
      </c>
      <c r="U433" s="71" t="e">
        <f t="shared" si="55"/>
        <v>#DIV/0!</v>
      </c>
      <c r="V433" s="26">
        <f t="shared" si="56"/>
        <v>79</v>
      </c>
      <c r="W433" s="1">
        <v>20</v>
      </c>
      <c r="X433" s="27" t="str">
        <f t="shared" si="57"/>
        <v>P var</v>
      </c>
      <c r="AH433" s="67">
        <v>99</v>
      </c>
      <c r="AI433" s="68"/>
      <c r="AJ433" s="68"/>
      <c r="AK433" s="68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8" t="s">
        <v>37</v>
      </c>
    </row>
    <row r="434" spans="1:243" ht="49" customHeight="1" x14ac:dyDescent="0.35">
      <c r="A434" s="20">
        <v>432</v>
      </c>
      <c r="B434" s="2" t="s">
        <v>1096</v>
      </c>
      <c r="C434" s="2" t="s">
        <v>1090</v>
      </c>
      <c r="D434" s="2" t="s">
        <v>1060</v>
      </c>
      <c r="F434" s="23" t="s">
        <v>1276</v>
      </c>
      <c r="G434" s="4" t="s">
        <v>1277</v>
      </c>
      <c r="I434" s="1">
        <v>20</v>
      </c>
      <c r="J434" s="24">
        <f t="shared" si="54"/>
        <v>67</v>
      </c>
      <c r="K434" s="44" t="s">
        <v>55</v>
      </c>
      <c r="U434" s="71" t="e">
        <f t="shared" si="55"/>
        <v>#DIV/0!</v>
      </c>
      <c r="V434" s="26">
        <f t="shared" si="56"/>
        <v>47</v>
      </c>
      <c r="W434" s="1">
        <v>20</v>
      </c>
      <c r="X434" s="27" t="str">
        <f t="shared" si="57"/>
        <v>P var</v>
      </c>
      <c r="AH434" s="67">
        <v>75</v>
      </c>
      <c r="AI434" s="68"/>
      <c r="AJ434" s="68"/>
      <c r="AK434" s="68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>
        <v>-8</v>
      </c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8" t="s">
        <v>37</v>
      </c>
    </row>
    <row r="435" spans="1:243" ht="49" customHeight="1" x14ac:dyDescent="0.35">
      <c r="A435" s="20">
        <v>433</v>
      </c>
      <c r="B435" s="2" t="s">
        <v>1096</v>
      </c>
      <c r="C435" s="2" t="s">
        <v>1090</v>
      </c>
      <c r="D435" s="2" t="s">
        <v>1060</v>
      </c>
      <c r="F435" s="23" t="s">
        <v>1278</v>
      </c>
      <c r="G435" s="4" t="s">
        <v>1279</v>
      </c>
      <c r="I435" s="1">
        <v>20</v>
      </c>
      <c r="J435" s="24">
        <f t="shared" si="54"/>
        <v>100</v>
      </c>
      <c r="K435" s="44" t="s">
        <v>55</v>
      </c>
      <c r="U435" s="71" t="e">
        <f t="shared" si="55"/>
        <v>#DIV/0!</v>
      </c>
      <c r="V435" s="26">
        <f t="shared" si="56"/>
        <v>80</v>
      </c>
      <c r="W435" s="1">
        <v>20</v>
      </c>
      <c r="X435" s="27" t="str">
        <f t="shared" si="57"/>
        <v>P var</v>
      </c>
      <c r="AH435" s="67">
        <v>100</v>
      </c>
      <c r="AI435" s="68"/>
      <c r="AJ435" s="68"/>
      <c r="AK435" s="68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8" t="s">
        <v>37</v>
      </c>
    </row>
    <row r="436" spans="1:243" ht="49" customHeight="1" x14ac:dyDescent="0.35">
      <c r="A436" s="20">
        <v>434</v>
      </c>
      <c r="B436" s="2" t="s">
        <v>1096</v>
      </c>
      <c r="C436" s="2" t="s">
        <v>1090</v>
      </c>
      <c r="D436" s="2" t="s">
        <v>1060</v>
      </c>
      <c r="F436" s="23" t="s">
        <v>1280</v>
      </c>
      <c r="G436" s="4" t="s">
        <v>1281</v>
      </c>
      <c r="I436" s="1">
        <v>20</v>
      </c>
      <c r="J436" s="24">
        <f t="shared" si="54"/>
        <v>79</v>
      </c>
      <c r="K436" s="44" t="s">
        <v>55</v>
      </c>
      <c r="U436" s="71" t="e">
        <f t="shared" si="55"/>
        <v>#DIV/0!</v>
      </c>
      <c r="V436" s="26">
        <f t="shared" si="56"/>
        <v>59</v>
      </c>
      <c r="W436" s="1">
        <v>20</v>
      </c>
      <c r="X436" s="27" t="str">
        <f t="shared" si="57"/>
        <v>P var</v>
      </c>
      <c r="AH436" s="67">
        <v>79</v>
      </c>
      <c r="AI436" s="68"/>
      <c r="AJ436" s="68"/>
      <c r="AK436" s="68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8" t="s">
        <v>37</v>
      </c>
    </row>
    <row r="437" spans="1:243" ht="49" customHeight="1" x14ac:dyDescent="0.35">
      <c r="A437" s="20">
        <v>435</v>
      </c>
      <c r="B437" s="2" t="s">
        <v>1096</v>
      </c>
      <c r="C437" s="2" t="s">
        <v>1090</v>
      </c>
      <c r="D437" s="2" t="s">
        <v>1060</v>
      </c>
      <c r="F437" s="23" t="s">
        <v>1282</v>
      </c>
      <c r="G437" s="4" t="s">
        <v>1283</v>
      </c>
      <c r="I437" s="1">
        <v>0</v>
      </c>
      <c r="J437" s="24">
        <f t="shared" si="54"/>
        <v>8</v>
      </c>
      <c r="K437" s="44" t="s">
        <v>55</v>
      </c>
      <c r="U437" s="71" t="e">
        <f t="shared" si="55"/>
        <v>#DIV/0!</v>
      </c>
      <c r="V437" s="26">
        <f t="shared" si="56"/>
        <v>8</v>
      </c>
      <c r="W437" s="1">
        <v>0</v>
      </c>
      <c r="X437" s="27" t="str">
        <f t="shared" si="57"/>
        <v>P var</v>
      </c>
      <c r="AH437" s="67">
        <v>43</v>
      </c>
      <c r="AI437" s="68"/>
      <c r="AJ437" s="68"/>
      <c r="AK437" s="68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>
        <v>-35</v>
      </c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8" t="s">
        <v>37</v>
      </c>
    </row>
    <row r="438" spans="1:243" ht="49" customHeight="1" x14ac:dyDescent="0.35">
      <c r="A438" s="20">
        <v>436</v>
      </c>
      <c r="B438" s="2" t="s">
        <v>1096</v>
      </c>
      <c r="C438" s="2" t="s">
        <v>1090</v>
      </c>
      <c r="D438" s="2" t="s">
        <v>1060</v>
      </c>
      <c r="F438" s="23" t="s">
        <v>1284</v>
      </c>
      <c r="G438" s="4" t="s">
        <v>1283</v>
      </c>
      <c r="I438" s="1">
        <v>20</v>
      </c>
      <c r="J438" s="24">
        <f t="shared" si="54"/>
        <v>1000</v>
      </c>
      <c r="K438" s="44" t="s">
        <v>55</v>
      </c>
      <c r="U438" s="71" t="e">
        <f t="shared" si="55"/>
        <v>#DIV/0!</v>
      </c>
      <c r="V438" s="26">
        <f t="shared" si="56"/>
        <v>980</v>
      </c>
      <c r="W438" s="1">
        <v>20</v>
      </c>
      <c r="X438" s="27" t="str">
        <f t="shared" si="57"/>
        <v>P var</v>
      </c>
      <c r="AH438" s="67">
        <v>1000</v>
      </c>
      <c r="AI438" s="68"/>
      <c r="AJ438" s="68"/>
      <c r="AK438" s="68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8" t="s">
        <v>37</v>
      </c>
    </row>
    <row r="439" spans="1:243" ht="49" customHeight="1" x14ac:dyDescent="0.35">
      <c r="A439" s="20">
        <v>437</v>
      </c>
      <c r="B439" s="2" t="s">
        <v>1096</v>
      </c>
      <c r="C439" s="2" t="s">
        <v>1090</v>
      </c>
      <c r="D439" s="2" t="s">
        <v>1060</v>
      </c>
      <c r="F439" s="23" t="s">
        <v>1285</v>
      </c>
      <c r="G439" s="4" t="s">
        <v>1286</v>
      </c>
      <c r="I439" s="1">
        <v>20</v>
      </c>
      <c r="J439" s="24">
        <f t="shared" si="54"/>
        <v>100</v>
      </c>
      <c r="K439" s="44" t="s">
        <v>55</v>
      </c>
      <c r="U439" s="71" t="e">
        <f t="shared" si="55"/>
        <v>#DIV/0!</v>
      </c>
      <c r="V439" s="26">
        <f t="shared" si="56"/>
        <v>80</v>
      </c>
      <c r="W439" s="1">
        <v>20</v>
      </c>
      <c r="X439" s="27" t="str">
        <f t="shared" si="57"/>
        <v>P var</v>
      </c>
      <c r="AH439" s="67">
        <v>100</v>
      </c>
      <c r="AI439" s="68"/>
      <c r="AJ439" s="68"/>
      <c r="AK439" s="68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8" t="s">
        <v>37</v>
      </c>
    </row>
    <row r="440" spans="1:243" ht="49" customHeight="1" x14ac:dyDescent="0.35">
      <c r="A440" s="20">
        <v>438</v>
      </c>
      <c r="B440" s="2" t="s">
        <v>1096</v>
      </c>
      <c r="C440" s="2" t="s">
        <v>1090</v>
      </c>
      <c r="D440" s="2" t="s">
        <v>1060</v>
      </c>
      <c r="F440" s="23" t="s">
        <v>1287</v>
      </c>
      <c r="G440" s="4" t="s">
        <v>1288</v>
      </c>
      <c r="I440" s="1">
        <v>20</v>
      </c>
      <c r="J440" s="24">
        <f t="shared" si="54"/>
        <v>94</v>
      </c>
      <c r="K440" s="44" t="s">
        <v>55</v>
      </c>
      <c r="U440" s="71" t="e">
        <f t="shared" si="55"/>
        <v>#DIV/0!</v>
      </c>
      <c r="V440" s="26">
        <f t="shared" si="56"/>
        <v>74</v>
      </c>
      <c r="W440" s="1">
        <v>20</v>
      </c>
      <c r="X440" s="27" t="str">
        <f t="shared" si="57"/>
        <v>P var</v>
      </c>
      <c r="AH440" s="67">
        <v>94</v>
      </c>
      <c r="AI440" s="68"/>
      <c r="AJ440" s="68"/>
      <c r="AK440" s="68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8" t="s">
        <v>37</v>
      </c>
    </row>
    <row r="441" spans="1:243" ht="49" customHeight="1" x14ac:dyDescent="0.35">
      <c r="A441" s="20">
        <v>439</v>
      </c>
      <c r="B441" s="2" t="s">
        <v>1096</v>
      </c>
      <c r="C441" s="2" t="s">
        <v>1090</v>
      </c>
      <c r="D441" s="2" t="s">
        <v>1060</v>
      </c>
      <c r="F441" s="23" t="s">
        <v>1289</v>
      </c>
      <c r="G441" s="4" t="s">
        <v>1290</v>
      </c>
      <c r="I441" s="1">
        <v>20</v>
      </c>
      <c r="J441" s="24">
        <f t="shared" si="54"/>
        <v>88</v>
      </c>
      <c r="K441" s="44" t="s">
        <v>55</v>
      </c>
      <c r="U441" s="71" t="e">
        <f t="shared" si="55"/>
        <v>#DIV/0!</v>
      </c>
      <c r="V441" s="26">
        <f t="shared" si="56"/>
        <v>68</v>
      </c>
      <c r="W441" s="1">
        <v>20</v>
      </c>
      <c r="X441" s="27" t="str">
        <f t="shared" si="57"/>
        <v>P var</v>
      </c>
      <c r="AH441" s="67">
        <v>100</v>
      </c>
      <c r="AI441" s="68"/>
      <c r="AJ441" s="68"/>
      <c r="AK441" s="68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>
        <v>-12</v>
      </c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8" t="s">
        <v>37</v>
      </c>
    </row>
    <row r="442" spans="1:243" ht="49" customHeight="1" x14ac:dyDescent="0.35">
      <c r="A442" s="20">
        <v>440</v>
      </c>
      <c r="B442" s="2" t="s">
        <v>1096</v>
      </c>
      <c r="C442" s="2" t="s">
        <v>1090</v>
      </c>
      <c r="D442" s="2" t="s">
        <v>1060</v>
      </c>
      <c r="F442" s="23" t="s">
        <v>1291</v>
      </c>
      <c r="G442" s="4" t="s">
        <v>1292</v>
      </c>
      <c r="I442" s="1">
        <v>20</v>
      </c>
      <c r="J442" s="24">
        <f t="shared" si="54"/>
        <v>100</v>
      </c>
      <c r="K442" s="44" t="s">
        <v>55</v>
      </c>
      <c r="U442" s="71" t="e">
        <f t="shared" si="55"/>
        <v>#DIV/0!</v>
      </c>
      <c r="V442" s="26">
        <f t="shared" si="56"/>
        <v>80</v>
      </c>
      <c r="W442" s="1">
        <v>20</v>
      </c>
      <c r="X442" s="27" t="str">
        <f t="shared" si="57"/>
        <v>P var</v>
      </c>
      <c r="AH442" s="67">
        <v>100</v>
      </c>
      <c r="AI442" s="68"/>
      <c r="AJ442" s="68"/>
      <c r="AK442" s="68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8" t="s">
        <v>37</v>
      </c>
    </row>
    <row r="443" spans="1:243" ht="49" customHeight="1" x14ac:dyDescent="0.35">
      <c r="A443" s="20">
        <v>441</v>
      </c>
      <c r="B443" s="2" t="s">
        <v>1096</v>
      </c>
      <c r="C443" s="2" t="s">
        <v>1090</v>
      </c>
      <c r="D443" s="2" t="s">
        <v>1060</v>
      </c>
      <c r="F443" s="23" t="s">
        <v>1293</v>
      </c>
      <c r="G443" s="4" t="s">
        <v>1294</v>
      </c>
      <c r="I443" s="1">
        <v>20</v>
      </c>
      <c r="J443" s="24">
        <f t="shared" si="54"/>
        <v>98</v>
      </c>
      <c r="K443" s="44" t="s">
        <v>55</v>
      </c>
      <c r="U443" s="71" t="e">
        <f t="shared" si="55"/>
        <v>#DIV/0!</v>
      </c>
      <c r="V443" s="26">
        <f t="shared" si="56"/>
        <v>78</v>
      </c>
      <c r="W443" s="1">
        <v>20</v>
      </c>
      <c r="X443" s="27" t="str">
        <f t="shared" si="57"/>
        <v>P var</v>
      </c>
      <c r="AH443" s="67">
        <v>98</v>
      </c>
      <c r="AI443" s="68"/>
      <c r="AJ443" s="68"/>
      <c r="AK443" s="68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8" t="s">
        <v>37</v>
      </c>
    </row>
    <row r="444" spans="1:243" ht="49" customHeight="1" x14ac:dyDescent="0.35">
      <c r="A444" s="20">
        <v>442</v>
      </c>
      <c r="B444" s="2" t="s">
        <v>1096</v>
      </c>
      <c r="C444" s="2" t="s">
        <v>1090</v>
      </c>
      <c r="D444" s="2" t="s">
        <v>1060</v>
      </c>
      <c r="F444" s="23" t="s">
        <v>1295</v>
      </c>
      <c r="G444" s="4" t="s">
        <v>1296</v>
      </c>
      <c r="I444" s="1">
        <v>20</v>
      </c>
      <c r="J444" s="24">
        <f t="shared" si="54"/>
        <v>98</v>
      </c>
      <c r="K444" s="44" t="s">
        <v>55</v>
      </c>
      <c r="U444" s="71" t="e">
        <f t="shared" si="55"/>
        <v>#DIV/0!</v>
      </c>
      <c r="V444" s="26">
        <f t="shared" si="56"/>
        <v>78</v>
      </c>
      <c r="W444" s="1">
        <v>20</v>
      </c>
      <c r="X444" s="27" t="str">
        <f t="shared" si="57"/>
        <v>P var</v>
      </c>
      <c r="AH444" s="67">
        <v>98</v>
      </c>
      <c r="AI444" s="68"/>
      <c r="AJ444" s="68"/>
      <c r="AK444" s="68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8" t="s">
        <v>37</v>
      </c>
    </row>
    <row r="445" spans="1:243" ht="49" customHeight="1" x14ac:dyDescent="0.35">
      <c r="A445" s="20">
        <v>443</v>
      </c>
      <c r="B445" s="2" t="s">
        <v>1096</v>
      </c>
      <c r="C445" s="2" t="s">
        <v>1090</v>
      </c>
      <c r="D445" s="2" t="s">
        <v>1060</v>
      </c>
      <c r="F445" s="23" t="s">
        <v>1297</v>
      </c>
      <c r="G445" s="4" t="s">
        <v>1298</v>
      </c>
      <c r="I445" s="1">
        <v>20</v>
      </c>
      <c r="J445" s="24">
        <f t="shared" si="54"/>
        <v>100</v>
      </c>
      <c r="K445" s="44" t="s">
        <v>55</v>
      </c>
      <c r="U445" s="71" t="e">
        <f t="shared" si="55"/>
        <v>#DIV/0!</v>
      </c>
      <c r="V445" s="26">
        <f t="shared" si="56"/>
        <v>80</v>
      </c>
      <c r="W445" s="1">
        <v>20</v>
      </c>
      <c r="X445" s="27" t="str">
        <f t="shared" si="57"/>
        <v>P var</v>
      </c>
      <c r="AH445" s="67">
        <v>100</v>
      </c>
      <c r="AI445" s="68"/>
      <c r="AJ445" s="68"/>
      <c r="AK445" s="68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8" t="s">
        <v>37</v>
      </c>
    </row>
    <row r="446" spans="1:243" ht="49" customHeight="1" x14ac:dyDescent="0.35">
      <c r="A446" s="20">
        <v>444</v>
      </c>
      <c r="B446" s="2" t="s">
        <v>1096</v>
      </c>
      <c r="C446" s="2" t="s">
        <v>1090</v>
      </c>
      <c r="D446" s="2" t="s">
        <v>1060</v>
      </c>
      <c r="F446" s="23" t="s">
        <v>1299</v>
      </c>
      <c r="G446" s="4" t="s">
        <v>1300</v>
      </c>
      <c r="I446" s="1">
        <v>20</v>
      </c>
      <c r="J446" s="24">
        <f t="shared" si="54"/>
        <v>77</v>
      </c>
      <c r="K446" s="44" t="s">
        <v>55</v>
      </c>
      <c r="U446" s="71" t="e">
        <f t="shared" si="55"/>
        <v>#DIV/0!</v>
      </c>
      <c r="V446" s="26">
        <f t="shared" si="56"/>
        <v>57</v>
      </c>
      <c r="W446" s="1">
        <v>20</v>
      </c>
      <c r="X446" s="27" t="str">
        <f t="shared" si="57"/>
        <v>P var</v>
      </c>
      <c r="AH446" s="67">
        <v>95</v>
      </c>
      <c r="AI446" s="68"/>
      <c r="AJ446" s="68"/>
      <c r="AK446" s="68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>
        <v>-8</v>
      </c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>
        <v>-10</v>
      </c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8" t="s">
        <v>37</v>
      </c>
    </row>
    <row r="447" spans="1:243" ht="49" customHeight="1" x14ac:dyDescent="0.35">
      <c r="A447" s="20">
        <v>445</v>
      </c>
      <c r="B447" s="2" t="s">
        <v>1096</v>
      </c>
      <c r="C447" s="2" t="s">
        <v>1090</v>
      </c>
      <c r="D447" s="2" t="s">
        <v>1060</v>
      </c>
      <c r="F447" s="23" t="s">
        <v>1301</v>
      </c>
      <c r="G447" s="4" t="s">
        <v>1302</v>
      </c>
      <c r="I447" s="1">
        <v>20</v>
      </c>
      <c r="J447" s="24">
        <f t="shared" si="54"/>
        <v>99</v>
      </c>
      <c r="K447" s="44" t="s">
        <v>55</v>
      </c>
      <c r="U447" s="71" t="e">
        <f t="shared" si="55"/>
        <v>#DIV/0!</v>
      </c>
      <c r="V447" s="26">
        <f t="shared" si="56"/>
        <v>79</v>
      </c>
      <c r="W447" s="1">
        <v>20</v>
      </c>
      <c r="X447" s="27" t="str">
        <f t="shared" si="57"/>
        <v>P var</v>
      </c>
      <c r="AH447" s="67">
        <v>99</v>
      </c>
      <c r="AI447" s="68"/>
      <c r="AJ447" s="68"/>
      <c r="AK447" s="68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8" t="s">
        <v>37</v>
      </c>
    </row>
    <row r="448" spans="1:243" ht="49" customHeight="1" x14ac:dyDescent="0.35">
      <c r="A448" s="20">
        <v>446</v>
      </c>
      <c r="B448" s="2" t="s">
        <v>1096</v>
      </c>
      <c r="C448" s="2" t="s">
        <v>1090</v>
      </c>
      <c r="D448" s="2" t="s">
        <v>1060</v>
      </c>
      <c r="F448" s="23" t="s">
        <v>1303</v>
      </c>
      <c r="G448" s="4" t="s">
        <v>1304</v>
      </c>
      <c r="I448" s="1">
        <v>20</v>
      </c>
      <c r="J448" s="24">
        <f t="shared" si="54"/>
        <v>91</v>
      </c>
      <c r="K448" s="44" t="s">
        <v>55</v>
      </c>
      <c r="U448" s="71" t="e">
        <f t="shared" si="55"/>
        <v>#DIV/0!</v>
      </c>
      <c r="V448" s="26">
        <f t="shared" si="56"/>
        <v>71</v>
      </c>
      <c r="W448" s="1">
        <v>20</v>
      </c>
      <c r="X448" s="27" t="str">
        <f t="shared" si="57"/>
        <v>P var</v>
      </c>
      <c r="AH448" s="67">
        <v>91</v>
      </c>
      <c r="AI448" s="68"/>
      <c r="AJ448" s="68"/>
      <c r="AK448" s="68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8" t="s">
        <v>37</v>
      </c>
    </row>
    <row r="449" spans="1:243" ht="49" customHeight="1" x14ac:dyDescent="0.35">
      <c r="A449" s="20">
        <v>447</v>
      </c>
      <c r="B449" s="2" t="s">
        <v>1096</v>
      </c>
      <c r="C449" s="2" t="s">
        <v>1090</v>
      </c>
      <c r="D449" s="2" t="s">
        <v>1060</v>
      </c>
      <c r="F449" s="23" t="s">
        <v>1305</v>
      </c>
      <c r="G449" s="4" t="s">
        <v>1306</v>
      </c>
      <c r="I449" s="1">
        <v>20</v>
      </c>
      <c r="J449" s="24">
        <f t="shared" si="54"/>
        <v>98</v>
      </c>
      <c r="K449" s="44" t="s">
        <v>55</v>
      </c>
      <c r="U449" s="71" t="e">
        <f t="shared" si="55"/>
        <v>#DIV/0!</v>
      </c>
      <c r="V449" s="26">
        <f t="shared" si="56"/>
        <v>78</v>
      </c>
      <c r="W449" s="1">
        <v>20</v>
      </c>
      <c r="X449" s="27" t="str">
        <f t="shared" si="57"/>
        <v>P var</v>
      </c>
      <c r="AH449" s="67">
        <v>98</v>
      </c>
      <c r="AI449" s="68"/>
      <c r="AJ449" s="68"/>
      <c r="AK449" s="68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8" t="s">
        <v>37</v>
      </c>
    </row>
    <row r="450" spans="1:243" ht="49" customHeight="1" x14ac:dyDescent="0.35">
      <c r="A450" s="20">
        <v>448</v>
      </c>
      <c r="B450" s="2" t="s">
        <v>1096</v>
      </c>
      <c r="C450" s="2" t="s">
        <v>1090</v>
      </c>
      <c r="D450" s="2" t="s">
        <v>1060</v>
      </c>
      <c r="F450" s="23" t="s">
        <v>1307</v>
      </c>
      <c r="G450" s="4" t="s">
        <v>1308</v>
      </c>
      <c r="I450" s="1">
        <v>20</v>
      </c>
      <c r="J450" s="24">
        <f t="shared" si="54"/>
        <v>100</v>
      </c>
      <c r="K450" s="44" t="s">
        <v>55</v>
      </c>
      <c r="U450" s="71" t="e">
        <f t="shared" si="55"/>
        <v>#DIV/0!</v>
      </c>
      <c r="V450" s="26">
        <f t="shared" si="56"/>
        <v>80</v>
      </c>
      <c r="W450" s="1">
        <v>20</v>
      </c>
      <c r="X450" s="27" t="str">
        <f t="shared" si="57"/>
        <v>P var</v>
      </c>
      <c r="AH450" s="67">
        <v>100</v>
      </c>
      <c r="AI450" s="68"/>
      <c r="AJ450" s="68"/>
      <c r="AK450" s="68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8" t="s">
        <v>37</v>
      </c>
    </row>
    <row r="451" spans="1:243" ht="49" customHeight="1" x14ac:dyDescent="0.35">
      <c r="A451" s="20">
        <v>449</v>
      </c>
      <c r="B451" s="2" t="s">
        <v>1096</v>
      </c>
      <c r="C451" s="2" t="s">
        <v>1090</v>
      </c>
      <c r="D451" s="2" t="s">
        <v>1060</v>
      </c>
      <c r="F451" s="23" t="s">
        <v>1309</v>
      </c>
      <c r="G451" s="4" t="s">
        <v>1310</v>
      </c>
      <c r="I451" s="1">
        <v>20</v>
      </c>
      <c r="J451" s="24">
        <f t="shared" si="54"/>
        <v>100</v>
      </c>
      <c r="K451" s="44" t="s">
        <v>55</v>
      </c>
      <c r="U451" s="71" t="e">
        <f t="shared" si="55"/>
        <v>#DIV/0!</v>
      </c>
      <c r="V451" s="26">
        <f t="shared" si="56"/>
        <v>80</v>
      </c>
      <c r="W451" s="1">
        <v>20</v>
      </c>
      <c r="X451" s="27" t="str">
        <f t="shared" si="57"/>
        <v>P var</v>
      </c>
      <c r="AH451" s="67">
        <v>100</v>
      </c>
      <c r="AI451" s="68"/>
      <c r="AJ451" s="68"/>
      <c r="AK451" s="68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8" t="s">
        <v>37</v>
      </c>
    </row>
    <row r="452" spans="1:243" ht="49" customHeight="1" x14ac:dyDescent="0.35">
      <c r="A452" s="20">
        <v>450</v>
      </c>
      <c r="B452" s="2" t="s">
        <v>1096</v>
      </c>
      <c r="C452" s="2" t="s">
        <v>1090</v>
      </c>
      <c r="D452" s="2" t="s">
        <v>1060</v>
      </c>
      <c r="F452" s="23" t="s">
        <v>1311</v>
      </c>
      <c r="G452" s="4" t="s">
        <v>1312</v>
      </c>
      <c r="I452" s="1">
        <v>20</v>
      </c>
      <c r="J452" s="24">
        <f t="shared" si="54"/>
        <v>100</v>
      </c>
      <c r="K452" s="44" t="s">
        <v>55</v>
      </c>
      <c r="U452" s="71" t="e">
        <f t="shared" si="55"/>
        <v>#DIV/0!</v>
      </c>
      <c r="V452" s="26">
        <f t="shared" si="56"/>
        <v>80</v>
      </c>
      <c r="W452" s="1">
        <v>20</v>
      </c>
      <c r="X452" s="27" t="str">
        <f t="shared" si="57"/>
        <v>P var</v>
      </c>
      <c r="AH452" s="67">
        <v>100</v>
      </c>
      <c r="AI452" s="68"/>
      <c r="AJ452" s="68"/>
      <c r="AK452" s="68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8" t="s">
        <v>37</v>
      </c>
    </row>
    <row r="453" spans="1:243" ht="49" customHeight="1" x14ac:dyDescent="0.35">
      <c r="A453" s="20">
        <v>451</v>
      </c>
      <c r="B453" s="2" t="s">
        <v>1096</v>
      </c>
      <c r="C453" s="2" t="s">
        <v>1090</v>
      </c>
      <c r="D453" s="2" t="s">
        <v>1060</v>
      </c>
      <c r="F453" s="23" t="s">
        <v>1313</v>
      </c>
      <c r="G453" s="4" t="s">
        <v>1314</v>
      </c>
      <c r="I453" s="1">
        <v>20</v>
      </c>
      <c r="J453" s="24">
        <f t="shared" si="54"/>
        <v>83</v>
      </c>
      <c r="K453" s="44" t="s">
        <v>55</v>
      </c>
      <c r="U453" s="71" t="e">
        <f t="shared" si="55"/>
        <v>#DIV/0!</v>
      </c>
      <c r="V453" s="26">
        <f t="shared" si="56"/>
        <v>63</v>
      </c>
      <c r="W453" s="1">
        <v>20</v>
      </c>
      <c r="X453" s="27" t="str">
        <f t="shared" si="57"/>
        <v>P var</v>
      </c>
      <c r="AH453" s="67">
        <v>99</v>
      </c>
      <c r="AI453" s="68"/>
      <c r="AJ453" s="68"/>
      <c r="AK453" s="68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>
        <v>-16</v>
      </c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8" t="s">
        <v>37</v>
      </c>
    </row>
    <row r="454" spans="1:243" ht="49" customHeight="1" x14ac:dyDescent="0.35">
      <c r="A454" s="20">
        <v>452</v>
      </c>
      <c r="B454" s="2" t="s">
        <v>1096</v>
      </c>
      <c r="C454" s="2" t="s">
        <v>1090</v>
      </c>
      <c r="D454" s="2" t="s">
        <v>1060</v>
      </c>
      <c r="F454" s="23" t="s">
        <v>1315</v>
      </c>
      <c r="G454" s="4" t="s">
        <v>1316</v>
      </c>
      <c r="I454" s="1">
        <v>20</v>
      </c>
      <c r="J454" s="24">
        <f t="shared" si="54"/>
        <v>98</v>
      </c>
      <c r="K454" s="44" t="s">
        <v>55</v>
      </c>
      <c r="U454" s="71" t="e">
        <f t="shared" si="55"/>
        <v>#DIV/0!</v>
      </c>
      <c r="V454" s="26">
        <f t="shared" si="56"/>
        <v>78</v>
      </c>
      <c r="W454" s="1">
        <v>20</v>
      </c>
      <c r="X454" s="27" t="str">
        <f t="shared" si="57"/>
        <v>P var</v>
      </c>
      <c r="AH454" s="67">
        <v>98</v>
      </c>
      <c r="AI454" s="68"/>
      <c r="AJ454" s="68"/>
      <c r="AK454" s="68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8" t="s">
        <v>37</v>
      </c>
    </row>
    <row r="455" spans="1:243" ht="49" customHeight="1" x14ac:dyDescent="0.35">
      <c r="A455" s="20">
        <v>453</v>
      </c>
      <c r="B455" s="2" t="s">
        <v>1096</v>
      </c>
      <c r="C455" s="2" t="s">
        <v>1090</v>
      </c>
      <c r="D455" s="2" t="s">
        <v>1060</v>
      </c>
      <c r="F455" s="23" t="s">
        <v>1317</v>
      </c>
      <c r="G455" s="4" t="s">
        <v>1318</v>
      </c>
      <c r="I455" s="1">
        <v>20</v>
      </c>
      <c r="J455" s="24">
        <f t="shared" si="54"/>
        <v>97</v>
      </c>
      <c r="K455" s="44" t="s">
        <v>55</v>
      </c>
      <c r="U455" s="71" t="e">
        <f t="shared" si="55"/>
        <v>#DIV/0!</v>
      </c>
      <c r="V455" s="26">
        <f t="shared" si="56"/>
        <v>77</v>
      </c>
      <c r="W455" s="1">
        <v>20</v>
      </c>
      <c r="X455" s="27" t="str">
        <f t="shared" si="57"/>
        <v>P var</v>
      </c>
      <c r="AH455" s="67">
        <v>97</v>
      </c>
      <c r="AI455" s="68"/>
      <c r="AJ455" s="68"/>
      <c r="AK455" s="68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8" t="s">
        <v>37</v>
      </c>
    </row>
    <row r="456" spans="1:243" ht="49" customHeight="1" x14ac:dyDescent="0.35">
      <c r="A456" s="20">
        <v>454</v>
      </c>
      <c r="B456" s="2" t="s">
        <v>1096</v>
      </c>
      <c r="C456" s="2" t="s">
        <v>1090</v>
      </c>
      <c r="D456" s="2" t="s">
        <v>1060</v>
      </c>
      <c r="F456" s="23" t="s">
        <v>1319</v>
      </c>
      <c r="G456" s="4" t="s">
        <v>1320</v>
      </c>
      <c r="I456" s="1">
        <v>20</v>
      </c>
      <c r="J456" s="24">
        <f t="shared" ref="J456:J519" si="58">SUM(AH456)+SUM(AI456:PY456)</f>
        <v>100</v>
      </c>
      <c r="K456" s="44" t="s">
        <v>55</v>
      </c>
      <c r="U456" s="71" t="e">
        <f t="shared" si="55"/>
        <v>#DIV/0!</v>
      </c>
      <c r="V456" s="26">
        <f t="shared" si="56"/>
        <v>80</v>
      </c>
      <c r="W456" s="1">
        <v>20</v>
      </c>
      <c r="X456" s="27" t="str">
        <f t="shared" si="57"/>
        <v>P var</v>
      </c>
      <c r="AH456" s="67">
        <v>100</v>
      </c>
      <c r="AI456" s="68"/>
      <c r="AJ456" s="68"/>
      <c r="AK456" s="68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8" t="s">
        <v>37</v>
      </c>
    </row>
    <row r="457" spans="1:243" ht="49" customHeight="1" x14ac:dyDescent="0.35">
      <c r="A457" s="20">
        <v>455</v>
      </c>
      <c r="B457" s="2" t="s">
        <v>1096</v>
      </c>
      <c r="C457" s="2" t="s">
        <v>1090</v>
      </c>
      <c r="D457" s="2" t="s">
        <v>1060</v>
      </c>
      <c r="F457" s="23" t="s">
        <v>1321</v>
      </c>
      <c r="G457" s="4" t="s">
        <v>1322</v>
      </c>
      <c r="I457" s="1">
        <v>20</v>
      </c>
      <c r="J457" s="24">
        <f t="shared" si="58"/>
        <v>97</v>
      </c>
      <c r="K457" s="44" t="s">
        <v>55</v>
      </c>
      <c r="U457" s="71" t="e">
        <f t="shared" si="55"/>
        <v>#DIV/0!</v>
      </c>
      <c r="V457" s="26">
        <f t="shared" si="56"/>
        <v>77</v>
      </c>
      <c r="W457" s="1">
        <v>20</v>
      </c>
      <c r="X457" s="27" t="str">
        <f t="shared" si="57"/>
        <v>P var</v>
      </c>
      <c r="AH457" s="67">
        <v>97</v>
      </c>
      <c r="AI457" s="68"/>
      <c r="AJ457" s="68"/>
      <c r="AK457" s="68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8" t="s">
        <v>37</v>
      </c>
    </row>
    <row r="458" spans="1:243" ht="49" customHeight="1" x14ac:dyDescent="0.35">
      <c r="A458" s="20">
        <v>456</v>
      </c>
      <c r="B458" s="2" t="s">
        <v>1096</v>
      </c>
      <c r="C458" s="2" t="s">
        <v>1090</v>
      </c>
      <c r="D458" s="2" t="s">
        <v>1060</v>
      </c>
      <c r="F458" s="23" t="s">
        <v>1323</v>
      </c>
      <c r="G458" s="4" t="s">
        <v>1324</v>
      </c>
      <c r="I458" s="1">
        <v>20</v>
      </c>
      <c r="J458" s="24">
        <f t="shared" si="58"/>
        <v>100</v>
      </c>
      <c r="K458" s="44" t="s">
        <v>55</v>
      </c>
      <c r="U458" s="71" t="e">
        <f t="shared" si="55"/>
        <v>#DIV/0!</v>
      </c>
      <c r="V458" s="26">
        <f t="shared" si="56"/>
        <v>80</v>
      </c>
      <c r="W458" s="1">
        <v>20</v>
      </c>
      <c r="X458" s="27" t="str">
        <f t="shared" si="57"/>
        <v>P var</v>
      </c>
      <c r="AH458" s="67">
        <v>100</v>
      </c>
      <c r="AI458" s="68"/>
      <c r="AJ458" s="68"/>
      <c r="AK458" s="68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8" t="s">
        <v>37</v>
      </c>
    </row>
    <row r="459" spans="1:243" ht="49" customHeight="1" x14ac:dyDescent="0.35">
      <c r="A459" s="20">
        <v>457</v>
      </c>
      <c r="B459" s="2" t="s">
        <v>1096</v>
      </c>
      <c r="C459" s="2" t="s">
        <v>1090</v>
      </c>
      <c r="D459" s="2" t="s">
        <v>1060</v>
      </c>
      <c r="F459" s="23" t="s">
        <v>1325</v>
      </c>
      <c r="G459" s="4" t="s">
        <v>1326</v>
      </c>
      <c r="I459" s="1">
        <v>20</v>
      </c>
      <c r="J459" s="24">
        <f t="shared" si="58"/>
        <v>59</v>
      </c>
      <c r="K459" s="44" t="s">
        <v>55</v>
      </c>
      <c r="U459" s="71" t="e">
        <f t="shared" si="55"/>
        <v>#DIV/0!</v>
      </c>
      <c r="V459" s="26">
        <f t="shared" si="56"/>
        <v>39</v>
      </c>
      <c r="W459" s="1">
        <v>20</v>
      </c>
      <c r="X459" s="27" t="str">
        <f t="shared" si="57"/>
        <v>P var</v>
      </c>
      <c r="AH459" s="67">
        <v>63</v>
      </c>
      <c r="AI459" s="68"/>
      <c r="AJ459" s="68"/>
      <c r="AK459" s="68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>
        <v>-4</v>
      </c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8" t="s">
        <v>37</v>
      </c>
    </row>
    <row r="460" spans="1:243" ht="49" customHeight="1" x14ac:dyDescent="0.35">
      <c r="A460" s="20">
        <v>458</v>
      </c>
      <c r="B460" s="2" t="s">
        <v>1096</v>
      </c>
      <c r="C460" s="2" t="s">
        <v>1090</v>
      </c>
      <c r="D460" s="2" t="s">
        <v>1060</v>
      </c>
      <c r="E460" s="4" t="s">
        <v>1327</v>
      </c>
      <c r="F460" s="23" t="s">
        <v>1328</v>
      </c>
      <c r="G460" s="4" t="s">
        <v>1329</v>
      </c>
      <c r="I460" s="1">
        <v>20</v>
      </c>
      <c r="J460" s="24">
        <f t="shared" si="58"/>
        <v>996</v>
      </c>
      <c r="K460" s="44" t="s">
        <v>55</v>
      </c>
      <c r="U460" s="71" t="e">
        <f t="shared" si="55"/>
        <v>#DIV/0!</v>
      </c>
      <c r="V460" s="26">
        <f t="shared" si="56"/>
        <v>976</v>
      </c>
      <c r="W460" s="1">
        <v>20</v>
      </c>
      <c r="X460" s="27" t="str">
        <f t="shared" si="57"/>
        <v>P var</v>
      </c>
      <c r="AB460" s="5" t="s">
        <v>235</v>
      </c>
      <c r="AH460" s="67">
        <v>1012</v>
      </c>
      <c r="AI460" s="68"/>
      <c r="AJ460" s="68"/>
      <c r="AK460" s="68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>
        <v>-8</v>
      </c>
      <c r="DP460" s="1"/>
      <c r="DQ460" s="1"/>
      <c r="DR460" s="1"/>
      <c r="DS460" s="1"/>
      <c r="DT460" s="1"/>
      <c r="DU460" s="1"/>
      <c r="DV460" s="1"/>
      <c r="DW460" s="1"/>
      <c r="DX460" s="1">
        <v>-4</v>
      </c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>
        <v>-4</v>
      </c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8" t="s">
        <v>37</v>
      </c>
    </row>
    <row r="461" spans="1:243" ht="49" customHeight="1" x14ac:dyDescent="0.35">
      <c r="A461" s="20">
        <v>459</v>
      </c>
      <c r="B461" s="2" t="s">
        <v>1096</v>
      </c>
      <c r="C461" s="2" t="s">
        <v>1090</v>
      </c>
      <c r="D461" s="2" t="s">
        <v>1060</v>
      </c>
      <c r="F461" s="23" t="s">
        <v>1330</v>
      </c>
      <c r="G461" s="4" t="s">
        <v>1331</v>
      </c>
      <c r="I461" s="1">
        <v>20</v>
      </c>
      <c r="J461" s="24">
        <f t="shared" si="58"/>
        <v>100</v>
      </c>
      <c r="K461" s="44" t="s">
        <v>55</v>
      </c>
      <c r="U461" s="71" t="e">
        <f t="shared" si="55"/>
        <v>#DIV/0!</v>
      </c>
      <c r="V461" s="26">
        <f t="shared" si="56"/>
        <v>80</v>
      </c>
      <c r="W461" s="1">
        <v>20</v>
      </c>
      <c r="X461" s="27" t="str">
        <f t="shared" si="57"/>
        <v>P var</v>
      </c>
      <c r="AH461" s="67">
        <v>100</v>
      </c>
      <c r="AI461" s="68"/>
      <c r="AJ461" s="68"/>
      <c r="AK461" s="68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8" t="s">
        <v>37</v>
      </c>
    </row>
    <row r="462" spans="1:243" ht="49" customHeight="1" x14ac:dyDescent="0.35">
      <c r="A462" s="20">
        <v>460</v>
      </c>
      <c r="B462" s="2" t="s">
        <v>1096</v>
      </c>
      <c r="C462" s="2" t="s">
        <v>1090</v>
      </c>
      <c r="D462" s="2" t="s">
        <v>1060</v>
      </c>
      <c r="F462" s="23" t="s">
        <v>1332</v>
      </c>
      <c r="G462" s="4" t="s">
        <v>1333</v>
      </c>
      <c r="I462" s="1">
        <v>20</v>
      </c>
      <c r="J462" s="24">
        <f t="shared" si="58"/>
        <v>50</v>
      </c>
      <c r="K462" s="44" t="s">
        <v>55</v>
      </c>
      <c r="U462" s="71" t="e">
        <f t="shared" si="55"/>
        <v>#DIV/0!</v>
      </c>
      <c r="V462" s="26">
        <f t="shared" si="56"/>
        <v>30</v>
      </c>
      <c r="W462" s="1">
        <v>20</v>
      </c>
      <c r="X462" s="27" t="str">
        <f t="shared" si="57"/>
        <v>P var</v>
      </c>
      <c r="AH462" s="67">
        <v>50</v>
      </c>
      <c r="AI462" s="68"/>
      <c r="AJ462" s="68"/>
      <c r="AK462" s="68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8" t="s">
        <v>37</v>
      </c>
    </row>
    <row r="463" spans="1:243" ht="49" customHeight="1" x14ac:dyDescent="0.35">
      <c r="A463" s="20">
        <v>461</v>
      </c>
      <c r="B463" s="2" t="s">
        <v>1334</v>
      </c>
      <c r="C463" s="2" t="s">
        <v>1081</v>
      </c>
      <c r="D463" s="2" t="s">
        <v>1060</v>
      </c>
      <c r="E463" s="4" t="s">
        <v>1335</v>
      </c>
      <c r="F463" s="23" t="s">
        <v>1336</v>
      </c>
      <c r="G463" s="36" t="s">
        <v>1337</v>
      </c>
      <c r="I463" s="1">
        <v>0</v>
      </c>
      <c r="J463" s="24">
        <f t="shared" si="58"/>
        <v>500</v>
      </c>
      <c r="K463" s="44" t="s">
        <v>55</v>
      </c>
      <c r="V463" s="26">
        <f t="shared" si="56"/>
        <v>500</v>
      </c>
      <c r="W463" s="1">
        <v>0</v>
      </c>
      <c r="X463" s="27" t="str">
        <f t="shared" si="57"/>
        <v>P var</v>
      </c>
      <c r="AH463" s="67">
        <v>500</v>
      </c>
      <c r="AI463" s="68"/>
      <c r="AJ463" s="68"/>
      <c r="AK463" s="68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8" t="s">
        <v>37</v>
      </c>
    </row>
    <row r="464" spans="1:243" ht="49" customHeight="1" x14ac:dyDescent="0.35">
      <c r="A464" s="20">
        <v>462</v>
      </c>
      <c r="B464" s="2" t="s">
        <v>1334</v>
      </c>
      <c r="C464" s="2" t="s">
        <v>1081</v>
      </c>
      <c r="D464" s="2" t="s">
        <v>1060</v>
      </c>
      <c r="E464" s="4" t="s">
        <v>1338</v>
      </c>
      <c r="F464" s="23" t="s">
        <v>1339</v>
      </c>
      <c r="G464" s="36" t="s">
        <v>1340</v>
      </c>
      <c r="I464" s="1">
        <v>0</v>
      </c>
      <c r="J464" s="24">
        <f t="shared" si="58"/>
        <v>473</v>
      </c>
      <c r="K464" s="44" t="s">
        <v>55</v>
      </c>
      <c r="V464" s="26">
        <f t="shared" si="56"/>
        <v>473</v>
      </c>
      <c r="W464" s="1">
        <v>0</v>
      </c>
      <c r="X464" s="27" t="str">
        <f t="shared" si="57"/>
        <v>P var</v>
      </c>
      <c r="AH464" s="67">
        <v>500</v>
      </c>
      <c r="AI464" s="68"/>
      <c r="AJ464" s="68"/>
      <c r="AK464" s="68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>
        <v>-12</v>
      </c>
      <c r="BQ464" s="1"/>
      <c r="BR464" s="1"/>
      <c r="BS464" s="1"/>
      <c r="BT464" s="1"/>
      <c r="BU464" s="1"/>
      <c r="BV464" s="1"/>
      <c r="BW464" s="1"/>
      <c r="BX464" s="1"/>
      <c r="BY464" s="1">
        <v>-9</v>
      </c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>
        <v>-4</v>
      </c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>
        <v>-2</v>
      </c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8" t="s">
        <v>37</v>
      </c>
    </row>
    <row r="465" spans="1:243" ht="49" customHeight="1" x14ac:dyDescent="0.35">
      <c r="A465" s="20">
        <v>463</v>
      </c>
      <c r="B465" s="2" t="s">
        <v>1334</v>
      </c>
      <c r="C465" s="2" t="s">
        <v>1081</v>
      </c>
      <c r="D465" s="2" t="s">
        <v>1060</v>
      </c>
      <c r="E465" s="4" t="s">
        <v>1341</v>
      </c>
      <c r="F465" s="23" t="s">
        <v>1342</v>
      </c>
      <c r="G465" s="36" t="s">
        <v>1343</v>
      </c>
      <c r="I465" s="1">
        <v>0</v>
      </c>
      <c r="J465" s="24">
        <f t="shared" si="58"/>
        <v>476</v>
      </c>
      <c r="K465" s="44" t="s">
        <v>55</v>
      </c>
      <c r="V465" s="26">
        <f t="shared" si="56"/>
        <v>476</v>
      </c>
      <c r="W465" s="1">
        <v>0</v>
      </c>
      <c r="X465" s="27" t="str">
        <f t="shared" si="57"/>
        <v>P var</v>
      </c>
      <c r="AH465" s="67">
        <v>492</v>
      </c>
      <c r="AI465" s="68"/>
      <c r="AJ465" s="68"/>
      <c r="AK465" s="68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>
        <v>-16</v>
      </c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8" t="s">
        <v>37</v>
      </c>
    </row>
    <row r="466" spans="1:243" ht="49" customHeight="1" x14ac:dyDescent="0.35">
      <c r="A466" s="20">
        <v>464</v>
      </c>
      <c r="B466" s="2" t="s">
        <v>1334</v>
      </c>
      <c r="C466" s="2" t="s">
        <v>1081</v>
      </c>
      <c r="D466" s="2" t="s">
        <v>1060</v>
      </c>
      <c r="E466" s="4" t="s">
        <v>1344</v>
      </c>
      <c r="F466" s="23" t="s">
        <v>1345</v>
      </c>
      <c r="G466" s="36" t="s">
        <v>1346</v>
      </c>
      <c r="I466" s="1">
        <v>0</v>
      </c>
      <c r="J466" s="24">
        <f t="shared" si="58"/>
        <v>473</v>
      </c>
      <c r="K466" s="44" t="s">
        <v>55</v>
      </c>
      <c r="V466" s="26">
        <f t="shared" si="56"/>
        <v>473</v>
      </c>
      <c r="W466" s="1">
        <v>0</v>
      </c>
      <c r="X466" s="27" t="str">
        <f t="shared" si="57"/>
        <v>P var</v>
      </c>
      <c r="AH466" s="67">
        <v>500</v>
      </c>
      <c r="AI466" s="68"/>
      <c r="AJ466" s="68"/>
      <c r="AK466" s="68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>
        <v>-12</v>
      </c>
      <c r="BQ466" s="1"/>
      <c r="BR466" s="1"/>
      <c r="BS466" s="1"/>
      <c r="BT466" s="1"/>
      <c r="BU466" s="1"/>
      <c r="BV466" s="1"/>
      <c r="BW466" s="1"/>
      <c r="BX466" s="1"/>
      <c r="BY466" s="1">
        <v>-9</v>
      </c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>
        <v>-4</v>
      </c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>
        <v>-2</v>
      </c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8" t="s">
        <v>37</v>
      </c>
    </row>
    <row r="467" spans="1:243" ht="49" customHeight="1" x14ac:dyDescent="0.35">
      <c r="A467" s="20">
        <v>465</v>
      </c>
      <c r="B467" s="2" t="s">
        <v>1334</v>
      </c>
      <c r="C467" s="2" t="s">
        <v>1081</v>
      </c>
      <c r="D467" s="2" t="s">
        <v>1060</v>
      </c>
      <c r="E467" s="4" t="s">
        <v>1347</v>
      </c>
      <c r="F467" s="23" t="s">
        <v>1348</v>
      </c>
      <c r="G467" s="36" t="s">
        <v>1349</v>
      </c>
      <c r="I467" s="1">
        <v>0</v>
      </c>
      <c r="J467" s="24">
        <f t="shared" si="58"/>
        <v>473</v>
      </c>
      <c r="K467" s="44" t="s">
        <v>55</v>
      </c>
      <c r="V467" s="26">
        <f t="shared" si="56"/>
        <v>473</v>
      </c>
      <c r="W467" s="1">
        <v>0</v>
      </c>
      <c r="X467" s="27" t="str">
        <f t="shared" si="57"/>
        <v>P var</v>
      </c>
      <c r="AH467" s="67">
        <v>500</v>
      </c>
      <c r="AI467" s="68"/>
      <c r="AJ467" s="68"/>
      <c r="AK467" s="68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>
        <v>-12</v>
      </c>
      <c r="BQ467" s="1"/>
      <c r="BR467" s="1"/>
      <c r="BS467" s="1"/>
      <c r="BT467" s="1"/>
      <c r="BU467" s="1"/>
      <c r="BV467" s="1"/>
      <c r="BW467" s="1"/>
      <c r="BX467" s="1"/>
      <c r="BY467" s="1">
        <v>-9</v>
      </c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>
        <v>-4</v>
      </c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>
        <v>-2</v>
      </c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8" t="s">
        <v>37</v>
      </c>
    </row>
    <row r="468" spans="1:243" ht="49" customHeight="1" x14ac:dyDescent="0.35">
      <c r="A468" s="20">
        <v>466</v>
      </c>
      <c r="B468" s="2" t="s">
        <v>1334</v>
      </c>
      <c r="C468" s="2" t="s">
        <v>1081</v>
      </c>
      <c r="D468" s="2" t="s">
        <v>1060</v>
      </c>
      <c r="E468" s="4" t="s">
        <v>1350</v>
      </c>
      <c r="F468" s="23" t="s">
        <v>1351</v>
      </c>
      <c r="G468" s="36" t="s">
        <v>1352</v>
      </c>
      <c r="I468" s="1">
        <v>0</v>
      </c>
      <c r="J468" s="24">
        <f t="shared" si="58"/>
        <v>500</v>
      </c>
      <c r="K468" s="44" t="s">
        <v>55</v>
      </c>
      <c r="V468" s="26">
        <f t="shared" si="56"/>
        <v>500</v>
      </c>
      <c r="W468" s="1">
        <v>0</v>
      </c>
      <c r="X468" s="27" t="str">
        <f t="shared" si="57"/>
        <v>P var</v>
      </c>
      <c r="AH468" s="67">
        <v>500</v>
      </c>
      <c r="AI468" s="68"/>
      <c r="AJ468" s="68"/>
      <c r="AK468" s="68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8" t="s">
        <v>37</v>
      </c>
    </row>
    <row r="469" spans="1:243" ht="49" customHeight="1" x14ac:dyDescent="0.35">
      <c r="A469" s="20">
        <v>467</v>
      </c>
      <c r="B469" s="2" t="s">
        <v>1353</v>
      </c>
      <c r="C469" s="2" t="s">
        <v>1081</v>
      </c>
      <c r="D469" s="2" t="s">
        <v>1060</v>
      </c>
      <c r="F469" s="23" t="s">
        <v>1354</v>
      </c>
      <c r="G469" s="4" t="s">
        <v>1355</v>
      </c>
      <c r="I469" s="1">
        <v>20</v>
      </c>
      <c r="J469" s="24">
        <f t="shared" si="58"/>
        <v>300</v>
      </c>
      <c r="K469" s="44" t="s">
        <v>55</v>
      </c>
      <c r="U469" s="71" t="e">
        <f t="shared" si="55"/>
        <v>#DIV/0!</v>
      </c>
      <c r="V469" s="26">
        <f t="shared" si="56"/>
        <v>280</v>
      </c>
      <c r="W469" s="1">
        <v>20</v>
      </c>
      <c r="X469" s="27" t="str">
        <f t="shared" si="57"/>
        <v>P var</v>
      </c>
      <c r="AH469" s="67">
        <v>300</v>
      </c>
      <c r="AI469" s="68"/>
      <c r="AJ469" s="68"/>
      <c r="AK469" s="68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8" t="s">
        <v>37</v>
      </c>
    </row>
    <row r="470" spans="1:243" ht="49" customHeight="1" x14ac:dyDescent="0.35">
      <c r="A470" s="20">
        <v>468</v>
      </c>
      <c r="B470" s="2" t="s">
        <v>1353</v>
      </c>
      <c r="C470" s="2" t="s">
        <v>1081</v>
      </c>
      <c r="D470" s="2" t="s">
        <v>1060</v>
      </c>
      <c r="F470" s="23" t="s">
        <v>1356</v>
      </c>
      <c r="G470" s="4" t="s">
        <v>1357</v>
      </c>
      <c r="I470" s="1">
        <v>20</v>
      </c>
      <c r="J470" s="24">
        <f t="shared" si="58"/>
        <v>300</v>
      </c>
      <c r="K470" s="44" t="s">
        <v>55</v>
      </c>
      <c r="U470" s="71" t="e">
        <f t="shared" si="55"/>
        <v>#DIV/0!</v>
      </c>
      <c r="V470" s="26">
        <f t="shared" si="56"/>
        <v>280</v>
      </c>
      <c r="W470" s="1">
        <v>20</v>
      </c>
      <c r="X470" s="27" t="str">
        <f t="shared" si="57"/>
        <v>P var</v>
      </c>
      <c r="AH470" s="67">
        <v>300</v>
      </c>
      <c r="AI470" s="68"/>
      <c r="AJ470" s="68"/>
      <c r="AK470" s="68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8" t="s">
        <v>37</v>
      </c>
    </row>
    <row r="471" spans="1:243" ht="49" customHeight="1" x14ac:dyDescent="0.35">
      <c r="A471" s="20">
        <v>469</v>
      </c>
      <c r="B471" s="2" t="s">
        <v>1353</v>
      </c>
      <c r="C471" s="2" t="s">
        <v>1081</v>
      </c>
      <c r="D471" s="2" t="s">
        <v>1060</v>
      </c>
      <c r="F471" s="23" t="s">
        <v>1358</v>
      </c>
      <c r="G471" s="4" t="s">
        <v>1359</v>
      </c>
      <c r="I471" s="1">
        <v>20</v>
      </c>
      <c r="J471" s="24">
        <f t="shared" si="58"/>
        <v>298</v>
      </c>
      <c r="K471" s="44" t="s">
        <v>55</v>
      </c>
      <c r="U471" s="71" t="e">
        <f t="shared" si="55"/>
        <v>#DIV/0!</v>
      </c>
      <c r="V471" s="26">
        <f t="shared" si="56"/>
        <v>278</v>
      </c>
      <c r="W471" s="1">
        <v>20</v>
      </c>
      <c r="X471" s="27" t="str">
        <f t="shared" si="57"/>
        <v>P var</v>
      </c>
      <c r="AH471" s="67">
        <v>298</v>
      </c>
      <c r="AI471" s="68"/>
      <c r="AJ471" s="68"/>
      <c r="AK471" s="68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8" t="s">
        <v>37</v>
      </c>
    </row>
    <row r="472" spans="1:243" ht="49" customHeight="1" x14ac:dyDescent="0.35">
      <c r="A472" s="20">
        <v>470</v>
      </c>
      <c r="B472" s="2" t="s">
        <v>1353</v>
      </c>
      <c r="C472" s="2" t="s">
        <v>1081</v>
      </c>
      <c r="D472" s="2" t="s">
        <v>1060</v>
      </c>
      <c r="F472" s="23" t="s">
        <v>1360</v>
      </c>
      <c r="G472" s="4" t="s">
        <v>1361</v>
      </c>
      <c r="I472" s="1">
        <v>20</v>
      </c>
      <c r="J472" s="24">
        <f t="shared" si="58"/>
        <v>300</v>
      </c>
      <c r="K472" s="44" t="s">
        <v>55</v>
      </c>
      <c r="U472" s="71" t="e">
        <f t="shared" si="55"/>
        <v>#DIV/0!</v>
      </c>
      <c r="V472" s="26">
        <f t="shared" si="56"/>
        <v>280</v>
      </c>
      <c r="W472" s="1">
        <v>20</v>
      </c>
      <c r="X472" s="27" t="str">
        <f t="shared" si="57"/>
        <v>P var</v>
      </c>
      <c r="AH472" s="67">
        <v>300</v>
      </c>
      <c r="AI472" s="68"/>
      <c r="AJ472" s="68"/>
      <c r="AK472" s="68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8" t="s">
        <v>37</v>
      </c>
    </row>
    <row r="473" spans="1:243" ht="49" customHeight="1" x14ac:dyDescent="0.35">
      <c r="A473" s="20">
        <v>471</v>
      </c>
      <c r="B473" s="2" t="s">
        <v>1353</v>
      </c>
      <c r="C473" s="2" t="s">
        <v>1081</v>
      </c>
      <c r="D473" s="2" t="s">
        <v>1060</v>
      </c>
      <c r="F473" s="23" t="s">
        <v>1362</v>
      </c>
      <c r="G473" s="4" t="s">
        <v>1363</v>
      </c>
      <c r="I473" s="1">
        <v>20</v>
      </c>
      <c r="J473" s="24">
        <f t="shared" si="58"/>
        <v>293</v>
      </c>
      <c r="K473" s="44" t="s">
        <v>55</v>
      </c>
      <c r="U473" s="71" t="e">
        <f t="shared" si="55"/>
        <v>#DIV/0!</v>
      </c>
      <c r="V473" s="26">
        <f t="shared" si="56"/>
        <v>273</v>
      </c>
      <c r="W473" s="1">
        <v>20</v>
      </c>
      <c r="X473" s="27" t="str">
        <f t="shared" si="57"/>
        <v>P var</v>
      </c>
      <c r="AH473" s="67">
        <v>293</v>
      </c>
      <c r="AI473" s="68"/>
      <c r="AJ473" s="68"/>
      <c r="AK473" s="68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8" t="s">
        <v>37</v>
      </c>
    </row>
    <row r="474" spans="1:243" ht="49" customHeight="1" x14ac:dyDescent="0.35">
      <c r="A474" s="20">
        <v>472</v>
      </c>
      <c r="B474" s="2" t="s">
        <v>1353</v>
      </c>
      <c r="C474" s="2" t="s">
        <v>1081</v>
      </c>
      <c r="D474" s="2" t="s">
        <v>1060</v>
      </c>
      <c r="F474" s="23" t="s">
        <v>1364</v>
      </c>
      <c r="G474" s="4" t="s">
        <v>1365</v>
      </c>
      <c r="I474" s="1">
        <v>20</v>
      </c>
      <c r="J474" s="24">
        <f t="shared" si="58"/>
        <v>300</v>
      </c>
      <c r="K474" s="44" t="s">
        <v>55</v>
      </c>
      <c r="U474" s="71" t="e">
        <f t="shared" si="55"/>
        <v>#DIV/0!</v>
      </c>
      <c r="V474" s="26">
        <f t="shared" si="56"/>
        <v>280</v>
      </c>
      <c r="W474" s="1">
        <v>20</v>
      </c>
      <c r="X474" s="27" t="str">
        <f t="shared" si="57"/>
        <v>P var</v>
      </c>
      <c r="AH474" s="67">
        <v>300</v>
      </c>
      <c r="AI474" s="68"/>
      <c r="AJ474" s="68"/>
      <c r="AK474" s="68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8" t="s">
        <v>37</v>
      </c>
    </row>
    <row r="475" spans="1:243" ht="49" customHeight="1" x14ac:dyDescent="0.35">
      <c r="A475" s="20">
        <v>473</v>
      </c>
      <c r="B475" s="2" t="s">
        <v>1353</v>
      </c>
      <c r="C475" s="2" t="s">
        <v>1081</v>
      </c>
      <c r="D475" s="2" t="s">
        <v>1060</v>
      </c>
      <c r="F475" s="23" t="s">
        <v>1366</v>
      </c>
      <c r="G475" s="4" t="s">
        <v>1367</v>
      </c>
      <c r="I475" s="1">
        <v>20</v>
      </c>
      <c r="J475" s="24">
        <f t="shared" si="58"/>
        <v>300</v>
      </c>
      <c r="K475" s="44" t="s">
        <v>55</v>
      </c>
      <c r="U475" s="71" t="e">
        <f t="shared" si="55"/>
        <v>#DIV/0!</v>
      </c>
      <c r="V475" s="26">
        <f t="shared" si="56"/>
        <v>280</v>
      </c>
      <c r="W475" s="1">
        <v>20</v>
      </c>
      <c r="X475" s="27" t="str">
        <f t="shared" si="57"/>
        <v>P var</v>
      </c>
      <c r="AH475" s="67">
        <v>300</v>
      </c>
      <c r="AI475" s="68"/>
      <c r="AJ475" s="68"/>
      <c r="AK475" s="68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8" t="s">
        <v>37</v>
      </c>
    </row>
    <row r="476" spans="1:243" ht="49" customHeight="1" x14ac:dyDescent="0.35">
      <c r="A476" s="20">
        <v>474</v>
      </c>
      <c r="B476" s="2" t="s">
        <v>1353</v>
      </c>
      <c r="C476" s="2" t="s">
        <v>1081</v>
      </c>
      <c r="D476" s="2" t="s">
        <v>1060</v>
      </c>
      <c r="F476" s="23" t="s">
        <v>1368</v>
      </c>
      <c r="G476" s="4" t="s">
        <v>1369</v>
      </c>
      <c r="I476" s="1">
        <v>20</v>
      </c>
      <c r="J476" s="24">
        <f t="shared" si="58"/>
        <v>295</v>
      </c>
      <c r="K476" s="44" t="s">
        <v>55</v>
      </c>
      <c r="U476" s="71" t="e">
        <f t="shared" si="55"/>
        <v>#DIV/0!</v>
      </c>
      <c r="V476" s="26">
        <f t="shared" si="56"/>
        <v>275</v>
      </c>
      <c r="W476" s="1">
        <v>20</v>
      </c>
      <c r="X476" s="27" t="str">
        <f t="shared" si="57"/>
        <v>P var</v>
      </c>
      <c r="AH476" s="67">
        <v>295</v>
      </c>
      <c r="AI476" s="68"/>
      <c r="AJ476" s="68"/>
      <c r="AK476" s="68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8" t="s">
        <v>37</v>
      </c>
    </row>
    <row r="477" spans="1:243" ht="49" customHeight="1" x14ac:dyDescent="0.35">
      <c r="A477" s="20">
        <v>475</v>
      </c>
      <c r="B477" s="2" t="s">
        <v>1353</v>
      </c>
      <c r="C477" s="2" t="s">
        <v>1081</v>
      </c>
      <c r="D477" s="2" t="s">
        <v>1060</v>
      </c>
      <c r="F477" s="23" t="s">
        <v>1370</v>
      </c>
      <c r="G477" s="4" t="s">
        <v>1371</v>
      </c>
      <c r="I477" s="1">
        <v>20</v>
      </c>
      <c r="J477" s="24">
        <f t="shared" si="58"/>
        <v>300</v>
      </c>
      <c r="K477" s="44" t="s">
        <v>55</v>
      </c>
      <c r="U477" s="71" t="e">
        <f t="shared" si="55"/>
        <v>#DIV/0!</v>
      </c>
      <c r="V477" s="26">
        <f t="shared" si="56"/>
        <v>280</v>
      </c>
      <c r="W477" s="1">
        <v>20</v>
      </c>
      <c r="X477" s="27" t="str">
        <f t="shared" si="57"/>
        <v>P var</v>
      </c>
      <c r="AH477" s="67">
        <v>300</v>
      </c>
      <c r="AI477" s="68"/>
      <c r="AJ477" s="68"/>
      <c r="AK477" s="68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8" t="s">
        <v>37</v>
      </c>
    </row>
    <row r="478" spans="1:243" ht="49" customHeight="1" x14ac:dyDescent="0.35">
      <c r="A478" s="20">
        <v>476</v>
      </c>
      <c r="B478" s="2" t="s">
        <v>1353</v>
      </c>
      <c r="C478" s="2" t="s">
        <v>1081</v>
      </c>
      <c r="D478" s="2" t="s">
        <v>1060</v>
      </c>
      <c r="F478" s="23" t="s">
        <v>1372</v>
      </c>
      <c r="G478" s="4" t="s">
        <v>1373</v>
      </c>
      <c r="I478" s="1">
        <v>20</v>
      </c>
      <c r="J478" s="24">
        <f t="shared" si="58"/>
        <v>300</v>
      </c>
      <c r="K478" s="44" t="s">
        <v>55</v>
      </c>
      <c r="U478" s="71" t="e">
        <f t="shared" si="55"/>
        <v>#DIV/0!</v>
      </c>
      <c r="V478" s="26">
        <f t="shared" si="56"/>
        <v>280</v>
      </c>
      <c r="W478" s="1">
        <v>20</v>
      </c>
      <c r="X478" s="27" t="str">
        <f t="shared" si="57"/>
        <v>P var</v>
      </c>
      <c r="AH478" s="67">
        <v>300</v>
      </c>
      <c r="AI478" s="68"/>
      <c r="AJ478" s="68"/>
      <c r="AK478" s="68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8" t="s">
        <v>37</v>
      </c>
    </row>
    <row r="479" spans="1:243" ht="49" customHeight="1" x14ac:dyDescent="0.35">
      <c r="A479" s="20">
        <v>477</v>
      </c>
      <c r="B479" s="2" t="s">
        <v>1353</v>
      </c>
      <c r="C479" s="2" t="s">
        <v>1081</v>
      </c>
      <c r="D479" s="2" t="s">
        <v>1060</v>
      </c>
      <c r="F479" s="23" t="s">
        <v>1374</v>
      </c>
      <c r="G479" s="4" t="s">
        <v>1375</v>
      </c>
      <c r="I479" s="1">
        <v>20</v>
      </c>
      <c r="J479" s="24">
        <f t="shared" si="58"/>
        <v>300</v>
      </c>
      <c r="K479" s="44" t="s">
        <v>55</v>
      </c>
      <c r="U479" s="71" t="e">
        <f t="shared" si="55"/>
        <v>#DIV/0!</v>
      </c>
      <c r="V479" s="26">
        <f t="shared" si="56"/>
        <v>280</v>
      </c>
      <c r="W479" s="1">
        <v>20</v>
      </c>
      <c r="X479" s="27" t="str">
        <f t="shared" si="57"/>
        <v>P var</v>
      </c>
      <c r="AH479" s="67">
        <v>300</v>
      </c>
      <c r="AI479" s="68"/>
      <c r="AJ479" s="68"/>
      <c r="AK479" s="68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8" t="s">
        <v>37</v>
      </c>
    </row>
    <row r="480" spans="1:243" ht="49" customHeight="1" x14ac:dyDescent="0.35">
      <c r="A480" s="20">
        <v>478</v>
      </c>
      <c r="B480" s="2" t="s">
        <v>1353</v>
      </c>
      <c r="C480" s="2" t="s">
        <v>1081</v>
      </c>
      <c r="D480" s="2" t="s">
        <v>1060</v>
      </c>
      <c r="F480" s="23" t="s">
        <v>1376</v>
      </c>
      <c r="G480" s="4" t="s">
        <v>1377</v>
      </c>
      <c r="I480" s="1">
        <v>20</v>
      </c>
      <c r="J480" s="24">
        <f t="shared" si="58"/>
        <v>300</v>
      </c>
      <c r="K480" s="44" t="s">
        <v>55</v>
      </c>
      <c r="U480" s="71" t="e">
        <f t="shared" ref="U480:U543" si="59">J480/S480</f>
        <v>#DIV/0!</v>
      </c>
      <c r="V480" s="26">
        <f t="shared" si="56"/>
        <v>280</v>
      </c>
      <c r="W480" s="1">
        <v>20</v>
      </c>
      <c r="X480" s="27" t="str">
        <f t="shared" si="57"/>
        <v>P var</v>
      </c>
      <c r="AH480" s="67">
        <v>300</v>
      </c>
      <c r="AI480" s="68"/>
      <c r="AJ480" s="68"/>
      <c r="AK480" s="68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8" t="s">
        <v>37</v>
      </c>
    </row>
    <row r="481" spans="1:243" ht="49" customHeight="1" x14ac:dyDescent="0.35">
      <c r="A481" s="20">
        <v>479</v>
      </c>
      <c r="B481" s="2" t="s">
        <v>1353</v>
      </c>
      <c r="C481" s="2" t="s">
        <v>1081</v>
      </c>
      <c r="D481" s="2" t="s">
        <v>1060</v>
      </c>
      <c r="F481" s="23" t="s">
        <v>1378</v>
      </c>
      <c r="G481" s="4" t="s">
        <v>1379</v>
      </c>
      <c r="I481" s="1">
        <v>20</v>
      </c>
      <c r="J481" s="24">
        <f t="shared" si="58"/>
        <v>300</v>
      </c>
      <c r="K481" s="44" t="s">
        <v>55</v>
      </c>
      <c r="U481" s="71" t="e">
        <f t="shared" si="59"/>
        <v>#DIV/0!</v>
      </c>
      <c r="V481" s="26">
        <f t="shared" si="56"/>
        <v>280</v>
      </c>
      <c r="W481" s="1">
        <v>20</v>
      </c>
      <c r="X481" s="27" t="str">
        <f t="shared" si="57"/>
        <v>P var</v>
      </c>
      <c r="AH481" s="67">
        <v>300</v>
      </c>
      <c r="AI481" s="68"/>
      <c r="AJ481" s="68"/>
      <c r="AK481" s="68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8" t="s">
        <v>37</v>
      </c>
    </row>
    <row r="482" spans="1:243" ht="49" customHeight="1" x14ac:dyDescent="0.35">
      <c r="A482" s="20">
        <v>480</v>
      </c>
      <c r="B482" s="2" t="s">
        <v>1353</v>
      </c>
      <c r="C482" s="2" t="s">
        <v>1081</v>
      </c>
      <c r="D482" s="2" t="s">
        <v>1060</v>
      </c>
      <c r="F482" s="23" t="s">
        <v>1380</v>
      </c>
      <c r="G482" s="4" t="s">
        <v>1381</v>
      </c>
      <c r="I482" s="1">
        <v>20</v>
      </c>
      <c r="J482" s="24">
        <f t="shared" si="58"/>
        <v>300</v>
      </c>
      <c r="K482" s="44" t="s">
        <v>55</v>
      </c>
      <c r="U482" s="71" t="e">
        <f t="shared" si="59"/>
        <v>#DIV/0!</v>
      </c>
      <c r="V482" s="26">
        <f t="shared" si="56"/>
        <v>280</v>
      </c>
      <c r="W482" s="1">
        <v>20</v>
      </c>
      <c r="X482" s="27" t="str">
        <f t="shared" si="57"/>
        <v>P var</v>
      </c>
      <c r="AH482" s="67">
        <v>300</v>
      </c>
      <c r="AI482" s="68"/>
      <c r="AJ482" s="68"/>
      <c r="AK482" s="68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8" t="s">
        <v>37</v>
      </c>
    </row>
    <row r="483" spans="1:243" ht="49" customHeight="1" x14ac:dyDescent="0.35">
      <c r="A483" s="20">
        <v>481</v>
      </c>
      <c r="B483" s="2" t="s">
        <v>1353</v>
      </c>
      <c r="C483" s="2" t="s">
        <v>1081</v>
      </c>
      <c r="D483" s="2" t="s">
        <v>1060</v>
      </c>
      <c r="F483" s="23" t="s">
        <v>1382</v>
      </c>
      <c r="G483" s="4" t="s">
        <v>1383</v>
      </c>
      <c r="I483" s="1">
        <v>20</v>
      </c>
      <c r="J483" s="24">
        <f t="shared" si="58"/>
        <v>300</v>
      </c>
      <c r="K483" s="44" t="s">
        <v>55</v>
      </c>
      <c r="U483" s="71" t="e">
        <f t="shared" si="59"/>
        <v>#DIV/0!</v>
      </c>
      <c r="V483" s="26">
        <f t="shared" si="56"/>
        <v>280</v>
      </c>
      <c r="W483" s="1">
        <v>20</v>
      </c>
      <c r="X483" s="27" t="str">
        <f t="shared" si="57"/>
        <v>P var</v>
      </c>
      <c r="AH483" s="67">
        <v>300</v>
      </c>
      <c r="AI483" s="68"/>
      <c r="AJ483" s="68"/>
      <c r="AK483" s="68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8" t="s">
        <v>37</v>
      </c>
    </row>
    <row r="484" spans="1:243" ht="49" customHeight="1" x14ac:dyDescent="0.35">
      <c r="A484" s="20">
        <v>482</v>
      </c>
      <c r="B484" s="2" t="s">
        <v>1353</v>
      </c>
      <c r="C484" s="2" t="s">
        <v>1081</v>
      </c>
      <c r="D484" s="2" t="s">
        <v>1060</v>
      </c>
      <c r="F484" s="23" t="s">
        <v>1384</v>
      </c>
      <c r="G484" s="4" t="s">
        <v>1385</v>
      </c>
      <c r="I484" s="1">
        <v>20</v>
      </c>
      <c r="J484" s="24">
        <f t="shared" si="58"/>
        <v>300</v>
      </c>
      <c r="K484" s="44" t="s">
        <v>55</v>
      </c>
      <c r="U484" s="71" t="e">
        <f t="shared" si="59"/>
        <v>#DIV/0!</v>
      </c>
      <c r="V484" s="26">
        <f t="shared" ref="V484:V553" si="60">J484-I484</f>
        <v>280</v>
      </c>
      <c r="W484" s="1">
        <v>20</v>
      </c>
      <c r="X484" s="27" t="str">
        <f t="shared" ref="X484:X553" si="61">IF(J484&lt;I484,"N var",IF(J484&lt;(I484+W484),"P var low",IF(J484&gt;(I484+W484-1),"P var","N var")))</f>
        <v>P var</v>
      </c>
      <c r="AH484" s="67">
        <v>300</v>
      </c>
      <c r="AI484" s="68"/>
      <c r="AJ484" s="68"/>
      <c r="AK484" s="68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8" t="s">
        <v>37</v>
      </c>
    </row>
    <row r="485" spans="1:243" ht="49" customHeight="1" x14ac:dyDescent="0.35">
      <c r="A485" s="20">
        <v>483</v>
      </c>
      <c r="B485" s="2" t="s">
        <v>1353</v>
      </c>
      <c r="C485" s="2" t="s">
        <v>1081</v>
      </c>
      <c r="D485" s="2" t="s">
        <v>1060</v>
      </c>
      <c r="F485" s="23" t="s">
        <v>1386</v>
      </c>
      <c r="G485" s="4" t="s">
        <v>1387</v>
      </c>
      <c r="I485" s="1">
        <v>20</v>
      </c>
      <c r="J485" s="24">
        <f t="shared" si="58"/>
        <v>300</v>
      </c>
      <c r="K485" s="44" t="s">
        <v>55</v>
      </c>
      <c r="U485" s="71" t="e">
        <f t="shared" si="59"/>
        <v>#DIV/0!</v>
      </c>
      <c r="V485" s="26">
        <f t="shared" si="60"/>
        <v>280</v>
      </c>
      <c r="W485" s="1">
        <v>20</v>
      </c>
      <c r="X485" s="27" t="str">
        <f t="shared" si="61"/>
        <v>P var</v>
      </c>
      <c r="AH485" s="67">
        <v>300</v>
      </c>
      <c r="AI485" s="68"/>
      <c r="AJ485" s="68"/>
      <c r="AK485" s="68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8" t="s">
        <v>37</v>
      </c>
    </row>
    <row r="486" spans="1:243" ht="49" customHeight="1" x14ac:dyDescent="0.35">
      <c r="A486" s="20">
        <v>484</v>
      </c>
      <c r="B486" s="2" t="s">
        <v>1353</v>
      </c>
      <c r="C486" s="2" t="s">
        <v>1081</v>
      </c>
      <c r="D486" s="2" t="s">
        <v>1060</v>
      </c>
      <c r="F486" s="23" t="s">
        <v>1388</v>
      </c>
      <c r="G486" s="4" t="s">
        <v>1389</v>
      </c>
      <c r="I486" s="1">
        <v>20</v>
      </c>
      <c r="J486" s="24">
        <f t="shared" si="58"/>
        <v>300</v>
      </c>
      <c r="K486" s="44" t="s">
        <v>55</v>
      </c>
      <c r="U486" s="71" t="e">
        <f t="shared" si="59"/>
        <v>#DIV/0!</v>
      </c>
      <c r="V486" s="26">
        <f t="shared" si="60"/>
        <v>280</v>
      </c>
      <c r="W486" s="1">
        <v>20</v>
      </c>
      <c r="X486" s="27" t="str">
        <f t="shared" si="61"/>
        <v>P var</v>
      </c>
      <c r="AH486" s="67">
        <v>300</v>
      </c>
      <c r="AI486" s="68"/>
      <c r="AJ486" s="68"/>
      <c r="AK486" s="68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8" t="s">
        <v>37</v>
      </c>
    </row>
    <row r="487" spans="1:243" ht="49" customHeight="1" x14ac:dyDescent="0.35">
      <c r="A487" s="20">
        <v>485</v>
      </c>
      <c r="B487" s="2" t="s">
        <v>1353</v>
      </c>
      <c r="C487" s="2" t="s">
        <v>1081</v>
      </c>
      <c r="D487" s="2" t="s">
        <v>1060</v>
      </c>
      <c r="F487" s="23" t="s">
        <v>1390</v>
      </c>
      <c r="G487" s="4" t="s">
        <v>1391</v>
      </c>
      <c r="I487" s="1">
        <v>20</v>
      </c>
      <c r="J487" s="24">
        <f t="shared" si="58"/>
        <v>300</v>
      </c>
      <c r="K487" s="44" t="s">
        <v>55</v>
      </c>
      <c r="U487" s="71" t="e">
        <f t="shared" si="59"/>
        <v>#DIV/0!</v>
      </c>
      <c r="V487" s="26">
        <f t="shared" si="60"/>
        <v>280</v>
      </c>
      <c r="W487" s="1">
        <v>20</v>
      </c>
      <c r="X487" s="27" t="str">
        <f t="shared" si="61"/>
        <v>P var</v>
      </c>
      <c r="AH487" s="67">
        <v>300</v>
      </c>
      <c r="AI487" s="68"/>
      <c r="AJ487" s="68"/>
      <c r="AK487" s="68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8" t="s">
        <v>37</v>
      </c>
    </row>
    <row r="488" spans="1:243" ht="49" customHeight="1" x14ac:dyDescent="0.35">
      <c r="A488" s="20">
        <v>486</v>
      </c>
      <c r="B488" s="2" t="s">
        <v>1353</v>
      </c>
      <c r="C488" s="2" t="s">
        <v>1081</v>
      </c>
      <c r="D488" s="2" t="s">
        <v>1060</v>
      </c>
      <c r="F488" s="23" t="s">
        <v>1392</v>
      </c>
      <c r="G488" s="4" t="s">
        <v>1393</v>
      </c>
      <c r="I488" s="1">
        <v>20</v>
      </c>
      <c r="J488" s="24">
        <f t="shared" si="58"/>
        <v>300</v>
      </c>
      <c r="K488" s="44" t="s">
        <v>55</v>
      </c>
      <c r="U488" s="71" t="e">
        <f t="shared" si="59"/>
        <v>#DIV/0!</v>
      </c>
      <c r="V488" s="26">
        <f t="shared" si="60"/>
        <v>280</v>
      </c>
      <c r="W488" s="1">
        <v>20</v>
      </c>
      <c r="X488" s="27" t="str">
        <f t="shared" si="61"/>
        <v>P var</v>
      </c>
      <c r="AH488" s="67">
        <v>300</v>
      </c>
      <c r="AI488" s="68"/>
      <c r="AJ488" s="68"/>
      <c r="AK488" s="68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8" t="s">
        <v>37</v>
      </c>
    </row>
    <row r="489" spans="1:243" ht="49" customHeight="1" x14ac:dyDescent="0.35">
      <c r="A489" s="20">
        <v>487</v>
      </c>
      <c r="B489" s="2" t="s">
        <v>1353</v>
      </c>
      <c r="C489" s="2" t="s">
        <v>1081</v>
      </c>
      <c r="D489" s="2" t="s">
        <v>1060</v>
      </c>
      <c r="F489" s="23" t="s">
        <v>1394</v>
      </c>
      <c r="G489" s="4" t="s">
        <v>1395</v>
      </c>
      <c r="I489" s="1">
        <v>20</v>
      </c>
      <c r="J489" s="24">
        <f t="shared" si="58"/>
        <v>300</v>
      </c>
      <c r="K489" s="44" t="s">
        <v>55</v>
      </c>
      <c r="U489" s="71" t="e">
        <f t="shared" si="59"/>
        <v>#DIV/0!</v>
      </c>
      <c r="V489" s="26">
        <f t="shared" si="60"/>
        <v>280</v>
      </c>
      <c r="W489" s="1">
        <v>20</v>
      </c>
      <c r="X489" s="27" t="str">
        <f t="shared" si="61"/>
        <v>P var</v>
      </c>
      <c r="AH489" s="67">
        <v>300</v>
      </c>
      <c r="AI489" s="68"/>
      <c r="AJ489" s="68"/>
      <c r="AK489" s="68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8" t="s">
        <v>37</v>
      </c>
    </row>
    <row r="490" spans="1:243" ht="49" customHeight="1" x14ac:dyDescent="0.35">
      <c r="A490" s="20">
        <v>488</v>
      </c>
      <c r="B490" s="2" t="s">
        <v>1353</v>
      </c>
      <c r="C490" s="2" t="s">
        <v>1081</v>
      </c>
      <c r="D490" s="2" t="s">
        <v>1060</v>
      </c>
      <c r="F490" s="23" t="s">
        <v>1396</v>
      </c>
      <c r="G490" s="4" t="s">
        <v>1397</v>
      </c>
      <c r="I490" s="1">
        <v>20</v>
      </c>
      <c r="J490" s="24">
        <f t="shared" si="58"/>
        <v>300</v>
      </c>
      <c r="K490" s="44" t="s">
        <v>55</v>
      </c>
      <c r="U490" s="71" t="e">
        <f t="shared" si="59"/>
        <v>#DIV/0!</v>
      </c>
      <c r="V490" s="26">
        <f t="shared" si="60"/>
        <v>280</v>
      </c>
      <c r="W490" s="1">
        <v>20</v>
      </c>
      <c r="X490" s="27" t="str">
        <f t="shared" si="61"/>
        <v>P var</v>
      </c>
      <c r="AH490" s="67">
        <v>300</v>
      </c>
      <c r="AI490" s="68"/>
      <c r="AJ490" s="68"/>
      <c r="AK490" s="68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8" t="s">
        <v>37</v>
      </c>
    </row>
    <row r="491" spans="1:243" ht="49" customHeight="1" x14ac:dyDescent="0.35">
      <c r="A491" s="20">
        <v>489</v>
      </c>
      <c r="B491" s="2" t="s">
        <v>1353</v>
      </c>
      <c r="C491" s="2" t="s">
        <v>1081</v>
      </c>
      <c r="D491" s="2" t="s">
        <v>1060</v>
      </c>
      <c r="F491" s="23" t="s">
        <v>1398</v>
      </c>
      <c r="G491" s="4" t="s">
        <v>1399</v>
      </c>
      <c r="I491" s="1">
        <v>20</v>
      </c>
      <c r="J491" s="24">
        <f t="shared" si="58"/>
        <v>300</v>
      </c>
      <c r="K491" s="44" t="s">
        <v>55</v>
      </c>
      <c r="U491" s="71" t="e">
        <f t="shared" si="59"/>
        <v>#DIV/0!</v>
      </c>
      <c r="V491" s="26">
        <f t="shared" si="60"/>
        <v>280</v>
      </c>
      <c r="W491" s="1">
        <v>20</v>
      </c>
      <c r="X491" s="27" t="str">
        <f t="shared" si="61"/>
        <v>P var</v>
      </c>
      <c r="AH491" s="67">
        <v>300</v>
      </c>
      <c r="AI491" s="68"/>
      <c r="AJ491" s="68"/>
      <c r="AK491" s="68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8" t="s">
        <v>37</v>
      </c>
    </row>
    <row r="492" spans="1:243" ht="49" customHeight="1" x14ac:dyDescent="0.35">
      <c r="A492" s="20">
        <v>490</v>
      </c>
      <c r="B492" s="2" t="s">
        <v>1353</v>
      </c>
      <c r="C492" s="2" t="s">
        <v>1081</v>
      </c>
      <c r="D492" s="2" t="s">
        <v>1060</v>
      </c>
      <c r="F492" s="23" t="s">
        <v>1400</v>
      </c>
      <c r="G492" s="4" t="s">
        <v>1401</v>
      </c>
      <c r="I492" s="1">
        <v>20</v>
      </c>
      <c r="J492" s="24">
        <f t="shared" si="58"/>
        <v>299</v>
      </c>
      <c r="K492" s="44" t="s">
        <v>55</v>
      </c>
      <c r="U492" s="71" t="e">
        <f t="shared" si="59"/>
        <v>#DIV/0!</v>
      </c>
      <c r="V492" s="26">
        <f t="shared" si="60"/>
        <v>279</v>
      </c>
      <c r="W492" s="1">
        <v>20</v>
      </c>
      <c r="X492" s="27" t="str">
        <f t="shared" si="61"/>
        <v>P var</v>
      </c>
      <c r="AH492" s="67">
        <v>299</v>
      </c>
      <c r="AI492" s="68"/>
      <c r="AJ492" s="68"/>
      <c r="AK492" s="68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8" t="s">
        <v>37</v>
      </c>
    </row>
    <row r="493" spans="1:243" ht="49" customHeight="1" x14ac:dyDescent="0.35">
      <c r="A493" s="20">
        <v>491</v>
      </c>
      <c r="B493" s="2" t="s">
        <v>1353</v>
      </c>
      <c r="C493" s="2" t="s">
        <v>1081</v>
      </c>
      <c r="D493" s="2" t="s">
        <v>1060</v>
      </c>
      <c r="F493" s="23" t="s">
        <v>1402</v>
      </c>
      <c r="G493" s="4" t="s">
        <v>1403</v>
      </c>
      <c r="I493" s="1">
        <v>20</v>
      </c>
      <c r="J493" s="24">
        <f t="shared" si="58"/>
        <v>300</v>
      </c>
      <c r="K493" s="44" t="s">
        <v>55</v>
      </c>
      <c r="U493" s="71" t="e">
        <f t="shared" si="59"/>
        <v>#DIV/0!</v>
      </c>
      <c r="V493" s="26">
        <f t="shared" si="60"/>
        <v>280</v>
      </c>
      <c r="W493" s="1">
        <v>20</v>
      </c>
      <c r="X493" s="27" t="str">
        <f t="shared" si="61"/>
        <v>P var</v>
      </c>
      <c r="AH493" s="67">
        <v>300</v>
      </c>
      <c r="AI493" s="68"/>
      <c r="AJ493" s="68"/>
      <c r="AK493" s="68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8" t="s">
        <v>37</v>
      </c>
    </row>
    <row r="494" spans="1:243" ht="49" customHeight="1" x14ac:dyDescent="0.35">
      <c r="A494" s="20">
        <v>492</v>
      </c>
      <c r="B494" s="2" t="s">
        <v>1353</v>
      </c>
      <c r="C494" s="2" t="s">
        <v>1081</v>
      </c>
      <c r="D494" s="2" t="s">
        <v>1060</v>
      </c>
      <c r="F494" s="23" t="s">
        <v>1404</v>
      </c>
      <c r="G494" s="4" t="s">
        <v>1405</v>
      </c>
      <c r="I494" s="1">
        <v>20</v>
      </c>
      <c r="J494" s="24">
        <f t="shared" si="58"/>
        <v>298</v>
      </c>
      <c r="K494" s="44" t="s">
        <v>55</v>
      </c>
      <c r="U494" s="71" t="e">
        <f t="shared" si="59"/>
        <v>#DIV/0!</v>
      </c>
      <c r="V494" s="26">
        <f t="shared" si="60"/>
        <v>278</v>
      </c>
      <c r="W494" s="1">
        <v>20</v>
      </c>
      <c r="X494" s="27" t="str">
        <f t="shared" si="61"/>
        <v>P var</v>
      </c>
      <c r="AH494" s="67">
        <v>298</v>
      </c>
      <c r="AI494" s="68"/>
      <c r="AJ494" s="68"/>
      <c r="AK494" s="68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8" t="s">
        <v>37</v>
      </c>
    </row>
    <row r="495" spans="1:243" ht="49" customHeight="1" x14ac:dyDescent="0.35">
      <c r="A495" s="20">
        <v>493</v>
      </c>
      <c r="B495" s="2" t="s">
        <v>1353</v>
      </c>
      <c r="C495" s="2" t="s">
        <v>1081</v>
      </c>
      <c r="D495" s="2" t="s">
        <v>1060</v>
      </c>
      <c r="F495" s="23" t="s">
        <v>1406</v>
      </c>
      <c r="G495" s="4" t="s">
        <v>1407</v>
      </c>
      <c r="I495" s="1">
        <v>20</v>
      </c>
      <c r="J495" s="24">
        <f t="shared" si="58"/>
        <v>300</v>
      </c>
      <c r="K495" s="44" t="s">
        <v>55</v>
      </c>
      <c r="U495" s="71" t="e">
        <f t="shared" si="59"/>
        <v>#DIV/0!</v>
      </c>
      <c r="V495" s="26">
        <f t="shared" si="60"/>
        <v>280</v>
      </c>
      <c r="W495" s="1">
        <v>20</v>
      </c>
      <c r="X495" s="27" t="str">
        <f t="shared" si="61"/>
        <v>P var</v>
      </c>
      <c r="AH495" s="67">
        <v>300</v>
      </c>
      <c r="AI495" s="68"/>
      <c r="AJ495" s="68"/>
      <c r="AK495" s="68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8" t="s">
        <v>37</v>
      </c>
    </row>
    <row r="496" spans="1:243" ht="49" customHeight="1" x14ac:dyDescent="0.35">
      <c r="A496" s="20">
        <v>494</v>
      </c>
      <c r="B496" s="2" t="s">
        <v>1353</v>
      </c>
      <c r="C496" s="2" t="s">
        <v>1081</v>
      </c>
      <c r="D496" s="2" t="s">
        <v>1060</v>
      </c>
      <c r="F496" s="23" t="s">
        <v>1408</v>
      </c>
      <c r="G496" s="4" t="s">
        <v>1409</v>
      </c>
      <c r="I496" s="1">
        <v>20</v>
      </c>
      <c r="J496" s="24">
        <f t="shared" si="58"/>
        <v>300</v>
      </c>
      <c r="K496" s="44" t="s">
        <v>55</v>
      </c>
      <c r="U496" s="71" t="e">
        <f t="shared" si="59"/>
        <v>#DIV/0!</v>
      </c>
      <c r="V496" s="26">
        <f t="shared" si="60"/>
        <v>280</v>
      </c>
      <c r="W496" s="1">
        <v>20</v>
      </c>
      <c r="X496" s="27" t="str">
        <f t="shared" si="61"/>
        <v>P var</v>
      </c>
      <c r="AH496" s="67">
        <v>300</v>
      </c>
      <c r="AI496" s="68"/>
      <c r="AJ496" s="68"/>
      <c r="AK496" s="68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8" t="s">
        <v>37</v>
      </c>
    </row>
    <row r="497" spans="1:243" ht="49" customHeight="1" x14ac:dyDescent="0.35">
      <c r="A497" s="20">
        <v>495</v>
      </c>
      <c r="B497" s="2" t="s">
        <v>1353</v>
      </c>
      <c r="C497" s="2" t="s">
        <v>1081</v>
      </c>
      <c r="D497" s="2" t="s">
        <v>1060</v>
      </c>
      <c r="F497" s="23" t="s">
        <v>1410</v>
      </c>
      <c r="G497" s="4" t="s">
        <v>1411</v>
      </c>
      <c r="I497" s="1">
        <v>20</v>
      </c>
      <c r="J497" s="24">
        <f t="shared" si="58"/>
        <v>300</v>
      </c>
      <c r="K497" s="44" t="s">
        <v>55</v>
      </c>
      <c r="U497" s="71" t="e">
        <f t="shared" si="59"/>
        <v>#DIV/0!</v>
      </c>
      <c r="V497" s="26">
        <f t="shared" si="60"/>
        <v>280</v>
      </c>
      <c r="W497" s="1">
        <v>20</v>
      </c>
      <c r="X497" s="27" t="str">
        <f t="shared" si="61"/>
        <v>P var</v>
      </c>
      <c r="AH497" s="67">
        <v>300</v>
      </c>
      <c r="AI497" s="68"/>
      <c r="AJ497" s="68"/>
      <c r="AK497" s="68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8" t="s">
        <v>37</v>
      </c>
    </row>
    <row r="498" spans="1:243" ht="49" customHeight="1" x14ac:dyDescent="0.35">
      <c r="A498" s="20">
        <v>496</v>
      </c>
      <c r="B498" s="2" t="s">
        <v>1353</v>
      </c>
      <c r="C498" s="2" t="s">
        <v>1081</v>
      </c>
      <c r="D498" s="2" t="s">
        <v>1060</v>
      </c>
      <c r="F498" s="23" t="s">
        <v>1412</v>
      </c>
      <c r="G498" s="4" t="s">
        <v>1413</v>
      </c>
      <c r="I498" s="1">
        <v>20</v>
      </c>
      <c r="J498" s="24">
        <f t="shared" si="58"/>
        <v>251</v>
      </c>
      <c r="K498" s="44" t="s">
        <v>55</v>
      </c>
      <c r="U498" s="71" t="e">
        <f t="shared" si="59"/>
        <v>#DIV/0!</v>
      </c>
      <c r="V498" s="26">
        <f t="shared" si="60"/>
        <v>231</v>
      </c>
      <c r="W498" s="1">
        <v>20</v>
      </c>
      <c r="X498" s="27" t="str">
        <f t="shared" si="61"/>
        <v>P var</v>
      </c>
      <c r="AH498" s="67">
        <v>283</v>
      </c>
      <c r="AI498" s="68"/>
      <c r="AJ498" s="68"/>
      <c r="AK498" s="68"/>
      <c r="AL498" s="1"/>
      <c r="AM498" s="1"/>
      <c r="AN498" s="1"/>
      <c r="AO498" s="1"/>
      <c r="AP498" s="1"/>
      <c r="AQ498" s="1">
        <v>-12</v>
      </c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>
        <v>-20</v>
      </c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8" t="s">
        <v>37</v>
      </c>
    </row>
    <row r="499" spans="1:243" ht="49" customHeight="1" x14ac:dyDescent="0.35">
      <c r="A499" s="20">
        <v>497</v>
      </c>
      <c r="B499" s="2" t="s">
        <v>1353</v>
      </c>
      <c r="C499" s="2" t="s">
        <v>1081</v>
      </c>
      <c r="D499" s="2" t="s">
        <v>1060</v>
      </c>
      <c r="F499" s="23" t="s">
        <v>1414</v>
      </c>
      <c r="G499" s="4" t="s">
        <v>1415</v>
      </c>
      <c r="I499" s="1">
        <v>20</v>
      </c>
      <c r="J499" s="24">
        <f t="shared" si="58"/>
        <v>300</v>
      </c>
      <c r="K499" s="44" t="s">
        <v>55</v>
      </c>
      <c r="U499" s="71" t="e">
        <f t="shared" si="59"/>
        <v>#DIV/0!</v>
      </c>
      <c r="V499" s="26">
        <f t="shared" si="60"/>
        <v>280</v>
      </c>
      <c r="W499" s="1">
        <v>20</v>
      </c>
      <c r="X499" s="27" t="str">
        <f t="shared" si="61"/>
        <v>P var</v>
      </c>
      <c r="AH499" s="67">
        <v>300</v>
      </c>
      <c r="AI499" s="68"/>
      <c r="AJ499" s="68"/>
      <c r="AK499" s="68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8" t="s">
        <v>37</v>
      </c>
    </row>
    <row r="500" spans="1:243" ht="49" customHeight="1" x14ac:dyDescent="0.35">
      <c r="A500" s="20">
        <v>498</v>
      </c>
      <c r="B500" s="2" t="s">
        <v>1353</v>
      </c>
      <c r="C500" s="2" t="s">
        <v>1081</v>
      </c>
      <c r="D500" s="2" t="s">
        <v>1060</v>
      </c>
      <c r="F500" s="23" t="s">
        <v>1416</v>
      </c>
      <c r="G500" s="4" t="s">
        <v>1417</v>
      </c>
      <c r="I500" s="1">
        <v>20</v>
      </c>
      <c r="J500" s="24">
        <f t="shared" si="58"/>
        <v>300</v>
      </c>
      <c r="K500" s="44" t="s">
        <v>55</v>
      </c>
      <c r="U500" s="71" t="e">
        <f t="shared" si="59"/>
        <v>#DIV/0!</v>
      </c>
      <c r="V500" s="26">
        <f t="shared" si="60"/>
        <v>280</v>
      </c>
      <c r="W500" s="1">
        <v>20</v>
      </c>
      <c r="X500" s="27" t="str">
        <f t="shared" si="61"/>
        <v>P var</v>
      </c>
      <c r="AH500" s="67">
        <v>300</v>
      </c>
      <c r="AI500" s="68"/>
      <c r="AJ500" s="68"/>
      <c r="AK500" s="68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8" t="s">
        <v>37</v>
      </c>
    </row>
    <row r="501" spans="1:243" ht="49" customHeight="1" x14ac:dyDescent="0.35">
      <c r="A501" s="20">
        <v>499</v>
      </c>
      <c r="B501" s="2" t="s">
        <v>1353</v>
      </c>
      <c r="C501" s="2" t="s">
        <v>1081</v>
      </c>
      <c r="D501" s="2" t="s">
        <v>1060</v>
      </c>
      <c r="F501" s="23" t="s">
        <v>1418</v>
      </c>
      <c r="G501" s="4" t="s">
        <v>1419</v>
      </c>
      <c r="I501" s="1">
        <v>20</v>
      </c>
      <c r="J501" s="24">
        <f t="shared" si="58"/>
        <v>300</v>
      </c>
      <c r="K501" s="44" t="s">
        <v>55</v>
      </c>
      <c r="U501" s="71" t="e">
        <f t="shared" si="59"/>
        <v>#DIV/0!</v>
      </c>
      <c r="V501" s="26">
        <f t="shared" si="60"/>
        <v>280</v>
      </c>
      <c r="W501" s="1">
        <v>20</v>
      </c>
      <c r="X501" s="27" t="str">
        <f t="shared" si="61"/>
        <v>P var</v>
      </c>
      <c r="AH501" s="67">
        <v>300</v>
      </c>
      <c r="AI501" s="68"/>
      <c r="AJ501" s="68"/>
      <c r="AK501" s="68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8" t="s">
        <v>37</v>
      </c>
    </row>
    <row r="502" spans="1:243" ht="49" customHeight="1" x14ac:dyDescent="0.35">
      <c r="A502" s="20">
        <v>500</v>
      </c>
      <c r="B502" s="2" t="s">
        <v>1353</v>
      </c>
      <c r="C502" s="2" t="s">
        <v>1081</v>
      </c>
      <c r="D502" s="2" t="s">
        <v>1060</v>
      </c>
      <c r="F502" s="23" t="s">
        <v>1420</v>
      </c>
      <c r="G502" s="4" t="s">
        <v>1421</v>
      </c>
      <c r="I502" s="1">
        <v>20</v>
      </c>
      <c r="J502" s="24">
        <f t="shared" si="58"/>
        <v>300</v>
      </c>
      <c r="K502" s="44" t="s">
        <v>55</v>
      </c>
      <c r="U502" s="71" t="e">
        <f t="shared" si="59"/>
        <v>#DIV/0!</v>
      </c>
      <c r="V502" s="26">
        <f t="shared" si="60"/>
        <v>280</v>
      </c>
      <c r="W502" s="1">
        <v>20</v>
      </c>
      <c r="X502" s="27" t="str">
        <f t="shared" si="61"/>
        <v>P var</v>
      </c>
      <c r="AH502" s="67">
        <v>300</v>
      </c>
      <c r="AI502" s="68"/>
      <c r="AJ502" s="68"/>
      <c r="AK502" s="68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8" t="s">
        <v>37</v>
      </c>
    </row>
    <row r="503" spans="1:243" ht="49" customHeight="1" x14ac:dyDescent="0.35">
      <c r="A503" s="20">
        <v>501</v>
      </c>
      <c r="B503" s="2" t="s">
        <v>1353</v>
      </c>
      <c r="C503" s="2" t="s">
        <v>1081</v>
      </c>
      <c r="D503" s="2" t="s">
        <v>1060</v>
      </c>
      <c r="F503" s="23" t="s">
        <v>1422</v>
      </c>
      <c r="G503" s="4" t="s">
        <v>1423</v>
      </c>
      <c r="I503" s="1">
        <v>20</v>
      </c>
      <c r="J503" s="24">
        <f t="shared" si="58"/>
        <v>300</v>
      </c>
      <c r="K503" s="44" t="s">
        <v>55</v>
      </c>
      <c r="U503" s="71" t="e">
        <f t="shared" si="59"/>
        <v>#DIV/0!</v>
      </c>
      <c r="V503" s="26">
        <f t="shared" si="60"/>
        <v>280</v>
      </c>
      <c r="W503" s="1">
        <v>20</v>
      </c>
      <c r="X503" s="27" t="str">
        <f t="shared" si="61"/>
        <v>P var</v>
      </c>
      <c r="AH503" s="67">
        <v>300</v>
      </c>
      <c r="AI503" s="68"/>
      <c r="AJ503" s="68"/>
      <c r="AK503" s="68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8" t="s">
        <v>37</v>
      </c>
    </row>
    <row r="504" spans="1:243" ht="49" customHeight="1" x14ac:dyDescent="0.35">
      <c r="A504" s="20">
        <v>502</v>
      </c>
      <c r="B504" s="2" t="s">
        <v>1353</v>
      </c>
      <c r="C504" s="2" t="s">
        <v>1081</v>
      </c>
      <c r="D504" s="2" t="s">
        <v>1060</v>
      </c>
      <c r="F504" s="23" t="s">
        <v>1424</v>
      </c>
      <c r="G504" s="4" t="s">
        <v>1425</v>
      </c>
      <c r="I504" s="1">
        <v>20</v>
      </c>
      <c r="J504" s="24">
        <f t="shared" si="58"/>
        <v>300</v>
      </c>
      <c r="K504" s="44" t="s">
        <v>55</v>
      </c>
      <c r="U504" s="71" t="e">
        <f t="shared" si="59"/>
        <v>#DIV/0!</v>
      </c>
      <c r="V504" s="26">
        <f t="shared" si="60"/>
        <v>280</v>
      </c>
      <c r="W504" s="1">
        <v>20</v>
      </c>
      <c r="X504" s="27" t="str">
        <f t="shared" si="61"/>
        <v>P var</v>
      </c>
      <c r="AH504" s="67">
        <v>300</v>
      </c>
      <c r="AI504" s="68"/>
      <c r="AJ504" s="68"/>
      <c r="AK504" s="68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8" t="s">
        <v>37</v>
      </c>
    </row>
    <row r="505" spans="1:243" ht="49" customHeight="1" x14ac:dyDescent="0.35">
      <c r="A505" s="20">
        <v>503</v>
      </c>
      <c r="B505" s="2" t="s">
        <v>1353</v>
      </c>
      <c r="C505" s="2" t="s">
        <v>1081</v>
      </c>
      <c r="D505" s="2" t="s">
        <v>1060</v>
      </c>
      <c r="F505" s="23" t="s">
        <v>1426</v>
      </c>
      <c r="G505" s="4" t="s">
        <v>1427</v>
      </c>
      <c r="I505" s="1">
        <v>20</v>
      </c>
      <c r="J505" s="24">
        <f t="shared" si="58"/>
        <v>242</v>
      </c>
      <c r="K505" s="44" t="s">
        <v>55</v>
      </c>
      <c r="U505" s="71" t="e">
        <f t="shared" si="59"/>
        <v>#DIV/0!</v>
      </c>
      <c r="V505" s="26">
        <f t="shared" si="60"/>
        <v>222</v>
      </c>
      <c r="W505" s="1">
        <v>20</v>
      </c>
      <c r="X505" s="27" t="str">
        <f t="shared" si="61"/>
        <v>P var</v>
      </c>
      <c r="AH505" s="67">
        <v>252</v>
      </c>
      <c r="AI505" s="68"/>
      <c r="AJ505" s="68"/>
      <c r="AK505" s="68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>
        <v>-10</v>
      </c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8" t="s">
        <v>37</v>
      </c>
    </row>
    <row r="506" spans="1:243" ht="49" customHeight="1" x14ac:dyDescent="0.35">
      <c r="A506" s="20">
        <v>504</v>
      </c>
      <c r="B506" s="2" t="s">
        <v>1353</v>
      </c>
      <c r="C506" s="2" t="s">
        <v>1081</v>
      </c>
      <c r="D506" s="2" t="s">
        <v>1060</v>
      </c>
      <c r="F506" s="23" t="s">
        <v>1428</v>
      </c>
      <c r="G506" s="4" t="s">
        <v>1429</v>
      </c>
      <c r="I506" s="1">
        <v>20</v>
      </c>
      <c r="J506" s="24">
        <f t="shared" si="58"/>
        <v>299</v>
      </c>
      <c r="K506" s="44" t="s">
        <v>55</v>
      </c>
      <c r="U506" s="71" t="e">
        <f t="shared" si="59"/>
        <v>#DIV/0!</v>
      </c>
      <c r="V506" s="26">
        <f t="shared" si="60"/>
        <v>279</v>
      </c>
      <c r="W506" s="1">
        <v>20</v>
      </c>
      <c r="X506" s="27" t="str">
        <f t="shared" si="61"/>
        <v>P var</v>
      </c>
      <c r="AH506" s="67">
        <v>299</v>
      </c>
      <c r="AI506" s="68"/>
      <c r="AJ506" s="68"/>
      <c r="AK506" s="68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8" t="s">
        <v>37</v>
      </c>
    </row>
    <row r="507" spans="1:243" ht="49" customHeight="1" x14ac:dyDescent="0.35">
      <c r="A507" s="20">
        <v>505</v>
      </c>
      <c r="B507" s="2" t="s">
        <v>1353</v>
      </c>
      <c r="C507" s="2" t="s">
        <v>1081</v>
      </c>
      <c r="D507" s="2" t="s">
        <v>1060</v>
      </c>
      <c r="F507" s="23" t="s">
        <v>1430</v>
      </c>
      <c r="G507" s="4" t="s">
        <v>1431</v>
      </c>
      <c r="I507" s="1">
        <v>20</v>
      </c>
      <c r="J507" s="24">
        <f t="shared" si="58"/>
        <v>300</v>
      </c>
      <c r="K507" s="44" t="s">
        <v>55</v>
      </c>
      <c r="U507" s="71" t="e">
        <f t="shared" si="59"/>
        <v>#DIV/0!</v>
      </c>
      <c r="V507" s="26">
        <f t="shared" si="60"/>
        <v>280</v>
      </c>
      <c r="W507" s="1">
        <v>20</v>
      </c>
      <c r="X507" s="27" t="str">
        <f t="shared" si="61"/>
        <v>P var</v>
      </c>
      <c r="AH507" s="67">
        <v>300</v>
      </c>
      <c r="AI507" s="68"/>
      <c r="AJ507" s="68"/>
      <c r="AK507" s="68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8" t="s">
        <v>37</v>
      </c>
    </row>
    <row r="508" spans="1:243" ht="49" customHeight="1" x14ac:dyDescent="0.35">
      <c r="A508" s="20">
        <v>506</v>
      </c>
      <c r="B508" s="2" t="s">
        <v>1353</v>
      </c>
      <c r="C508" s="2" t="s">
        <v>1081</v>
      </c>
      <c r="D508" s="2" t="s">
        <v>1060</v>
      </c>
      <c r="F508" s="23" t="s">
        <v>1432</v>
      </c>
      <c r="G508" s="4" t="s">
        <v>1433</v>
      </c>
      <c r="I508" s="1">
        <v>20</v>
      </c>
      <c r="J508" s="24">
        <f t="shared" si="58"/>
        <v>300</v>
      </c>
      <c r="K508" s="44" t="s">
        <v>55</v>
      </c>
      <c r="U508" s="71" t="e">
        <f t="shared" si="59"/>
        <v>#DIV/0!</v>
      </c>
      <c r="V508" s="26">
        <f t="shared" si="60"/>
        <v>280</v>
      </c>
      <c r="W508" s="1">
        <v>20</v>
      </c>
      <c r="X508" s="27" t="str">
        <f t="shared" si="61"/>
        <v>P var</v>
      </c>
      <c r="AH508" s="67">
        <v>300</v>
      </c>
      <c r="AI508" s="68"/>
      <c r="AJ508" s="68"/>
      <c r="AK508" s="68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8" t="s">
        <v>37</v>
      </c>
    </row>
    <row r="509" spans="1:243" ht="49" customHeight="1" x14ac:dyDescent="0.35">
      <c r="A509" s="20">
        <v>507</v>
      </c>
      <c r="B509" s="2" t="s">
        <v>1353</v>
      </c>
      <c r="C509" s="2" t="s">
        <v>1081</v>
      </c>
      <c r="D509" s="2" t="s">
        <v>1060</v>
      </c>
      <c r="F509" s="23" t="s">
        <v>1434</v>
      </c>
      <c r="G509" s="4" t="s">
        <v>1435</v>
      </c>
      <c r="I509" s="1">
        <v>20</v>
      </c>
      <c r="J509" s="24">
        <f t="shared" si="58"/>
        <v>300</v>
      </c>
      <c r="K509" s="44" t="s">
        <v>55</v>
      </c>
      <c r="U509" s="71" t="e">
        <f t="shared" si="59"/>
        <v>#DIV/0!</v>
      </c>
      <c r="V509" s="26">
        <f t="shared" si="60"/>
        <v>280</v>
      </c>
      <c r="W509" s="1">
        <v>20</v>
      </c>
      <c r="X509" s="27" t="str">
        <f t="shared" si="61"/>
        <v>P var</v>
      </c>
      <c r="AH509" s="67">
        <v>300</v>
      </c>
      <c r="AI509" s="68"/>
      <c r="AJ509" s="68"/>
      <c r="AK509" s="68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8" t="s">
        <v>37</v>
      </c>
    </row>
    <row r="510" spans="1:243" ht="49" customHeight="1" x14ac:dyDescent="0.35">
      <c r="A510" s="20">
        <v>508</v>
      </c>
      <c r="B510" s="2" t="s">
        <v>1353</v>
      </c>
      <c r="C510" s="2" t="s">
        <v>1081</v>
      </c>
      <c r="D510" s="2" t="s">
        <v>1060</v>
      </c>
      <c r="F510" s="23" t="s">
        <v>1436</v>
      </c>
      <c r="G510" s="4" t="s">
        <v>1437</v>
      </c>
      <c r="I510" s="1">
        <v>20</v>
      </c>
      <c r="J510" s="24">
        <f t="shared" si="58"/>
        <v>300</v>
      </c>
      <c r="K510" s="44" t="s">
        <v>55</v>
      </c>
      <c r="U510" s="71" t="e">
        <f t="shared" si="59"/>
        <v>#DIV/0!</v>
      </c>
      <c r="V510" s="26">
        <f t="shared" si="60"/>
        <v>280</v>
      </c>
      <c r="W510" s="1">
        <v>20</v>
      </c>
      <c r="X510" s="27" t="str">
        <f t="shared" si="61"/>
        <v>P var</v>
      </c>
      <c r="AH510" s="67">
        <v>300</v>
      </c>
      <c r="AI510" s="68"/>
      <c r="AJ510" s="68"/>
      <c r="AK510" s="68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8" t="s">
        <v>37</v>
      </c>
    </row>
    <row r="511" spans="1:243" ht="49" customHeight="1" x14ac:dyDescent="0.35">
      <c r="A511" s="20">
        <v>509</v>
      </c>
      <c r="B511" s="2" t="s">
        <v>1353</v>
      </c>
      <c r="C511" s="2" t="s">
        <v>1081</v>
      </c>
      <c r="D511" s="2" t="s">
        <v>1060</v>
      </c>
      <c r="F511" s="23" t="s">
        <v>1438</v>
      </c>
      <c r="G511" s="4" t="s">
        <v>1439</v>
      </c>
      <c r="I511" s="1">
        <v>20</v>
      </c>
      <c r="J511" s="24">
        <f t="shared" si="58"/>
        <v>300</v>
      </c>
      <c r="K511" s="44" t="s">
        <v>55</v>
      </c>
      <c r="U511" s="71" t="e">
        <f t="shared" si="59"/>
        <v>#DIV/0!</v>
      </c>
      <c r="V511" s="26">
        <f t="shared" si="60"/>
        <v>280</v>
      </c>
      <c r="W511" s="1">
        <v>20</v>
      </c>
      <c r="X511" s="27" t="str">
        <f t="shared" si="61"/>
        <v>P var</v>
      </c>
      <c r="AH511" s="67">
        <v>300</v>
      </c>
      <c r="AI511" s="68"/>
      <c r="AJ511" s="68"/>
      <c r="AK511" s="68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8" t="s">
        <v>37</v>
      </c>
    </row>
    <row r="512" spans="1:243" ht="49" customHeight="1" x14ac:dyDescent="0.35">
      <c r="A512" s="20">
        <v>510</v>
      </c>
      <c r="B512" s="2" t="s">
        <v>1353</v>
      </c>
      <c r="C512" s="2" t="s">
        <v>1081</v>
      </c>
      <c r="D512" s="2" t="s">
        <v>1060</v>
      </c>
      <c r="F512" s="23" t="s">
        <v>1440</v>
      </c>
      <c r="G512" s="4" t="s">
        <v>1441</v>
      </c>
      <c r="I512" s="1">
        <v>20</v>
      </c>
      <c r="J512" s="24">
        <f t="shared" si="58"/>
        <v>228</v>
      </c>
      <c r="K512" s="44" t="s">
        <v>55</v>
      </c>
      <c r="U512" s="71" t="e">
        <f t="shared" si="59"/>
        <v>#DIV/0!</v>
      </c>
      <c r="V512" s="26">
        <f t="shared" si="60"/>
        <v>208</v>
      </c>
      <c r="W512" s="1">
        <v>20</v>
      </c>
      <c r="X512" s="27" t="str">
        <f t="shared" si="61"/>
        <v>P var</v>
      </c>
      <c r="AH512" s="67">
        <v>240</v>
      </c>
      <c r="AI512" s="68"/>
      <c r="AJ512" s="68"/>
      <c r="AK512" s="68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>
        <v>-2</v>
      </c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>
        <v>-10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8" t="s">
        <v>37</v>
      </c>
    </row>
    <row r="513" spans="1:243" ht="49" customHeight="1" x14ac:dyDescent="0.35">
      <c r="A513" s="20">
        <v>511</v>
      </c>
      <c r="B513" s="2" t="s">
        <v>1353</v>
      </c>
      <c r="C513" s="2" t="s">
        <v>1081</v>
      </c>
      <c r="D513" s="2" t="s">
        <v>1060</v>
      </c>
      <c r="F513" s="23" t="s">
        <v>1442</v>
      </c>
      <c r="G513" s="4" t="s">
        <v>1443</v>
      </c>
      <c r="I513" s="1">
        <v>20</v>
      </c>
      <c r="J513" s="24">
        <f t="shared" si="58"/>
        <v>300</v>
      </c>
      <c r="K513" s="44" t="s">
        <v>55</v>
      </c>
      <c r="U513" s="71" t="e">
        <f t="shared" si="59"/>
        <v>#DIV/0!</v>
      </c>
      <c r="V513" s="26">
        <f t="shared" si="60"/>
        <v>280</v>
      </c>
      <c r="W513" s="1">
        <v>20</v>
      </c>
      <c r="X513" s="27" t="str">
        <f t="shared" si="61"/>
        <v>P var</v>
      </c>
      <c r="AH513" s="67">
        <v>300</v>
      </c>
      <c r="AI513" s="68"/>
      <c r="AJ513" s="68"/>
      <c r="AK513" s="68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8" t="s">
        <v>37</v>
      </c>
    </row>
    <row r="514" spans="1:243" ht="49" customHeight="1" x14ac:dyDescent="0.35">
      <c r="A514" s="20">
        <v>512</v>
      </c>
      <c r="B514" s="2" t="s">
        <v>1353</v>
      </c>
      <c r="C514" s="2" t="s">
        <v>1081</v>
      </c>
      <c r="D514" s="2" t="s">
        <v>1060</v>
      </c>
      <c r="F514" s="23" t="s">
        <v>1444</v>
      </c>
      <c r="G514" s="4" t="s">
        <v>1445</v>
      </c>
      <c r="I514" s="1">
        <v>20</v>
      </c>
      <c r="J514" s="24">
        <f t="shared" si="58"/>
        <v>300</v>
      </c>
      <c r="K514" s="44" t="s">
        <v>55</v>
      </c>
      <c r="U514" s="71" t="e">
        <f t="shared" si="59"/>
        <v>#DIV/0!</v>
      </c>
      <c r="V514" s="26">
        <f t="shared" si="60"/>
        <v>280</v>
      </c>
      <c r="W514" s="1">
        <v>20</v>
      </c>
      <c r="X514" s="27" t="str">
        <f t="shared" si="61"/>
        <v>P var</v>
      </c>
      <c r="AH514" s="67">
        <v>300</v>
      </c>
      <c r="AI514" s="68"/>
      <c r="AJ514" s="68"/>
      <c r="AK514" s="68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8" t="s">
        <v>37</v>
      </c>
    </row>
    <row r="515" spans="1:243" ht="49" customHeight="1" x14ac:dyDescent="0.35">
      <c r="A515" s="20">
        <v>513</v>
      </c>
      <c r="B515" s="2" t="s">
        <v>1353</v>
      </c>
      <c r="C515" s="2" t="s">
        <v>1081</v>
      </c>
      <c r="D515" s="2" t="s">
        <v>1060</v>
      </c>
      <c r="F515" s="23" t="s">
        <v>1446</v>
      </c>
      <c r="G515" s="4" t="s">
        <v>1447</v>
      </c>
      <c r="I515" s="1">
        <v>20</v>
      </c>
      <c r="J515" s="24">
        <f t="shared" si="58"/>
        <v>300</v>
      </c>
      <c r="K515" s="44" t="s">
        <v>55</v>
      </c>
      <c r="U515" s="71" t="e">
        <f t="shared" si="59"/>
        <v>#DIV/0!</v>
      </c>
      <c r="V515" s="26">
        <f t="shared" si="60"/>
        <v>280</v>
      </c>
      <c r="W515" s="1">
        <v>20</v>
      </c>
      <c r="X515" s="27" t="str">
        <f t="shared" si="61"/>
        <v>P var</v>
      </c>
      <c r="AH515" s="67">
        <v>300</v>
      </c>
      <c r="AI515" s="68"/>
      <c r="AJ515" s="68"/>
      <c r="AK515" s="68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8" t="s">
        <v>37</v>
      </c>
    </row>
    <row r="516" spans="1:243" ht="49" customHeight="1" x14ac:dyDescent="0.35">
      <c r="A516" s="20">
        <v>514</v>
      </c>
      <c r="B516" s="2" t="s">
        <v>1353</v>
      </c>
      <c r="C516" s="2" t="s">
        <v>1081</v>
      </c>
      <c r="D516" s="2" t="s">
        <v>1060</v>
      </c>
      <c r="F516" s="23" t="s">
        <v>1448</v>
      </c>
      <c r="G516" s="4" t="s">
        <v>1449</v>
      </c>
      <c r="I516" s="1">
        <v>20</v>
      </c>
      <c r="J516" s="24">
        <f t="shared" si="58"/>
        <v>252</v>
      </c>
      <c r="K516" s="44" t="s">
        <v>55</v>
      </c>
      <c r="U516" s="71" t="e">
        <f t="shared" si="59"/>
        <v>#DIV/0!</v>
      </c>
      <c r="V516" s="26">
        <f t="shared" si="60"/>
        <v>232</v>
      </c>
      <c r="W516" s="1">
        <v>20</v>
      </c>
      <c r="X516" s="27" t="str">
        <f t="shared" si="61"/>
        <v>P var</v>
      </c>
      <c r="AH516" s="67">
        <v>284</v>
      </c>
      <c r="AI516" s="68"/>
      <c r="AJ516" s="68"/>
      <c r="AK516" s="68"/>
      <c r="AL516" s="1"/>
      <c r="AM516" s="1"/>
      <c r="AN516" s="1"/>
      <c r="AO516" s="1"/>
      <c r="AP516" s="1"/>
      <c r="AQ516" s="1">
        <v>-12</v>
      </c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>
        <v>-20</v>
      </c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8" t="s">
        <v>37</v>
      </c>
    </row>
    <row r="517" spans="1:243" ht="49" customHeight="1" x14ac:dyDescent="0.35">
      <c r="A517" s="20">
        <v>515</v>
      </c>
      <c r="B517" s="2" t="s">
        <v>1353</v>
      </c>
      <c r="C517" s="2" t="s">
        <v>1081</v>
      </c>
      <c r="D517" s="2" t="s">
        <v>1060</v>
      </c>
      <c r="F517" s="23" t="s">
        <v>1450</v>
      </c>
      <c r="G517" s="4" t="s">
        <v>1451</v>
      </c>
      <c r="I517" s="1">
        <v>20</v>
      </c>
      <c r="J517" s="24">
        <f t="shared" si="58"/>
        <v>300</v>
      </c>
      <c r="K517" s="44" t="s">
        <v>55</v>
      </c>
      <c r="U517" s="71" t="e">
        <f t="shared" si="59"/>
        <v>#DIV/0!</v>
      </c>
      <c r="V517" s="26">
        <f t="shared" si="60"/>
        <v>280</v>
      </c>
      <c r="W517" s="1">
        <v>20</v>
      </c>
      <c r="X517" s="27" t="str">
        <f t="shared" si="61"/>
        <v>P var</v>
      </c>
      <c r="AH517" s="67">
        <v>300</v>
      </c>
      <c r="AI517" s="68"/>
      <c r="AJ517" s="68"/>
      <c r="AK517" s="68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8" t="s">
        <v>37</v>
      </c>
    </row>
    <row r="518" spans="1:243" ht="49" customHeight="1" x14ac:dyDescent="0.35">
      <c r="A518" s="20">
        <v>516</v>
      </c>
      <c r="B518" s="2" t="s">
        <v>1353</v>
      </c>
      <c r="C518" s="2" t="s">
        <v>1081</v>
      </c>
      <c r="D518" s="2" t="s">
        <v>1060</v>
      </c>
      <c r="F518" s="23" t="s">
        <v>1452</v>
      </c>
      <c r="G518" s="4" t="s">
        <v>1453</v>
      </c>
      <c r="I518" s="1">
        <v>20</v>
      </c>
      <c r="J518" s="24">
        <f t="shared" si="58"/>
        <v>300</v>
      </c>
      <c r="K518" s="44" t="s">
        <v>55</v>
      </c>
      <c r="U518" s="71" t="e">
        <f t="shared" si="59"/>
        <v>#DIV/0!</v>
      </c>
      <c r="V518" s="26">
        <f t="shared" si="60"/>
        <v>280</v>
      </c>
      <c r="W518" s="1">
        <v>20</v>
      </c>
      <c r="X518" s="27" t="str">
        <f t="shared" si="61"/>
        <v>P var</v>
      </c>
      <c r="AH518" s="67">
        <v>300</v>
      </c>
      <c r="AI518" s="68"/>
      <c r="AJ518" s="68"/>
      <c r="AK518" s="68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8" t="s">
        <v>37</v>
      </c>
    </row>
    <row r="519" spans="1:243" ht="49" customHeight="1" x14ac:dyDescent="0.35">
      <c r="A519" s="20">
        <v>517</v>
      </c>
      <c r="B519" s="2" t="s">
        <v>1353</v>
      </c>
      <c r="C519" s="2" t="s">
        <v>1081</v>
      </c>
      <c r="D519" s="2" t="s">
        <v>1060</v>
      </c>
      <c r="F519" s="23" t="s">
        <v>1454</v>
      </c>
      <c r="G519" s="4" t="s">
        <v>1455</v>
      </c>
      <c r="I519" s="1">
        <v>20</v>
      </c>
      <c r="J519" s="24">
        <f t="shared" si="58"/>
        <v>299</v>
      </c>
      <c r="K519" s="44" t="s">
        <v>55</v>
      </c>
      <c r="U519" s="71" t="e">
        <f t="shared" si="59"/>
        <v>#DIV/0!</v>
      </c>
      <c r="V519" s="26">
        <f t="shared" si="60"/>
        <v>279</v>
      </c>
      <c r="W519" s="1">
        <v>20</v>
      </c>
      <c r="X519" s="27" t="str">
        <f t="shared" si="61"/>
        <v>P var</v>
      </c>
      <c r="AH519" s="67">
        <v>299</v>
      </c>
      <c r="AI519" s="68"/>
      <c r="AJ519" s="68"/>
      <c r="AK519" s="68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8" t="s">
        <v>37</v>
      </c>
    </row>
    <row r="520" spans="1:243" ht="49" customHeight="1" x14ac:dyDescent="0.35">
      <c r="A520" s="20">
        <v>518</v>
      </c>
      <c r="B520" s="2" t="s">
        <v>1353</v>
      </c>
      <c r="C520" s="2" t="s">
        <v>1081</v>
      </c>
      <c r="D520" s="2" t="s">
        <v>1060</v>
      </c>
      <c r="F520" s="23" t="s">
        <v>1456</v>
      </c>
      <c r="G520" s="4" t="s">
        <v>1457</v>
      </c>
      <c r="I520" s="1">
        <v>20</v>
      </c>
      <c r="J520" s="24">
        <f t="shared" ref="J520:J583" si="62">SUM(AH520)+SUM(AI520:PY520)</f>
        <v>289</v>
      </c>
      <c r="K520" s="44" t="s">
        <v>55</v>
      </c>
      <c r="U520" s="71" t="e">
        <f t="shared" si="59"/>
        <v>#DIV/0!</v>
      </c>
      <c r="V520" s="26">
        <f t="shared" si="60"/>
        <v>269</v>
      </c>
      <c r="W520" s="1">
        <v>20</v>
      </c>
      <c r="X520" s="27" t="str">
        <f t="shared" si="61"/>
        <v>P var</v>
      </c>
      <c r="AH520" s="67">
        <v>290</v>
      </c>
      <c r="AI520" s="68"/>
      <c r="AJ520" s="68"/>
      <c r="AK520" s="68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>
        <v>-1</v>
      </c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8" t="s">
        <v>37</v>
      </c>
    </row>
    <row r="521" spans="1:243" ht="49" customHeight="1" x14ac:dyDescent="0.35">
      <c r="A521" s="20">
        <v>519</v>
      </c>
      <c r="B521" s="2" t="s">
        <v>1353</v>
      </c>
      <c r="C521" s="2" t="s">
        <v>1081</v>
      </c>
      <c r="D521" s="2" t="s">
        <v>1060</v>
      </c>
      <c r="F521" s="23" t="s">
        <v>1458</v>
      </c>
      <c r="G521" s="4" t="s">
        <v>1459</v>
      </c>
      <c r="I521" s="1">
        <v>20</v>
      </c>
      <c r="J521" s="24">
        <f t="shared" si="62"/>
        <v>300</v>
      </c>
      <c r="K521" s="44" t="s">
        <v>55</v>
      </c>
      <c r="U521" s="71" t="e">
        <f t="shared" si="59"/>
        <v>#DIV/0!</v>
      </c>
      <c r="V521" s="26">
        <f t="shared" si="60"/>
        <v>280</v>
      </c>
      <c r="W521" s="1">
        <v>20</v>
      </c>
      <c r="X521" s="27" t="str">
        <f t="shared" si="61"/>
        <v>P var</v>
      </c>
      <c r="AH521" s="67">
        <v>300</v>
      </c>
      <c r="AI521" s="68"/>
      <c r="AJ521" s="68"/>
      <c r="AK521" s="68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8" t="s">
        <v>37</v>
      </c>
    </row>
    <row r="522" spans="1:243" ht="49" customHeight="1" x14ac:dyDescent="0.35">
      <c r="A522" s="20">
        <v>520</v>
      </c>
      <c r="B522" s="2" t="s">
        <v>1353</v>
      </c>
      <c r="C522" s="2" t="s">
        <v>1081</v>
      </c>
      <c r="D522" s="2" t="s">
        <v>1060</v>
      </c>
      <c r="F522" s="23" t="s">
        <v>1460</v>
      </c>
      <c r="G522" s="4" t="s">
        <v>1461</v>
      </c>
      <c r="I522" s="1">
        <v>20</v>
      </c>
      <c r="J522" s="24">
        <f t="shared" si="62"/>
        <v>300</v>
      </c>
      <c r="K522" s="44" t="s">
        <v>55</v>
      </c>
      <c r="U522" s="71" t="e">
        <f t="shared" si="59"/>
        <v>#DIV/0!</v>
      </c>
      <c r="V522" s="26">
        <f t="shared" si="60"/>
        <v>280</v>
      </c>
      <c r="W522" s="1">
        <v>20</v>
      </c>
      <c r="X522" s="27" t="str">
        <f t="shared" si="61"/>
        <v>P var</v>
      </c>
      <c r="AH522" s="67">
        <v>300</v>
      </c>
      <c r="AI522" s="68"/>
      <c r="AJ522" s="68"/>
      <c r="AK522" s="68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8" t="s">
        <v>37</v>
      </c>
    </row>
    <row r="523" spans="1:243" ht="49" customHeight="1" x14ac:dyDescent="0.35">
      <c r="A523" s="20">
        <v>521</v>
      </c>
      <c r="B523" s="2" t="s">
        <v>1353</v>
      </c>
      <c r="C523" s="2" t="s">
        <v>1081</v>
      </c>
      <c r="D523" s="2" t="s">
        <v>1060</v>
      </c>
      <c r="F523" s="23" t="s">
        <v>1462</v>
      </c>
      <c r="G523" s="4" t="s">
        <v>1463</v>
      </c>
      <c r="I523" s="1">
        <v>20</v>
      </c>
      <c r="J523" s="24">
        <f t="shared" si="62"/>
        <v>300</v>
      </c>
      <c r="K523" s="44" t="s">
        <v>55</v>
      </c>
      <c r="U523" s="71" t="e">
        <f t="shared" si="59"/>
        <v>#DIV/0!</v>
      </c>
      <c r="V523" s="26">
        <f t="shared" si="60"/>
        <v>280</v>
      </c>
      <c r="W523" s="1">
        <v>20</v>
      </c>
      <c r="X523" s="27" t="str">
        <f t="shared" si="61"/>
        <v>P var</v>
      </c>
      <c r="AH523" s="67">
        <v>300</v>
      </c>
      <c r="AI523" s="68"/>
      <c r="AJ523" s="68"/>
      <c r="AK523" s="68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8" t="s">
        <v>37</v>
      </c>
    </row>
    <row r="524" spans="1:243" ht="49" customHeight="1" x14ac:dyDescent="0.35">
      <c r="A524" s="20">
        <v>522</v>
      </c>
      <c r="B524" s="2" t="s">
        <v>1353</v>
      </c>
      <c r="C524" s="2" t="s">
        <v>1081</v>
      </c>
      <c r="D524" s="2" t="s">
        <v>1060</v>
      </c>
      <c r="F524" s="23" t="s">
        <v>1464</v>
      </c>
      <c r="G524" s="4" t="s">
        <v>1465</v>
      </c>
      <c r="I524" s="1">
        <v>20</v>
      </c>
      <c r="J524" s="24">
        <f t="shared" si="62"/>
        <v>187</v>
      </c>
      <c r="K524" s="44" t="s">
        <v>55</v>
      </c>
      <c r="U524" s="71" t="e">
        <f t="shared" si="59"/>
        <v>#DIV/0!</v>
      </c>
      <c r="V524" s="26">
        <f t="shared" si="60"/>
        <v>167</v>
      </c>
      <c r="W524" s="1">
        <v>20</v>
      </c>
      <c r="X524" s="27" t="str">
        <f t="shared" si="61"/>
        <v>P var</v>
      </c>
      <c r="AH524" s="67">
        <v>229</v>
      </c>
      <c r="AI524" s="68"/>
      <c r="AJ524" s="68"/>
      <c r="AK524" s="68"/>
      <c r="AL524" s="1"/>
      <c r="AM524" s="1"/>
      <c r="AN524" s="1"/>
      <c r="AO524" s="1"/>
      <c r="AP524" s="1"/>
      <c r="AQ524" s="1">
        <v>-12</v>
      </c>
      <c r="AR524" s="1"/>
      <c r="AS524" s="1"/>
      <c r="AT524" s="1"/>
      <c r="AU524" s="1"/>
      <c r="AV524" s="1"/>
      <c r="AW524" s="1"/>
      <c r="AX524" s="1"/>
      <c r="AY524" s="1">
        <v>-10</v>
      </c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>
        <v>-20</v>
      </c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8" t="s">
        <v>37</v>
      </c>
    </row>
    <row r="525" spans="1:243" ht="49" customHeight="1" x14ac:dyDescent="0.35">
      <c r="A525" s="20">
        <v>523</v>
      </c>
      <c r="B525" s="2" t="s">
        <v>1353</v>
      </c>
      <c r="C525" s="2" t="s">
        <v>1081</v>
      </c>
      <c r="D525" s="2" t="s">
        <v>1060</v>
      </c>
      <c r="F525" s="23" t="s">
        <v>1466</v>
      </c>
      <c r="G525" s="4" t="s">
        <v>1467</v>
      </c>
      <c r="I525" s="1">
        <v>20</v>
      </c>
      <c r="J525" s="24">
        <f t="shared" si="62"/>
        <v>300</v>
      </c>
      <c r="K525" s="44" t="s">
        <v>55</v>
      </c>
      <c r="U525" s="71" t="e">
        <f t="shared" si="59"/>
        <v>#DIV/0!</v>
      </c>
      <c r="V525" s="26">
        <f t="shared" si="60"/>
        <v>280</v>
      </c>
      <c r="W525" s="1">
        <v>20</v>
      </c>
      <c r="X525" s="27" t="str">
        <f t="shared" si="61"/>
        <v>P var</v>
      </c>
      <c r="AH525" s="67">
        <v>300</v>
      </c>
      <c r="AI525" s="68"/>
      <c r="AJ525" s="68"/>
      <c r="AK525" s="68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8" t="s">
        <v>37</v>
      </c>
    </row>
    <row r="526" spans="1:243" ht="49" customHeight="1" x14ac:dyDescent="0.35">
      <c r="A526" s="20">
        <v>524</v>
      </c>
      <c r="B526" s="2" t="s">
        <v>1353</v>
      </c>
      <c r="C526" s="2" t="s">
        <v>1081</v>
      </c>
      <c r="D526" s="2" t="s">
        <v>1060</v>
      </c>
      <c r="F526" s="23" t="s">
        <v>1468</v>
      </c>
      <c r="G526" s="4" t="s">
        <v>1469</v>
      </c>
      <c r="I526" s="1">
        <v>20</v>
      </c>
      <c r="J526" s="24">
        <f t="shared" si="62"/>
        <v>300</v>
      </c>
      <c r="K526" s="44" t="s">
        <v>55</v>
      </c>
      <c r="U526" s="71" t="e">
        <f t="shared" si="59"/>
        <v>#DIV/0!</v>
      </c>
      <c r="V526" s="26">
        <f t="shared" si="60"/>
        <v>280</v>
      </c>
      <c r="W526" s="1">
        <v>20</v>
      </c>
      <c r="X526" s="27" t="str">
        <f t="shared" si="61"/>
        <v>P var</v>
      </c>
      <c r="AH526" s="67">
        <v>300</v>
      </c>
      <c r="AI526" s="68"/>
      <c r="AJ526" s="68"/>
      <c r="AK526" s="68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8" t="s">
        <v>37</v>
      </c>
    </row>
    <row r="527" spans="1:243" ht="49" customHeight="1" x14ac:dyDescent="0.35">
      <c r="A527" s="20">
        <v>525</v>
      </c>
      <c r="B527" s="2" t="s">
        <v>1353</v>
      </c>
      <c r="C527" s="2" t="s">
        <v>1081</v>
      </c>
      <c r="D527" s="2" t="s">
        <v>1060</v>
      </c>
      <c r="F527" s="23" t="s">
        <v>1470</v>
      </c>
      <c r="G527" s="4" t="s">
        <v>1471</v>
      </c>
      <c r="I527" s="1">
        <v>20</v>
      </c>
      <c r="J527" s="24">
        <f t="shared" si="62"/>
        <v>294</v>
      </c>
      <c r="K527" s="44" t="s">
        <v>55</v>
      </c>
      <c r="U527" s="71" t="e">
        <f t="shared" si="59"/>
        <v>#DIV/0!</v>
      </c>
      <c r="V527" s="26">
        <f t="shared" si="60"/>
        <v>274</v>
      </c>
      <c r="W527" s="1">
        <v>20</v>
      </c>
      <c r="X527" s="27" t="str">
        <f t="shared" si="61"/>
        <v>P var</v>
      </c>
      <c r="AH527" s="67">
        <v>294</v>
      </c>
      <c r="AI527" s="68"/>
      <c r="AJ527" s="68"/>
      <c r="AK527" s="68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8" t="s">
        <v>37</v>
      </c>
    </row>
    <row r="528" spans="1:243" ht="49" customHeight="1" x14ac:dyDescent="0.35">
      <c r="A528" s="20">
        <v>526</v>
      </c>
      <c r="B528" s="2" t="s">
        <v>1353</v>
      </c>
      <c r="C528" s="2" t="s">
        <v>1081</v>
      </c>
      <c r="D528" s="2" t="s">
        <v>1060</v>
      </c>
      <c r="F528" s="23" t="s">
        <v>1472</v>
      </c>
      <c r="G528" s="4" t="s">
        <v>1473</v>
      </c>
      <c r="I528" s="1">
        <v>20</v>
      </c>
      <c r="J528" s="24">
        <f t="shared" si="62"/>
        <v>291</v>
      </c>
      <c r="K528" s="44" t="s">
        <v>55</v>
      </c>
      <c r="U528" s="71" t="e">
        <f t="shared" si="59"/>
        <v>#DIV/0!</v>
      </c>
      <c r="V528" s="26">
        <f t="shared" si="60"/>
        <v>271</v>
      </c>
      <c r="W528" s="1">
        <v>20</v>
      </c>
      <c r="X528" s="27" t="str">
        <f t="shared" si="61"/>
        <v>P var</v>
      </c>
      <c r="AH528" s="67">
        <v>292</v>
      </c>
      <c r="AI528" s="68"/>
      <c r="AJ528" s="68"/>
      <c r="AK528" s="68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>
        <v>-1</v>
      </c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8" t="s">
        <v>37</v>
      </c>
    </row>
    <row r="529" spans="1:243" ht="49" customHeight="1" x14ac:dyDescent="0.35">
      <c r="A529" s="20">
        <v>527</v>
      </c>
      <c r="B529" s="2" t="s">
        <v>1353</v>
      </c>
      <c r="C529" s="2" t="s">
        <v>1081</v>
      </c>
      <c r="D529" s="2" t="s">
        <v>1060</v>
      </c>
      <c r="F529" s="23" t="s">
        <v>1474</v>
      </c>
      <c r="G529" s="4" t="s">
        <v>1475</v>
      </c>
      <c r="I529" s="1">
        <v>20</v>
      </c>
      <c r="J529" s="24">
        <f t="shared" si="62"/>
        <v>300</v>
      </c>
      <c r="K529" s="44" t="s">
        <v>55</v>
      </c>
      <c r="U529" s="71" t="e">
        <f t="shared" si="59"/>
        <v>#DIV/0!</v>
      </c>
      <c r="V529" s="26">
        <f t="shared" si="60"/>
        <v>280</v>
      </c>
      <c r="W529" s="1">
        <v>20</v>
      </c>
      <c r="X529" s="27" t="str">
        <f t="shared" si="61"/>
        <v>P var</v>
      </c>
      <c r="AH529" s="67">
        <v>300</v>
      </c>
      <c r="AI529" s="68"/>
      <c r="AJ529" s="68"/>
      <c r="AK529" s="68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8" t="s">
        <v>37</v>
      </c>
    </row>
    <row r="530" spans="1:243" ht="49" customHeight="1" x14ac:dyDescent="0.35">
      <c r="A530" s="20">
        <v>528</v>
      </c>
      <c r="B530" s="2" t="s">
        <v>1353</v>
      </c>
      <c r="C530" s="2" t="s">
        <v>1081</v>
      </c>
      <c r="D530" s="2" t="s">
        <v>1060</v>
      </c>
      <c r="F530" s="23" t="s">
        <v>1476</v>
      </c>
      <c r="G530" s="4" t="s">
        <v>1477</v>
      </c>
      <c r="I530" s="1">
        <v>20</v>
      </c>
      <c r="J530" s="24">
        <f t="shared" si="62"/>
        <v>203</v>
      </c>
      <c r="K530" s="44" t="s">
        <v>55</v>
      </c>
      <c r="U530" s="71" t="e">
        <f t="shared" si="59"/>
        <v>#DIV/0!</v>
      </c>
      <c r="V530" s="26">
        <f t="shared" si="60"/>
        <v>183</v>
      </c>
      <c r="W530" s="1">
        <v>20</v>
      </c>
      <c r="X530" s="27" t="str">
        <f t="shared" si="61"/>
        <v>P var</v>
      </c>
      <c r="AH530" s="67">
        <v>225</v>
      </c>
      <c r="AI530" s="68"/>
      <c r="AJ530" s="68"/>
      <c r="AK530" s="68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>
        <v>-10</v>
      </c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>
        <v>-2</v>
      </c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>
        <v>-10</v>
      </c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8" t="s">
        <v>37</v>
      </c>
    </row>
    <row r="531" spans="1:243" ht="49" customHeight="1" x14ac:dyDescent="0.35">
      <c r="A531" s="20">
        <v>529</v>
      </c>
      <c r="B531" s="2" t="s">
        <v>1353</v>
      </c>
      <c r="C531" s="2" t="s">
        <v>1081</v>
      </c>
      <c r="D531" s="2" t="s">
        <v>1060</v>
      </c>
      <c r="F531" s="23" t="s">
        <v>1478</v>
      </c>
      <c r="G531" s="4" t="s">
        <v>1479</v>
      </c>
      <c r="I531" s="1">
        <v>20</v>
      </c>
      <c r="J531" s="24">
        <f t="shared" si="62"/>
        <v>300</v>
      </c>
      <c r="K531" s="44" t="s">
        <v>55</v>
      </c>
      <c r="U531" s="71" t="e">
        <f t="shared" si="59"/>
        <v>#DIV/0!</v>
      </c>
      <c r="V531" s="26">
        <f t="shared" si="60"/>
        <v>280</v>
      </c>
      <c r="W531" s="1">
        <v>20</v>
      </c>
      <c r="X531" s="27" t="str">
        <f t="shared" si="61"/>
        <v>P var</v>
      </c>
      <c r="AH531" s="67">
        <v>300</v>
      </c>
      <c r="AI531" s="68"/>
      <c r="AJ531" s="68"/>
      <c r="AK531" s="68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8" t="s">
        <v>37</v>
      </c>
    </row>
    <row r="532" spans="1:243" ht="49" customHeight="1" x14ac:dyDescent="0.35">
      <c r="A532" s="20">
        <v>530</v>
      </c>
      <c r="B532" s="2" t="s">
        <v>1353</v>
      </c>
      <c r="C532" s="2" t="s">
        <v>1081</v>
      </c>
      <c r="D532" s="2" t="s">
        <v>1060</v>
      </c>
      <c r="F532" s="23" t="s">
        <v>1480</v>
      </c>
      <c r="G532" s="4" t="s">
        <v>1481</v>
      </c>
      <c r="I532" s="1">
        <v>20</v>
      </c>
      <c r="J532" s="24">
        <f t="shared" si="62"/>
        <v>280</v>
      </c>
      <c r="K532" s="44" t="s">
        <v>55</v>
      </c>
      <c r="U532" s="71" t="e">
        <f t="shared" si="59"/>
        <v>#DIV/0!</v>
      </c>
      <c r="V532" s="26">
        <f t="shared" si="60"/>
        <v>260</v>
      </c>
      <c r="W532" s="1">
        <v>20</v>
      </c>
      <c r="X532" s="27" t="str">
        <f t="shared" si="61"/>
        <v>P var</v>
      </c>
      <c r="AH532" s="67">
        <v>288</v>
      </c>
      <c r="AI532" s="68"/>
      <c r="AJ532" s="68"/>
      <c r="AK532" s="68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>
        <v>-8</v>
      </c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8" t="s">
        <v>37</v>
      </c>
    </row>
    <row r="533" spans="1:243" ht="49" customHeight="1" x14ac:dyDescent="0.35">
      <c r="A533" s="20">
        <v>531</v>
      </c>
      <c r="B533" s="2" t="s">
        <v>1353</v>
      </c>
      <c r="C533" s="2" t="s">
        <v>1081</v>
      </c>
      <c r="D533" s="2" t="s">
        <v>1060</v>
      </c>
      <c r="F533" s="23" t="s">
        <v>1482</v>
      </c>
      <c r="G533" s="4" t="s">
        <v>1483</v>
      </c>
      <c r="I533" s="1">
        <v>20</v>
      </c>
      <c r="J533" s="24">
        <f t="shared" si="62"/>
        <v>300</v>
      </c>
      <c r="K533" s="44" t="s">
        <v>55</v>
      </c>
      <c r="U533" s="71" t="e">
        <f t="shared" si="59"/>
        <v>#DIV/0!</v>
      </c>
      <c r="V533" s="26">
        <f t="shared" si="60"/>
        <v>280</v>
      </c>
      <c r="W533" s="1">
        <v>20</v>
      </c>
      <c r="X533" s="27" t="str">
        <f t="shared" si="61"/>
        <v>P var</v>
      </c>
      <c r="AH533" s="67">
        <v>300</v>
      </c>
      <c r="AI533" s="68"/>
      <c r="AJ533" s="68"/>
      <c r="AK533" s="68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8" t="s">
        <v>37</v>
      </c>
    </row>
    <row r="534" spans="1:243" ht="49" customHeight="1" x14ac:dyDescent="0.35">
      <c r="A534" s="20">
        <v>532</v>
      </c>
      <c r="B534" s="2" t="s">
        <v>1353</v>
      </c>
      <c r="C534" s="2" t="s">
        <v>1081</v>
      </c>
      <c r="D534" s="2" t="s">
        <v>1060</v>
      </c>
      <c r="F534" s="23" t="s">
        <v>1484</v>
      </c>
      <c r="G534" s="4" t="s">
        <v>1485</v>
      </c>
      <c r="I534" s="1">
        <v>20</v>
      </c>
      <c r="J534" s="24">
        <f t="shared" si="62"/>
        <v>228</v>
      </c>
      <c r="K534" s="44" t="s">
        <v>55</v>
      </c>
      <c r="U534" s="71" t="e">
        <f t="shared" si="59"/>
        <v>#DIV/0!</v>
      </c>
      <c r="V534" s="26">
        <f t="shared" si="60"/>
        <v>208</v>
      </c>
      <c r="W534" s="1">
        <v>20</v>
      </c>
      <c r="X534" s="27" t="str">
        <f t="shared" si="61"/>
        <v>P var</v>
      </c>
      <c r="AH534" s="67">
        <v>240</v>
      </c>
      <c r="AI534" s="68"/>
      <c r="AJ534" s="68"/>
      <c r="AK534" s="68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>
        <v>-2</v>
      </c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>
        <v>-10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8" t="s">
        <v>37</v>
      </c>
    </row>
    <row r="535" spans="1:243" ht="49" customHeight="1" x14ac:dyDescent="0.35">
      <c r="A535" s="20">
        <v>533</v>
      </c>
      <c r="B535" s="2" t="s">
        <v>1353</v>
      </c>
      <c r="C535" s="2" t="s">
        <v>1081</v>
      </c>
      <c r="D535" s="2" t="s">
        <v>1060</v>
      </c>
      <c r="F535" s="23" t="s">
        <v>1486</v>
      </c>
      <c r="G535" s="4" t="s">
        <v>1487</v>
      </c>
      <c r="I535" s="1">
        <v>20</v>
      </c>
      <c r="J535" s="24">
        <f t="shared" si="62"/>
        <v>300</v>
      </c>
      <c r="K535" s="44" t="s">
        <v>55</v>
      </c>
      <c r="U535" s="71" t="e">
        <f t="shared" si="59"/>
        <v>#DIV/0!</v>
      </c>
      <c r="V535" s="26">
        <f t="shared" si="60"/>
        <v>280</v>
      </c>
      <c r="W535" s="1">
        <v>20</v>
      </c>
      <c r="X535" s="27" t="str">
        <f t="shared" si="61"/>
        <v>P var</v>
      </c>
      <c r="AH535" s="67">
        <v>300</v>
      </c>
      <c r="AI535" s="68"/>
      <c r="AJ535" s="68"/>
      <c r="AK535" s="68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8" t="s">
        <v>37</v>
      </c>
    </row>
    <row r="536" spans="1:243" ht="49" customHeight="1" x14ac:dyDescent="0.35">
      <c r="A536" s="20">
        <v>534</v>
      </c>
      <c r="B536" s="2" t="s">
        <v>1353</v>
      </c>
      <c r="C536" s="2" t="s">
        <v>1081</v>
      </c>
      <c r="D536" s="2" t="s">
        <v>1060</v>
      </c>
      <c r="F536" s="23" t="s">
        <v>1488</v>
      </c>
      <c r="G536" s="4" t="s">
        <v>1489</v>
      </c>
      <c r="I536" s="1">
        <v>20</v>
      </c>
      <c r="J536" s="24">
        <f t="shared" si="62"/>
        <v>299</v>
      </c>
      <c r="K536" s="44" t="s">
        <v>55</v>
      </c>
      <c r="U536" s="71" t="e">
        <f t="shared" si="59"/>
        <v>#DIV/0!</v>
      </c>
      <c r="V536" s="26">
        <f t="shared" si="60"/>
        <v>279</v>
      </c>
      <c r="W536" s="1">
        <v>20</v>
      </c>
      <c r="X536" s="27" t="str">
        <f t="shared" si="61"/>
        <v>P var</v>
      </c>
      <c r="AH536" s="67">
        <v>299</v>
      </c>
      <c r="AI536" s="68"/>
      <c r="AJ536" s="68"/>
      <c r="AK536" s="68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8" t="s">
        <v>37</v>
      </c>
    </row>
    <row r="537" spans="1:243" ht="49" customHeight="1" x14ac:dyDescent="0.35">
      <c r="A537" s="20">
        <v>535</v>
      </c>
      <c r="B537" s="2" t="s">
        <v>1353</v>
      </c>
      <c r="C537" s="2" t="s">
        <v>1081</v>
      </c>
      <c r="D537" s="2" t="s">
        <v>1060</v>
      </c>
      <c r="F537" s="23" t="s">
        <v>1490</v>
      </c>
      <c r="G537" s="4" t="s">
        <v>1491</v>
      </c>
      <c r="I537" s="1">
        <v>20</v>
      </c>
      <c r="J537" s="24">
        <f t="shared" si="62"/>
        <v>300</v>
      </c>
      <c r="K537" s="44" t="s">
        <v>55</v>
      </c>
      <c r="U537" s="71" t="e">
        <f t="shared" si="59"/>
        <v>#DIV/0!</v>
      </c>
      <c r="V537" s="26">
        <f t="shared" si="60"/>
        <v>280</v>
      </c>
      <c r="W537" s="1">
        <v>20</v>
      </c>
      <c r="X537" s="27" t="str">
        <f t="shared" si="61"/>
        <v>P var</v>
      </c>
      <c r="AH537" s="67">
        <v>300</v>
      </c>
      <c r="AI537" s="68"/>
      <c r="AJ537" s="68"/>
      <c r="AK537" s="68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8" t="s">
        <v>37</v>
      </c>
    </row>
    <row r="538" spans="1:243" ht="49" customHeight="1" x14ac:dyDescent="0.35">
      <c r="A538" s="20">
        <v>536</v>
      </c>
      <c r="B538" s="2" t="s">
        <v>1353</v>
      </c>
      <c r="C538" s="2" t="s">
        <v>1081</v>
      </c>
      <c r="D538" s="2" t="s">
        <v>1060</v>
      </c>
      <c r="F538" s="23" t="s">
        <v>1492</v>
      </c>
      <c r="G538" s="4" t="s">
        <v>1493</v>
      </c>
      <c r="I538" s="1">
        <v>20</v>
      </c>
      <c r="J538" s="24">
        <f t="shared" si="62"/>
        <v>299</v>
      </c>
      <c r="K538" s="44" t="s">
        <v>55</v>
      </c>
      <c r="U538" s="71" t="e">
        <f t="shared" si="59"/>
        <v>#DIV/0!</v>
      </c>
      <c r="V538" s="26">
        <f t="shared" si="60"/>
        <v>279</v>
      </c>
      <c r="W538" s="1">
        <v>20</v>
      </c>
      <c r="X538" s="27" t="str">
        <f t="shared" si="61"/>
        <v>P var</v>
      </c>
      <c r="AH538" s="67">
        <v>299</v>
      </c>
      <c r="AI538" s="68"/>
      <c r="AJ538" s="68"/>
      <c r="AK538" s="68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8" t="s">
        <v>37</v>
      </c>
    </row>
    <row r="539" spans="1:243" ht="49" customHeight="1" x14ac:dyDescent="0.35">
      <c r="A539" s="20">
        <v>537</v>
      </c>
      <c r="B539" s="2" t="s">
        <v>1353</v>
      </c>
      <c r="C539" s="2" t="s">
        <v>1081</v>
      </c>
      <c r="D539" s="2" t="s">
        <v>1060</v>
      </c>
      <c r="F539" s="23" t="s">
        <v>1494</v>
      </c>
      <c r="G539" s="4" t="s">
        <v>1495</v>
      </c>
      <c r="I539" s="1">
        <v>20</v>
      </c>
      <c r="J539" s="24">
        <f t="shared" si="62"/>
        <v>300</v>
      </c>
      <c r="K539" s="44" t="s">
        <v>55</v>
      </c>
      <c r="U539" s="71" t="e">
        <f t="shared" si="59"/>
        <v>#DIV/0!</v>
      </c>
      <c r="V539" s="26">
        <f t="shared" si="60"/>
        <v>280</v>
      </c>
      <c r="W539" s="1">
        <v>20</v>
      </c>
      <c r="X539" s="27" t="str">
        <f t="shared" si="61"/>
        <v>P var</v>
      </c>
      <c r="AH539" s="67">
        <v>300</v>
      </c>
      <c r="AI539" s="68"/>
      <c r="AJ539" s="68"/>
      <c r="AK539" s="68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8" t="s">
        <v>37</v>
      </c>
    </row>
    <row r="540" spans="1:243" ht="49" customHeight="1" x14ac:dyDescent="0.35">
      <c r="A540" s="20">
        <v>538</v>
      </c>
      <c r="B540" s="2" t="s">
        <v>1353</v>
      </c>
      <c r="C540" s="2" t="s">
        <v>1081</v>
      </c>
      <c r="D540" s="2" t="s">
        <v>1060</v>
      </c>
      <c r="F540" s="23" t="s">
        <v>1496</v>
      </c>
      <c r="G540" s="4" t="s">
        <v>1497</v>
      </c>
      <c r="I540" s="1">
        <v>20</v>
      </c>
      <c r="J540" s="24">
        <f t="shared" si="62"/>
        <v>300</v>
      </c>
      <c r="K540" s="44" t="s">
        <v>55</v>
      </c>
      <c r="U540" s="71" t="e">
        <f t="shared" si="59"/>
        <v>#DIV/0!</v>
      </c>
      <c r="V540" s="26">
        <f t="shared" si="60"/>
        <v>280</v>
      </c>
      <c r="W540" s="1">
        <v>20</v>
      </c>
      <c r="X540" s="27" t="str">
        <f t="shared" si="61"/>
        <v>P var</v>
      </c>
      <c r="AH540" s="67">
        <v>300</v>
      </c>
      <c r="AI540" s="68"/>
      <c r="AJ540" s="68"/>
      <c r="AK540" s="68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8" t="s">
        <v>37</v>
      </c>
    </row>
    <row r="541" spans="1:243" ht="49" customHeight="1" x14ac:dyDescent="0.35">
      <c r="A541" s="20">
        <v>539</v>
      </c>
      <c r="B541" s="2" t="s">
        <v>1353</v>
      </c>
      <c r="C541" s="2" t="s">
        <v>1081</v>
      </c>
      <c r="D541" s="2" t="s">
        <v>1060</v>
      </c>
      <c r="F541" s="23" t="s">
        <v>1498</v>
      </c>
      <c r="G541" s="4" t="s">
        <v>1499</v>
      </c>
      <c r="I541" s="1">
        <v>20</v>
      </c>
      <c r="J541" s="24">
        <f t="shared" si="62"/>
        <v>300</v>
      </c>
      <c r="K541" s="44" t="s">
        <v>55</v>
      </c>
      <c r="U541" s="71" t="e">
        <f t="shared" si="59"/>
        <v>#DIV/0!</v>
      </c>
      <c r="V541" s="26">
        <f t="shared" si="60"/>
        <v>280</v>
      </c>
      <c r="W541" s="1">
        <v>20</v>
      </c>
      <c r="X541" s="27" t="str">
        <f t="shared" si="61"/>
        <v>P var</v>
      </c>
      <c r="AH541" s="67">
        <v>300</v>
      </c>
      <c r="AI541" s="68"/>
      <c r="AJ541" s="68"/>
      <c r="AK541" s="68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8" t="s">
        <v>37</v>
      </c>
    </row>
    <row r="542" spans="1:243" ht="49" customHeight="1" x14ac:dyDescent="0.35">
      <c r="A542" s="20">
        <v>540</v>
      </c>
      <c r="B542" s="2" t="s">
        <v>1353</v>
      </c>
      <c r="C542" s="2" t="s">
        <v>1081</v>
      </c>
      <c r="D542" s="2" t="s">
        <v>1060</v>
      </c>
      <c r="F542" s="23" t="s">
        <v>1500</v>
      </c>
      <c r="G542" s="4" t="s">
        <v>1501</v>
      </c>
      <c r="I542" s="1">
        <v>20</v>
      </c>
      <c r="J542" s="24">
        <f t="shared" si="62"/>
        <v>300</v>
      </c>
      <c r="K542" s="44" t="s">
        <v>55</v>
      </c>
      <c r="U542" s="71" t="e">
        <f t="shared" si="59"/>
        <v>#DIV/0!</v>
      </c>
      <c r="V542" s="26">
        <f t="shared" si="60"/>
        <v>280</v>
      </c>
      <c r="W542" s="1">
        <v>20</v>
      </c>
      <c r="X542" s="27" t="str">
        <f t="shared" si="61"/>
        <v>P var</v>
      </c>
      <c r="AH542" s="67">
        <v>300</v>
      </c>
      <c r="AI542" s="68"/>
      <c r="AJ542" s="68"/>
      <c r="AK542" s="68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8" t="s">
        <v>37</v>
      </c>
    </row>
    <row r="543" spans="1:243" ht="49" customHeight="1" x14ac:dyDescent="0.35">
      <c r="A543" s="20">
        <v>541</v>
      </c>
      <c r="B543" s="2" t="s">
        <v>1353</v>
      </c>
      <c r="C543" s="2" t="s">
        <v>1081</v>
      </c>
      <c r="D543" s="2" t="s">
        <v>1060</v>
      </c>
      <c r="F543" s="23" t="s">
        <v>1502</v>
      </c>
      <c r="G543" s="4" t="s">
        <v>1503</v>
      </c>
      <c r="I543" s="1">
        <v>20</v>
      </c>
      <c r="J543" s="24">
        <f t="shared" si="62"/>
        <v>257</v>
      </c>
      <c r="K543" s="44" t="s">
        <v>55</v>
      </c>
      <c r="U543" s="71" t="e">
        <f t="shared" si="59"/>
        <v>#DIV/0!</v>
      </c>
      <c r="V543" s="26">
        <f t="shared" si="60"/>
        <v>237</v>
      </c>
      <c r="W543" s="1">
        <v>20</v>
      </c>
      <c r="X543" s="27" t="str">
        <f t="shared" si="61"/>
        <v>P var</v>
      </c>
      <c r="AH543" s="67">
        <v>257</v>
      </c>
      <c r="AI543" s="68"/>
      <c r="AJ543" s="68"/>
      <c r="AK543" s="68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8" t="s">
        <v>37</v>
      </c>
    </row>
    <row r="544" spans="1:243" ht="49" customHeight="1" x14ac:dyDescent="0.35">
      <c r="A544" s="20">
        <v>542</v>
      </c>
      <c r="B544" s="2" t="s">
        <v>1353</v>
      </c>
      <c r="C544" s="2" t="s">
        <v>1081</v>
      </c>
      <c r="D544" s="2" t="s">
        <v>1060</v>
      </c>
      <c r="F544" s="23" t="s">
        <v>1504</v>
      </c>
      <c r="G544" s="4" t="s">
        <v>1505</v>
      </c>
      <c r="I544" s="1">
        <v>20</v>
      </c>
      <c r="J544" s="24">
        <f t="shared" si="62"/>
        <v>299</v>
      </c>
      <c r="K544" s="44" t="s">
        <v>55</v>
      </c>
      <c r="U544" s="71" t="e">
        <f t="shared" ref="U544:U607" si="63">J544/S544</f>
        <v>#DIV/0!</v>
      </c>
      <c r="V544" s="26">
        <f t="shared" si="60"/>
        <v>279</v>
      </c>
      <c r="W544" s="1">
        <v>20</v>
      </c>
      <c r="X544" s="27" t="str">
        <f t="shared" si="61"/>
        <v>P var</v>
      </c>
      <c r="AH544" s="67">
        <v>299</v>
      </c>
      <c r="AI544" s="68"/>
      <c r="AJ544" s="68"/>
      <c r="AK544" s="68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8" t="s">
        <v>37</v>
      </c>
    </row>
    <row r="545" spans="1:243" ht="49" customHeight="1" x14ac:dyDescent="0.35">
      <c r="A545" s="20">
        <v>543</v>
      </c>
      <c r="B545" s="2" t="s">
        <v>1353</v>
      </c>
      <c r="C545" s="2" t="s">
        <v>1081</v>
      </c>
      <c r="D545" s="2" t="s">
        <v>1060</v>
      </c>
      <c r="F545" s="23" t="s">
        <v>1506</v>
      </c>
      <c r="G545" s="4" t="s">
        <v>1507</v>
      </c>
      <c r="I545" s="1">
        <v>20</v>
      </c>
      <c r="J545" s="24">
        <f t="shared" si="62"/>
        <v>300</v>
      </c>
      <c r="K545" s="44" t="s">
        <v>55</v>
      </c>
      <c r="U545" s="71" t="e">
        <f t="shared" si="63"/>
        <v>#DIV/0!</v>
      </c>
      <c r="V545" s="26">
        <f t="shared" si="60"/>
        <v>280</v>
      </c>
      <c r="W545" s="1">
        <v>20</v>
      </c>
      <c r="X545" s="27" t="str">
        <f t="shared" si="61"/>
        <v>P var</v>
      </c>
      <c r="AH545" s="67">
        <v>300</v>
      </c>
      <c r="AI545" s="68"/>
      <c r="AJ545" s="68"/>
      <c r="AK545" s="68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8" t="s">
        <v>37</v>
      </c>
    </row>
    <row r="546" spans="1:243" ht="49" customHeight="1" x14ac:dyDescent="0.35">
      <c r="A546" s="20">
        <v>544</v>
      </c>
      <c r="B546" s="2" t="s">
        <v>1353</v>
      </c>
      <c r="C546" s="2" t="s">
        <v>1081</v>
      </c>
      <c r="D546" s="2" t="s">
        <v>1060</v>
      </c>
      <c r="F546" s="23" t="s">
        <v>1508</v>
      </c>
      <c r="G546" s="4" t="s">
        <v>1509</v>
      </c>
      <c r="I546" s="1">
        <v>20</v>
      </c>
      <c r="J546" s="24">
        <f t="shared" si="62"/>
        <v>298</v>
      </c>
      <c r="K546" s="44" t="s">
        <v>55</v>
      </c>
      <c r="U546" s="71" t="e">
        <f t="shared" si="63"/>
        <v>#DIV/0!</v>
      </c>
      <c r="V546" s="26">
        <f t="shared" si="60"/>
        <v>278</v>
      </c>
      <c r="W546" s="1">
        <v>20</v>
      </c>
      <c r="X546" s="27" t="str">
        <f t="shared" si="61"/>
        <v>P var</v>
      </c>
      <c r="AH546" s="67">
        <v>298</v>
      </c>
      <c r="AI546" s="68"/>
      <c r="AJ546" s="68"/>
      <c r="AK546" s="68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8" t="s">
        <v>37</v>
      </c>
    </row>
    <row r="547" spans="1:243" ht="49" customHeight="1" x14ac:dyDescent="0.35">
      <c r="A547" s="20">
        <v>545</v>
      </c>
      <c r="B547" s="2" t="s">
        <v>1353</v>
      </c>
      <c r="C547" s="2" t="s">
        <v>1081</v>
      </c>
      <c r="D547" s="2" t="s">
        <v>1060</v>
      </c>
      <c r="F547" s="23" t="s">
        <v>1510</v>
      </c>
      <c r="G547" s="4" t="s">
        <v>1511</v>
      </c>
      <c r="I547" s="1">
        <v>20</v>
      </c>
      <c r="J547" s="24">
        <f t="shared" si="62"/>
        <v>300</v>
      </c>
      <c r="K547" s="44" t="s">
        <v>55</v>
      </c>
      <c r="U547" s="71" t="e">
        <f t="shared" si="63"/>
        <v>#DIV/0!</v>
      </c>
      <c r="V547" s="26">
        <f t="shared" si="60"/>
        <v>280</v>
      </c>
      <c r="W547" s="1">
        <v>20</v>
      </c>
      <c r="X547" s="27" t="str">
        <f t="shared" si="61"/>
        <v>P var</v>
      </c>
      <c r="AH547" s="67">
        <v>300</v>
      </c>
      <c r="AI547" s="68"/>
      <c r="AJ547" s="68"/>
      <c r="AK547" s="68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8" t="s">
        <v>37</v>
      </c>
    </row>
    <row r="548" spans="1:243" ht="49" customHeight="1" x14ac:dyDescent="0.35">
      <c r="A548" s="20">
        <v>546</v>
      </c>
      <c r="B548" s="2" t="s">
        <v>1353</v>
      </c>
      <c r="C548" s="2" t="s">
        <v>1081</v>
      </c>
      <c r="D548" s="2" t="s">
        <v>1060</v>
      </c>
      <c r="F548" s="23" t="s">
        <v>1512</v>
      </c>
      <c r="G548" s="4" t="s">
        <v>1513</v>
      </c>
      <c r="I548" s="1">
        <v>20</v>
      </c>
      <c r="J548" s="24">
        <f t="shared" si="62"/>
        <v>300</v>
      </c>
      <c r="K548" s="44" t="s">
        <v>55</v>
      </c>
      <c r="U548" s="71" t="e">
        <f t="shared" si="63"/>
        <v>#DIV/0!</v>
      </c>
      <c r="V548" s="26">
        <f t="shared" si="60"/>
        <v>280</v>
      </c>
      <c r="W548" s="1">
        <v>20</v>
      </c>
      <c r="X548" s="27" t="str">
        <f t="shared" si="61"/>
        <v>P var</v>
      </c>
      <c r="AH548" s="67">
        <v>300</v>
      </c>
      <c r="AI548" s="68"/>
      <c r="AJ548" s="68"/>
      <c r="AK548" s="68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8" t="s">
        <v>37</v>
      </c>
    </row>
    <row r="549" spans="1:243" ht="49" customHeight="1" x14ac:dyDescent="0.35">
      <c r="A549" s="20">
        <v>547</v>
      </c>
      <c r="B549" s="2" t="s">
        <v>1353</v>
      </c>
      <c r="C549" s="2" t="s">
        <v>1081</v>
      </c>
      <c r="D549" s="2" t="s">
        <v>1060</v>
      </c>
      <c r="F549" s="23" t="s">
        <v>1514</v>
      </c>
      <c r="G549" s="4" t="s">
        <v>1515</v>
      </c>
      <c r="I549" s="1">
        <v>20</v>
      </c>
      <c r="J549" s="24">
        <f t="shared" si="62"/>
        <v>298</v>
      </c>
      <c r="K549" s="44" t="s">
        <v>55</v>
      </c>
      <c r="U549" s="71" t="e">
        <f t="shared" si="63"/>
        <v>#DIV/0!</v>
      </c>
      <c r="V549" s="26">
        <f t="shared" si="60"/>
        <v>278</v>
      </c>
      <c r="W549" s="1">
        <v>20</v>
      </c>
      <c r="X549" s="27" t="str">
        <f t="shared" si="61"/>
        <v>P var</v>
      </c>
      <c r="AH549" s="67">
        <v>298</v>
      </c>
      <c r="AI549" s="68"/>
      <c r="AJ549" s="68"/>
      <c r="AK549" s="68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8" t="s">
        <v>37</v>
      </c>
    </row>
    <row r="550" spans="1:243" ht="49" customHeight="1" x14ac:dyDescent="0.35">
      <c r="A550" s="20">
        <v>548</v>
      </c>
      <c r="B550" s="2" t="s">
        <v>1353</v>
      </c>
      <c r="C550" s="2" t="s">
        <v>1081</v>
      </c>
      <c r="D550" s="2" t="s">
        <v>1060</v>
      </c>
      <c r="F550" s="23" t="s">
        <v>1516</v>
      </c>
      <c r="G550" s="4" t="s">
        <v>1517</v>
      </c>
      <c r="I550" s="1">
        <v>20</v>
      </c>
      <c r="J550" s="24">
        <f t="shared" si="62"/>
        <v>300</v>
      </c>
      <c r="K550" s="44" t="s">
        <v>55</v>
      </c>
      <c r="U550" s="71" t="e">
        <f t="shared" si="63"/>
        <v>#DIV/0!</v>
      </c>
      <c r="V550" s="26">
        <f t="shared" si="60"/>
        <v>280</v>
      </c>
      <c r="W550" s="1">
        <v>20</v>
      </c>
      <c r="X550" s="27" t="str">
        <f t="shared" si="61"/>
        <v>P var</v>
      </c>
      <c r="AH550" s="67">
        <v>300</v>
      </c>
      <c r="AI550" s="68"/>
      <c r="AJ550" s="68"/>
      <c r="AK550" s="68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8" t="s">
        <v>37</v>
      </c>
    </row>
    <row r="551" spans="1:243" ht="49" customHeight="1" x14ac:dyDescent="0.35">
      <c r="A551" s="20">
        <v>549</v>
      </c>
      <c r="B551" s="2" t="s">
        <v>1353</v>
      </c>
      <c r="C551" s="2" t="s">
        <v>1081</v>
      </c>
      <c r="D551" s="2" t="s">
        <v>1060</v>
      </c>
      <c r="F551" s="23" t="s">
        <v>1518</v>
      </c>
      <c r="G551" s="4" t="s">
        <v>1519</v>
      </c>
      <c r="I551" s="1">
        <v>20</v>
      </c>
      <c r="J551" s="24">
        <f t="shared" si="62"/>
        <v>300</v>
      </c>
      <c r="K551" s="44" t="s">
        <v>55</v>
      </c>
      <c r="U551" s="71" t="e">
        <f t="shared" si="63"/>
        <v>#DIV/0!</v>
      </c>
      <c r="V551" s="26">
        <f t="shared" si="60"/>
        <v>280</v>
      </c>
      <c r="W551" s="1">
        <v>20</v>
      </c>
      <c r="X551" s="27" t="str">
        <f t="shared" si="61"/>
        <v>P var</v>
      </c>
      <c r="AH551" s="67">
        <v>300</v>
      </c>
      <c r="AI551" s="68"/>
      <c r="AJ551" s="68"/>
      <c r="AK551" s="68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8" t="s">
        <v>37</v>
      </c>
    </row>
    <row r="552" spans="1:243" ht="49" customHeight="1" x14ac:dyDescent="0.35">
      <c r="A552" s="20">
        <v>550</v>
      </c>
      <c r="B552" s="2" t="s">
        <v>1353</v>
      </c>
      <c r="C552" s="2" t="s">
        <v>1081</v>
      </c>
      <c r="D552" s="2" t="s">
        <v>1060</v>
      </c>
      <c r="F552" s="23" t="s">
        <v>1520</v>
      </c>
      <c r="G552" s="4" t="s">
        <v>1521</v>
      </c>
      <c r="I552" s="1">
        <v>20</v>
      </c>
      <c r="J552" s="24">
        <f t="shared" si="62"/>
        <v>299</v>
      </c>
      <c r="K552" s="44" t="s">
        <v>55</v>
      </c>
      <c r="U552" s="71" t="e">
        <f t="shared" si="63"/>
        <v>#DIV/0!</v>
      </c>
      <c r="V552" s="26">
        <f t="shared" si="60"/>
        <v>279</v>
      </c>
      <c r="W552" s="1">
        <v>20</v>
      </c>
      <c r="X552" s="27" t="str">
        <f t="shared" si="61"/>
        <v>P var</v>
      </c>
      <c r="AH552" s="67">
        <v>300</v>
      </c>
      <c r="AI552" s="68"/>
      <c r="AJ552" s="68"/>
      <c r="AK552" s="68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>
        <v>-1</v>
      </c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8" t="s">
        <v>37</v>
      </c>
    </row>
    <row r="553" spans="1:243" ht="49" customHeight="1" x14ac:dyDescent="0.35">
      <c r="A553" s="20">
        <v>551</v>
      </c>
      <c r="B553" s="2" t="s">
        <v>1353</v>
      </c>
      <c r="C553" s="2" t="s">
        <v>1081</v>
      </c>
      <c r="D553" s="2" t="s">
        <v>1060</v>
      </c>
      <c r="F553" s="23" t="s">
        <v>1522</v>
      </c>
      <c r="G553" s="4" t="s">
        <v>1523</v>
      </c>
      <c r="I553" s="1">
        <v>20</v>
      </c>
      <c r="J553" s="24">
        <f t="shared" si="62"/>
        <v>300</v>
      </c>
      <c r="K553" s="44" t="s">
        <v>55</v>
      </c>
      <c r="U553" s="71" t="e">
        <f t="shared" si="63"/>
        <v>#DIV/0!</v>
      </c>
      <c r="V553" s="26">
        <f t="shared" si="60"/>
        <v>280</v>
      </c>
      <c r="W553" s="1">
        <v>20</v>
      </c>
      <c r="X553" s="27" t="str">
        <f t="shared" si="61"/>
        <v>P var</v>
      </c>
      <c r="AH553" s="67">
        <v>300</v>
      </c>
      <c r="AI553" s="68"/>
      <c r="AJ553" s="68"/>
      <c r="AK553" s="68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8" t="s">
        <v>37</v>
      </c>
    </row>
    <row r="554" spans="1:243" ht="49" customHeight="1" x14ac:dyDescent="0.35">
      <c r="A554" s="20">
        <v>552</v>
      </c>
      <c r="B554" s="2" t="s">
        <v>1353</v>
      </c>
      <c r="C554" s="2" t="s">
        <v>1081</v>
      </c>
      <c r="D554" s="2" t="s">
        <v>1060</v>
      </c>
      <c r="F554" s="23" t="s">
        <v>1524</v>
      </c>
      <c r="G554" s="4" t="s">
        <v>1525</v>
      </c>
      <c r="I554" s="1">
        <v>20</v>
      </c>
      <c r="J554" s="24">
        <f t="shared" si="62"/>
        <v>298</v>
      </c>
      <c r="K554" s="44" t="s">
        <v>55</v>
      </c>
      <c r="U554" s="71" t="e">
        <f t="shared" si="63"/>
        <v>#DIV/0!</v>
      </c>
      <c r="V554" s="26">
        <f t="shared" ref="V554:V617" si="64">J554-I554</f>
        <v>278</v>
      </c>
      <c r="W554" s="1">
        <v>20</v>
      </c>
      <c r="X554" s="27" t="str">
        <f t="shared" ref="X554:X617" si="65">IF(J554&lt;I554,"N var",IF(J554&lt;(I554+W554),"P var low",IF(J554&gt;(I554+W554-1),"P var","N var")))</f>
        <v>P var</v>
      </c>
      <c r="AH554" s="67">
        <v>298</v>
      </c>
      <c r="AI554" s="68"/>
      <c r="AJ554" s="68"/>
      <c r="AK554" s="68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8" t="s">
        <v>37</v>
      </c>
    </row>
    <row r="555" spans="1:243" ht="49" customHeight="1" x14ac:dyDescent="0.35">
      <c r="A555" s="20">
        <v>553</v>
      </c>
      <c r="B555" s="2" t="s">
        <v>1353</v>
      </c>
      <c r="C555" s="2" t="s">
        <v>1081</v>
      </c>
      <c r="D555" s="2" t="s">
        <v>1060</v>
      </c>
      <c r="F555" s="23" t="s">
        <v>1526</v>
      </c>
      <c r="G555" s="4" t="s">
        <v>1527</v>
      </c>
      <c r="I555" s="1">
        <v>20</v>
      </c>
      <c r="J555" s="24">
        <f t="shared" si="62"/>
        <v>299</v>
      </c>
      <c r="K555" s="44" t="s">
        <v>55</v>
      </c>
      <c r="U555" s="71" t="e">
        <f t="shared" si="63"/>
        <v>#DIV/0!</v>
      </c>
      <c r="V555" s="26">
        <f t="shared" si="64"/>
        <v>279</v>
      </c>
      <c r="W555" s="1">
        <v>20</v>
      </c>
      <c r="X555" s="27" t="str">
        <f t="shared" si="65"/>
        <v>P var</v>
      </c>
      <c r="AH555" s="67">
        <v>299</v>
      </c>
      <c r="AI555" s="68"/>
      <c r="AJ555" s="68"/>
      <c r="AK555" s="68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8" t="s">
        <v>37</v>
      </c>
    </row>
    <row r="556" spans="1:243" ht="49" customHeight="1" x14ac:dyDescent="0.35">
      <c r="A556" s="20">
        <v>554</v>
      </c>
      <c r="B556" s="2" t="s">
        <v>1353</v>
      </c>
      <c r="C556" s="2" t="s">
        <v>1081</v>
      </c>
      <c r="D556" s="2" t="s">
        <v>1060</v>
      </c>
      <c r="F556" s="23" t="s">
        <v>1528</v>
      </c>
      <c r="G556" s="4" t="s">
        <v>1529</v>
      </c>
      <c r="I556" s="1">
        <v>20</v>
      </c>
      <c r="J556" s="24">
        <f t="shared" si="62"/>
        <v>300</v>
      </c>
      <c r="K556" s="44" t="s">
        <v>55</v>
      </c>
      <c r="U556" s="71" t="e">
        <f t="shared" si="63"/>
        <v>#DIV/0!</v>
      </c>
      <c r="V556" s="26">
        <f t="shared" si="64"/>
        <v>280</v>
      </c>
      <c r="W556" s="1">
        <v>20</v>
      </c>
      <c r="X556" s="27" t="str">
        <f t="shared" si="65"/>
        <v>P var</v>
      </c>
      <c r="AH556" s="67">
        <v>300</v>
      </c>
      <c r="AI556" s="68"/>
      <c r="AJ556" s="68"/>
      <c r="AK556" s="68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8" t="s">
        <v>37</v>
      </c>
    </row>
    <row r="557" spans="1:243" ht="49" customHeight="1" x14ac:dyDescent="0.35">
      <c r="A557" s="20">
        <v>555</v>
      </c>
      <c r="B557" s="2" t="s">
        <v>1530</v>
      </c>
      <c r="C557" s="2" t="s">
        <v>1081</v>
      </c>
      <c r="D557" s="2" t="s">
        <v>1060</v>
      </c>
      <c r="F557" s="23" t="s">
        <v>1531</v>
      </c>
      <c r="G557" s="4" t="s">
        <v>1532</v>
      </c>
      <c r="I557" s="1">
        <v>20</v>
      </c>
      <c r="J557" s="24">
        <f t="shared" si="62"/>
        <v>100</v>
      </c>
      <c r="K557" s="44" t="s">
        <v>55</v>
      </c>
      <c r="U557" s="71" t="e">
        <f t="shared" si="63"/>
        <v>#DIV/0!</v>
      </c>
      <c r="V557" s="26">
        <f t="shared" si="64"/>
        <v>80</v>
      </c>
      <c r="W557" s="1">
        <v>20</v>
      </c>
      <c r="X557" s="27" t="str">
        <f t="shared" si="65"/>
        <v>P var</v>
      </c>
      <c r="AH557" s="67">
        <v>100</v>
      </c>
      <c r="AI557" s="68"/>
      <c r="AJ557" s="68"/>
      <c r="AK557" s="68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8" t="s">
        <v>37</v>
      </c>
    </row>
    <row r="558" spans="1:243" ht="49" customHeight="1" x14ac:dyDescent="0.35">
      <c r="A558" s="20">
        <v>556</v>
      </c>
      <c r="B558" s="2" t="s">
        <v>1530</v>
      </c>
      <c r="C558" s="2" t="s">
        <v>1081</v>
      </c>
      <c r="D558" s="2" t="s">
        <v>1060</v>
      </c>
      <c r="F558" s="23" t="s">
        <v>1533</v>
      </c>
      <c r="G558" s="4" t="s">
        <v>1534</v>
      </c>
      <c r="I558" s="1">
        <v>20</v>
      </c>
      <c r="J558" s="24">
        <f t="shared" si="62"/>
        <v>100</v>
      </c>
      <c r="K558" s="44" t="s">
        <v>55</v>
      </c>
      <c r="U558" s="71" t="e">
        <f t="shared" si="63"/>
        <v>#DIV/0!</v>
      </c>
      <c r="V558" s="26">
        <f t="shared" si="64"/>
        <v>80</v>
      </c>
      <c r="W558" s="1">
        <v>20</v>
      </c>
      <c r="X558" s="27" t="str">
        <f t="shared" si="65"/>
        <v>P var</v>
      </c>
      <c r="AH558" s="67">
        <v>100</v>
      </c>
      <c r="AI558" s="68"/>
      <c r="AJ558" s="68"/>
      <c r="AK558" s="68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8" t="s">
        <v>37</v>
      </c>
    </row>
    <row r="559" spans="1:243" ht="49" customHeight="1" x14ac:dyDescent="0.35">
      <c r="A559" s="20">
        <v>557</v>
      </c>
      <c r="B559" s="2" t="s">
        <v>1530</v>
      </c>
      <c r="C559" s="2" t="s">
        <v>1081</v>
      </c>
      <c r="D559" s="2" t="s">
        <v>1060</v>
      </c>
      <c r="F559" s="23" t="s">
        <v>1535</v>
      </c>
      <c r="G559" s="4" t="s">
        <v>1536</v>
      </c>
      <c r="I559" s="1">
        <v>20</v>
      </c>
      <c r="J559" s="24">
        <f t="shared" si="62"/>
        <v>100</v>
      </c>
      <c r="K559" s="44" t="s">
        <v>55</v>
      </c>
      <c r="U559" s="71" t="e">
        <f t="shared" si="63"/>
        <v>#DIV/0!</v>
      </c>
      <c r="V559" s="26">
        <f t="shared" si="64"/>
        <v>80</v>
      </c>
      <c r="W559" s="1">
        <v>20</v>
      </c>
      <c r="X559" s="27" t="str">
        <f t="shared" si="65"/>
        <v>P var</v>
      </c>
      <c r="AH559" s="67">
        <v>100</v>
      </c>
      <c r="AI559" s="68"/>
      <c r="AJ559" s="68"/>
      <c r="AK559" s="68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8" t="s">
        <v>37</v>
      </c>
    </row>
    <row r="560" spans="1:243" ht="49" customHeight="1" x14ac:dyDescent="0.35">
      <c r="A560" s="20">
        <v>558</v>
      </c>
      <c r="B560" s="2" t="s">
        <v>1530</v>
      </c>
      <c r="C560" s="2" t="s">
        <v>1081</v>
      </c>
      <c r="D560" s="2" t="s">
        <v>1060</v>
      </c>
      <c r="F560" s="23" t="s">
        <v>1537</v>
      </c>
      <c r="G560" s="4" t="s">
        <v>1538</v>
      </c>
      <c r="I560" s="1">
        <v>20</v>
      </c>
      <c r="J560" s="24">
        <f t="shared" si="62"/>
        <v>100</v>
      </c>
      <c r="K560" s="44" t="s">
        <v>55</v>
      </c>
      <c r="U560" s="71" t="e">
        <f t="shared" si="63"/>
        <v>#DIV/0!</v>
      </c>
      <c r="V560" s="26">
        <f t="shared" si="64"/>
        <v>80</v>
      </c>
      <c r="W560" s="1">
        <v>20</v>
      </c>
      <c r="X560" s="27" t="str">
        <f t="shared" si="65"/>
        <v>P var</v>
      </c>
      <c r="AH560" s="67">
        <v>100</v>
      </c>
      <c r="AI560" s="68"/>
      <c r="AJ560" s="68"/>
      <c r="AK560" s="68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8" t="s">
        <v>37</v>
      </c>
    </row>
    <row r="561" spans="1:243" ht="49" customHeight="1" x14ac:dyDescent="0.35">
      <c r="A561" s="20">
        <v>559</v>
      </c>
      <c r="B561" s="2" t="s">
        <v>1530</v>
      </c>
      <c r="C561" s="2" t="s">
        <v>1081</v>
      </c>
      <c r="D561" s="2" t="s">
        <v>1060</v>
      </c>
      <c r="F561" s="23" t="s">
        <v>1539</v>
      </c>
      <c r="G561" s="4" t="s">
        <v>1540</v>
      </c>
      <c r="I561" s="1">
        <v>20</v>
      </c>
      <c r="J561" s="24">
        <f t="shared" si="62"/>
        <v>100</v>
      </c>
      <c r="K561" s="44" t="s">
        <v>55</v>
      </c>
      <c r="U561" s="71" t="e">
        <f t="shared" si="63"/>
        <v>#DIV/0!</v>
      </c>
      <c r="V561" s="26">
        <f t="shared" si="64"/>
        <v>80</v>
      </c>
      <c r="W561" s="1">
        <v>20</v>
      </c>
      <c r="X561" s="27" t="str">
        <f t="shared" si="65"/>
        <v>P var</v>
      </c>
      <c r="AH561" s="67">
        <v>100</v>
      </c>
      <c r="AI561" s="68"/>
      <c r="AJ561" s="68"/>
      <c r="AK561" s="68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8" t="s">
        <v>37</v>
      </c>
    </row>
    <row r="562" spans="1:243" ht="49" customHeight="1" x14ac:dyDescent="0.35">
      <c r="A562" s="20">
        <v>560</v>
      </c>
      <c r="B562" s="2" t="s">
        <v>1530</v>
      </c>
      <c r="C562" s="2" t="s">
        <v>1081</v>
      </c>
      <c r="D562" s="2" t="s">
        <v>1060</v>
      </c>
      <c r="F562" s="23" t="s">
        <v>1541</v>
      </c>
      <c r="G562" s="4" t="s">
        <v>1542</v>
      </c>
      <c r="I562" s="1">
        <v>20</v>
      </c>
      <c r="J562" s="24">
        <f t="shared" si="62"/>
        <v>100</v>
      </c>
      <c r="K562" s="44" t="s">
        <v>55</v>
      </c>
      <c r="U562" s="71" t="e">
        <f t="shared" si="63"/>
        <v>#DIV/0!</v>
      </c>
      <c r="V562" s="26">
        <f t="shared" si="64"/>
        <v>80</v>
      </c>
      <c r="W562" s="1">
        <v>20</v>
      </c>
      <c r="X562" s="27" t="str">
        <f t="shared" si="65"/>
        <v>P var</v>
      </c>
      <c r="AH562" s="67">
        <v>100</v>
      </c>
      <c r="AI562" s="68"/>
      <c r="AJ562" s="68"/>
      <c r="AK562" s="68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8" t="s">
        <v>37</v>
      </c>
    </row>
    <row r="563" spans="1:243" ht="49" customHeight="1" x14ac:dyDescent="0.35">
      <c r="A563" s="20">
        <v>561</v>
      </c>
      <c r="B563" s="2" t="s">
        <v>1530</v>
      </c>
      <c r="C563" s="2" t="s">
        <v>1081</v>
      </c>
      <c r="D563" s="2" t="s">
        <v>1060</v>
      </c>
      <c r="F563" s="23" t="s">
        <v>1543</v>
      </c>
      <c r="G563" s="4" t="s">
        <v>1544</v>
      </c>
      <c r="I563" s="1">
        <v>20</v>
      </c>
      <c r="J563" s="24">
        <f t="shared" si="62"/>
        <v>100</v>
      </c>
      <c r="K563" s="44" t="s">
        <v>55</v>
      </c>
      <c r="U563" s="71" t="e">
        <f t="shared" si="63"/>
        <v>#DIV/0!</v>
      </c>
      <c r="V563" s="26">
        <f t="shared" si="64"/>
        <v>80</v>
      </c>
      <c r="W563" s="1">
        <v>20</v>
      </c>
      <c r="X563" s="27" t="str">
        <f t="shared" si="65"/>
        <v>P var</v>
      </c>
      <c r="AH563" s="67">
        <v>100</v>
      </c>
      <c r="AI563" s="68"/>
      <c r="AJ563" s="68"/>
      <c r="AK563" s="68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8" t="s">
        <v>37</v>
      </c>
    </row>
    <row r="564" spans="1:243" ht="49" customHeight="1" x14ac:dyDescent="0.35">
      <c r="A564" s="20">
        <v>562</v>
      </c>
      <c r="B564" s="2" t="s">
        <v>1530</v>
      </c>
      <c r="C564" s="2" t="s">
        <v>1081</v>
      </c>
      <c r="D564" s="2" t="s">
        <v>1060</v>
      </c>
      <c r="F564" s="23" t="s">
        <v>1545</v>
      </c>
      <c r="G564" s="4" t="s">
        <v>1546</v>
      </c>
      <c r="I564" s="1">
        <v>20</v>
      </c>
      <c r="J564" s="24">
        <f t="shared" si="62"/>
        <v>92</v>
      </c>
      <c r="K564" s="44" t="s">
        <v>55</v>
      </c>
      <c r="U564" s="71" t="e">
        <f t="shared" si="63"/>
        <v>#DIV/0!</v>
      </c>
      <c r="V564" s="26">
        <f t="shared" si="64"/>
        <v>72</v>
      </c>
      <c r="W564" s="1">
        <v>20</v>
      </c>
      <c r="X564" s="27" t="str">
        <f t="shared" si="65"/>
        <v>P var</v>
      </c>
      <c r="AH564" s="67">
        <v>100</v>
      </c>
      <c r="AI564" s="68"/>
      <c r="AJ564" s="68"/>
      <c r="AK564" s="68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>
        <v>-8</v>
      </c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8" t="s">
        <v>37</v>
      </c>
    </row>
    <row r="565" spans="1:243" ht="49" customHeight="1" x14ac:dyDescent="0.35">
      <c r="A565" s="20">
        <v>563</v>
      </c>
      <c r="B565" s="2" t="s">
        <v>1530</v>
      </c>
      <c r="C565" s="2" t="s">
        <v>1081</v>
      </c>
      <c r="D565" s="2" t="s">
        <v>1060</v>
      </c>
      <c r="F565" s="23" t="s">
        <v>1547</v>
      </c>
      <c r="G565" s="4" t="s">
        <v>1548</v>
      </c>
      <c r="I565" s="1">
        <v>20</v>
      </c>
      <c r="J565" s="24">
        <f t="shared" si="62"/>
        <v>100</v>
      </c>
      <c r="K565" s="44" t="s">
        <v>55</v>
      </c>
      <c r="U565" s="71" t="e">
        <f t="shared" si="63"/>
        <v>#DIV/0!</v>
      </c>
      <c r="V565" s="26">
        <f t="shared" si="64"/>
        <v>80</v>
      </c>
      <c r="W565" s="1">
        <v>20</v>
      </c>
      <c r="X565" s="27" t="str">
        <f t="shared" si="65"/>
        <v>P var</v>
      </c>
      <c r="AH565" s="67">
        <v>100</v>
      </c>
      <c r="AI565" s="68"/>
      <c r="AJ565" s="68"/>
      <c r="AK565" s="68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8" t="s">
        <v>37</v>
      </c>
    </row>
    <row r="566" spans="1:243" ht="49" customHeight="1" x14ac:dyDescent="0.35">
      <c r="A566" s="20">
        <v>564</v>
      </c>
      <c r="B566" s="2" t="s">
        <v>1530</v>
      </c>
      <c r="C566" s="2" t="s">
        <v>1081</v>
      </c>
      <c r="D566" s="2" t="s">
        <v>1060</v>
      </c>
      <c r="F566" s="23" t="s">
        <v>1549</v>
      </c>
      <c r="G566" s="4" t="s">
        <v>1550</v>
      </c>
      <c r="I566" s="1">
        <v>20</v>
      </c>
      <c r="J566" s="24">
        <f t="shared" si="62"/>
        <v>64</v>
      </c>
      <c r="K566" s="44" t="s">
        <v>55</v>
      </c>
      <c r="U566" s="71" t="e">
        <f t="shared" si="63"/>
        <v>#DIV/0!</v>
      </c>
      <c r="V566" s="26">
        <f t="shared" si="64"/>
        <v>44</v>
      </c>
      <c r="W566" s="1">
        <v>20</v>
      </c>
      <c r="X566" s="27" t="str">
        <f t="shared" si="65"/>
        <v>P var</v>
      </c>
      <c r="AH566" s="67">
        <v>76</v>
      </c>
      <c r="AI566" s="68"/>
      <c r="AJ566" s="68"/>
      <c r="AK566" s="68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>
        <v>-8</v>
      </c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>
        <v>-4</v>
      </c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8" t="s">
        <v>37</v>
      </c>
    </row>
    <row r="567" spans="1:243" ht="49" customHeight="1" x14ac:dyDescent="0.35">
      <c r="A567" s="20">
        <v>565</v>
      </c>
      <c r="B567" s="2" t="s">
        <v>1530</v>
      </c>
      <c r="C567" s="2" t="s">
        <v>1081</v>
      </c>
      <c r="D567" s="2" t="s">
        <v>1060</v>
      </c>
      <c r="F567" s="23" t="s">
        <v>1551</v>
      </c>
      <c r="G567" s="4" t="s">
        <v>1552</v>
      </c>
      <c r="I567" s="1">
        <v>20</v>
      </c>
      <c r="J567" s="24">
        <f t="shared" si="62"/>
        <v>92</v>
      </c>
      <c r="K567" s="44" t="s">
        <v>55</v>
      </c>
      <c r="U567" s="71" t="e">
        <f t="shared" si="63"/>
        <v>#DIV/0!</v>
      </c>
      <c r="V567" s="26">
        <f t="shared" si="64"/>
        <v>72</v>
      </c>
      <c r="W567" s="1">
        <v>20</v>
      </c>
      <c r="X567" s="27" t="str">
        <f t="shared" si="65"/>
        <v>P var</v>
      </c>
      <c r="AH567" s="67">
        <v>100</v>
      </c>
      <c r="AI567" s="68"/>
      <c r="AJ567" s="68"/>
      <c r="AK567" s="68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>
        <v>-8</v>
      </c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8" t="s">
        <v>37</v>
      </c>
    </row>
    <row r="568" spans="1:243" ht="49" customHeight="1" x14ac:dyDescent="0.35">
      <c r="A568" s="20">
        <v>566</v>
      </c>
      <c r="B568" s="2" t="s">
        <v>1530</v>
      </c>
      <c r="C568" s="2" t="s">
        <v>1081</v>
      </c>
      <c r="D568" s="2" t="s">
        <v>1060</v>
      </c>
      <c r="F568" s="23" t="s">
        <v>1553</v>
      </c>
      <c r="G568" s="4" t="s">
        <v>1554</v>
      </c>
      <c r="I568" s="1">
        <v>20</v>
      </c>
      <c r="J568" s="24">
        <f t="shared" si="62"/>
        <v>983</v>
      </c>
      <c r="K568" s="44" t="s">
        <v>55</v>
      </c>
      <c r="U568" s="71" t="e">
        <f t="shared" si="63"/>
        <v>#DIV/0!</v>
      </c>
      <c r="V568" s="26">
        <f t="shared" si="64"/>
        <v>963</v>
      </c>
      <c r="W568" s="1">
        <v>20</v>
      </c>
      <c r="X568" s="27" t="str">
        <f t="shared" si="65"/>
        <v>P var</v>
      </c>
      <c r="AH568" s="67">
        <v>991</v>
      </c>
      <c r="AI568" s="68"/>
      <c r="AJ568" s="68"/>
      <c r="AK568" s="68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>
        <v>-1</v>
      </c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>
        <v>-7</v>
      </c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8" t="s">
        <v>37</v>
      </c>
    </row>
    <row r="569" spans="1:243" ht="49" customHeight="1" x14ac:dyDescent="0.35">
      <c r="A569" s="20">
        <v>567</v>
      </c>
      <c r="B569" s="2" t="s">
        <v>1530</v>
      </c>
      <c r="C569" s="2" t="s">
        <v>1081</v>
      </c>
      <c r="D569" s="2" t="s">
        <v>1060</v>
      </c>
      <c r="F569" s="23" t="s">
        <v>1555</v>
      </c>
      <c r="G569" s="4" t="s">
        <v>1556</v>
      </c>
      <c r="I569" s="1">
        <v>20</v>
      </c>
      <c r="J569" s="24">
        <f t="shared" si="62"/>
        <v>100</v>
      </c>
      <c r="K569" s="44" t="s">
        <v>55</v>
      </c>
      <c r="U569" s="71" t="e">
        <f t="shared" si="63"/>
        <v>#DIV/0!</v>
      </c>
      <c r="V569" s="26">
        <f t="shared" si="64"/>
        <v>80</v>
      </c>
      <c r="W569" s="1">
        <v>20</v>
      </c>
      <c r="X569" s="27" t="str">
        <f t="shared" si="65"/>
        <v>P var</v>
      </c>
      <c r="AH569" s="67">
        <v>100</v>
      </c>
      <c r="AI569" s="68"/>
      <c r="AJ569" s="68"/>
      <c r="AK569" s="68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8" t="s">
        <v>37</v>
      </c>
    </row>
    <row r="570" spans="1:243" ht="49" customHeight="1" x14ac:dyDescent="0.35">
      <c r="A570" s="20">
        <v>568</v>
      </c>
      <c r="B570" s="2" t="s">
        <v>1530</v>
      </c>
      <c r="C570" s="2" t="s">
        <v>1081</v>
      </c>
      <c r="D570" s="2" t="s">
        <v>1060</v>
      </c>
      <c r="F570" s="23" t="s">
        <v>1557</v>
      </c>
      <c r="G570" s="4" t="s">
        <v>1558</v>
      </c>
      <c r="I570" s="1">
        <v>20</v>
      </c>
      <c r="J570" s="24">
        <f t="shared" si="62"/>
        <v>511</v>
      </c>
      <c r="K570" s="44" t="s">
        <v>55</v>
      </c>
      <c r="U570" s="71" t="e">
        <f t="shared" si="63"/>
        <v>#DIV/0!</v>
      </c>
      <c r="V570" s="26">
        <f t="shared" si="64"/>
        <v>491</v>
      </c>
      <c r="W570" s="1">
        <v>20</v>
      </c>
      <c r="X570" s="27" t="str">
        <f t="shared" si="65"/>
        <v>P var</v>
      </c>
      <c r="AH570" s="67">
        <v>527</v>
      </c>
      <c r="AI570" s="68"/>
      <c r="AJ570" s="68"/>
      <c r="AK570" s="68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>
        <v>-8</v>
      </c>
      <c r="FP570" s="1"/>
      <c r="FQ570" s="1"/>
      <c r="FR570" s="1"/>
      <c r="FS570" s="1"/>
      <c r="FT570" s="1"/>
      <c r="FU570" s="1"/>
      <c r="FV570" s="1">
        <v>-8</v>
      </c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8" t="s">
        <v>37</v>
      </c>
    </row>
    <row r="571" spans="1:243" ht="49" customHeight="1" x14ac:dyDescent="0.35">
      <c r="A571" s="20">
        <v>569</v>
      </c>
      <c r="B571" s="2" t="s">
        <v>1530</v>
      </c>
      <c r="C571" s="2" t="s">
        <v>1081</v>
      </c>
      <c r="D571" s="2" t="s">
        <v>1060</v>
      </c>
      <c r="F571" s="23" t="s">
        <v>1559</v>
      </c>
      <c r="G571" s="4" t="s">
        <v>1560</v>
      </c>
      <c r="I571" s="1">
        <v>20</v>
      </c>
      <c r="J571" s="24">
        <f t="shared" si="62"/>
        <v>100</v>
      </c>
      <c r="K571" s="44" t="s">
        <v>55</v>
      </c>
      <c r="U571" s="71" t="e">
        <f t="shared" si="63"/>
        <v>#DIV/0!</v>
      </c>
      <c r="V571" s="26">
        <f t="shared" si="64"/>
        <v>80</v>
      </c>
      <c r="W571" s="1">
        <v>20</v>
      </c>
      <c r="X571" s="27" t="str">
        <f t="shared" si="65"/>
        <v>P var</v>
      </c>
      <c r="AH571" s="67">
        <v>100</v>
      </c>
      <c r="AI571" s="68"/>
      <c r="AJ571" s="68"/>
      <c r="AK571" s="68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8" t="s">
        <v>37</v>
      </c>
    </row>
    <row r="572" spans="1:243" ht="49" customHeight="1" x14ac:dyDescent="0.35">
      <c r="A572" s="20">
        <v>570</v>
      </c>
      <c r="B572" s="2" t="s">
        <v>1530</v>
      </c>
      <c r="C572" s="2" t="s">
        <v>1081</v>
      </c>
      <c r="D572" s="2" t="s">
        <v>1060</v>
      </c>
      <c r="F572" s="23" t="s">
        <v>1561</v>
      </c>
      <c r="G572" s="4" t="s">
        <v>1562</v>
      </c>
      <c r="I572" s="1">
        <v>20</v>
      </c>
      <c r="J572" s="24">
        <f t="shared" si="62"/>
        <v>1099</v>
      </c>
      <c r="K572" s="44" t="s">
        <v>55</v>
      </c>
      <c r="U572" s="71" t="e">
        <f t="shared" si="63"/>
        <v>#DIV/0!</v>
      </c>
      <c r="V572" s="26">
        <f t="shared" si="64"/>
        <v>1079</v>
      </c>
      <c r="W572" s="1">
        <v>20</v>
      </c>
      <c r="X572" s="27" t="str">
        <f t="shared" si="65"/>
        <v>P var</v>
      </c>
      <c r="AH572" s="67">
        <v>1099</v>
      </c>
      <c r="AI572" s="68"/>
      <c r="AJ572" s="68"/>
      <c r="AK572" s="68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8" t="s">
        <v>37</v>
      </c>
    </row>
    <row r="573" spans="1:243" ht="49" customHeight="1" x14ac:dyDescent="0.35">
      <c r="A573" s="20">
        <v>571</v>
      </c>
      <c r="B573" s="2" t="s">
        <v>1530</v>
      </c>
      <c r="C573" s="2" t="s">
        <v>1081</v>
      </c>
      <c r="D573" s="2" t="s">
        <v>1060</v>
      </c>
      <c r="F573" s="23" t="s">
        <v>1563</v>
      </c>
      <c r="G573" s="4" t="s">
        <v>1564</v>
      </c>
      <c r="I573" s="1">
        <v>20</v>
      </c>
      <c r="J573" s="24">
        <f t="shared" si="62"/>
        <v>100</v>
      </c>
      <c r="K573" s="44" t="s">
        <v>55</v>
      </c>
      <c r="U573" s="71" t="e">
        <f t="shared" si="63"/>
        <v>#DIV/0!</v>
      </c>
      <c r="V573" s="26">
        <f t="shared" si="64"/>
        <v>80</v>
      </c>
      <c r="W573" s="1">
        <v>20</v>
      </c>
      <c r="X573" s="27" t="str">
        <f t="shared" si="65"/>
        <v>P var</v>
      </c>
      <c r="AH573" s="67">
        <v>100</v>
      </c>
      <c r="AI573" s="68"/>
      <c r="AJ573" s="68"/>
      <c r="AK573" s="68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8" t="s">
        <v>37</v>
      </c>
    </row>
    <row r="574" spans="1:243" ht="49" customHeight="1" x14ac:dyDescent="0.35">
      <c r="A574" s="20">
        <v>572</v>
      </c>
      <c r="B574" s="2" t="s">
        <v>1530</v>
      </c>
      <c r="C574" s="2" t="s">
        <v>1081</v>
      </c>
      <c r="D574" s="2" t="s">
        <v>1060</v>
      </c>
      <c r="F574" s="23" t="s">
        <v>1565</v>
      </c>
      <c r="G574" s="4" t="s">
        <v>1566</v>
      </c>
      <c r="I574" s="1">
        <v>20</v>
      </c>
      <c r="J574" s="24">
        <f t="shared" si="62"/>
        <v>575</v>
      </c>
      <c r="K574" s="44" t="s">
        <v>55</v>
      </c>
      <c r="U574" s="71" t="e">
        <f t="shared" si="63"/>
        <v>#DIV/0!</v>
      </c>
      <c r="V574" s="26">
        <f t="shared" si="64"/>
        <v>555</v>
      </c>
      <c r="W574" s="1">
        <v>20</v>
      </c>
      <c r="X574" s="27" t="str">
        <f t="shared" si="65"/>
        <v>P var</v>
      </c>
      <c r="AH574" s="67">
        <v>593</v>
      </c>
      <c r="AI574" s="68"/>
      <c r="AJ574" s="68"/>
      <c r="AK574" s="68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>
        <v>-18</v>
      </c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8" t="s">
        <v>37</v>
      </c>
    </row>
    <row r="575" spans="1:243" ht="49" customHeight="1" x14ac:dyDescent="0.35">
      <c r="A575" s="20">
        <v>573</v>
      </c>
      <c r="B575" s="2" t="s">
        <v>1530</v>
      </c>
      <c r="C575" s="2" t="s">
        <v>1081</v>
      </c>
      <c r="D575" s="2" t="s">
        <v>1060</v>
      </c>
      <c r="F575" s="23" t="s">
        <v>1567</v>
      </c>
      <c r="G575" s="4" t="s">
        <v>1568</v>
      </c>
      <c r="I575" s="1">
        <v>20</v>
      </c>
      <c r="J575" s="24">
        <f t="shared" si="62"/>
        <v>100</v>
      </c>
      <c r="K575" s="44" t="s">
        <v>55</v>
      </c>
      <c r="U575" s="71" t="e">
        <f t="shared" si="63"/>
        <v>#DIV/0!</v>
      </c>
      <c r="V575" s="26">
        <f t="shared" si="64"/>
        <v>80</v>
      </c>
      <c r="W575" s="1">
        <v>20</v>
      </c>
      <c r="X575" s="27" t="str">
        <f t="shared" si="65"/>
        <v>P var</v>
      </c>
      <c r="AH575" s="67">
        <v>100</v>
      </c>
      <c r="AI575" s="68"/>
      <c r="AJ575" s="68"/>
      <c r="AK575" s="68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8" t="s">
        <v>37</v>
      </c>
    </row>
    <row r="576" spans="1:243" ht="49" customHeight="1" x14ac:dyDescent="0.35">
      <c r="A576" s="20">
        <v>574</v>
      </c>
      <c r="B576" s="2" t="s">
        <v>1530</v>
      </c>
      <c r="C576" s="2" t="s">
        <v>1081</v>
      </c>
      <c r="D576" s="2" t="s">
        <v>1060</v>
      </c>
      <c r="F576" s="23" t="s">
        <v>1569</v>
      </c>
      <c r="G576" s="4" t="s">
        <v>1570</v>
      </c>
      <c r="I576" s="1">
        <v>20</v>
      </c>
      <c r="J576" s="24">
        <f t="shared" si="62"/>
        <v>64</v>
      </c>
      <c r="K576" s="44" t="s">
        <v>55</v>
      </c>
      <c r="U576" s="71" t="e">
        <f t="shared" si="63"/>
        <v>#DIV/0!</v>
      </c>
      <c r="V576" s="26">
        <f t="shared" si="64"/>
        <v>44</v>
      </c>
      <c r="W576" s="1">
        <v>20</v>
      </c>
      <c r="X576" s="27" t="str">
        <f t="shared" si="65"/>
        <v>P var</v>
      </c>
      <c r="AH576" s="67">
        <v>76</v>
      </c>
      <c r="AI576" s="68"/>
      <c r="AJ576" s="68"/>
      <c r="AK576" s="68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>
        <v>-8</v>
      </c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>
        <v>-4</v>
      </c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8" t="s">
        <v>37</v>
      </c>
    </row>
    <row r="577" spans="1:243" ht="49" customHeight="1" x14ac:dyDescent="0.35">
      <c r="A577" s="20">
        <v>575</v>
      </c>
      <c r="B577" s="2" t="s">
        <v>1530</v>
      </c>
      <c r="C577" s="2" t="s">
        <v>1081</v>
      </c>
      <c r="D577" s="2" t="s">
        <v>1060</v>
      </c>
      <c r="F577" s="23" t="s">
        <v>1571</v>
      </c>
      <c r="G577" s="4" t="s">
        <v>1572</v>
      </c>
      <c r="I577" s="1">
        <v>20</v>
      </c>
      <c r="J577" s="24">
        <f t="shared" si="62"/>
        <v>100</v>
      </c>
      <c r="K577" s="44" t="s">
        <v>55</v>
      </c>
      <c r="U577" s="71" t="e">
        <f t="shared" si="63"/>
        <v>#DIV/0!</v>
      </c>
      <c r="V577" s="26">
        <f t="shared" si="64"/>
        <v>80</v>
      </c>
      <c r="W577" s="1">
        <v>20</v>
      </c>
      <c r="X577" s="27" t="str">
        <f t="shared" si="65"/>
        <v>P var</v>
      </c>
      <c r="AH577" s="67">
        <v>100</v>
      </c>
      <c r="AI577" s="68"/>
      <c r="AJ577" s="68"/>
      <c r="AK577" s="68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8" t="s">
        <v>37</v>
      </c>
    </row>
    <row r="578" spans="1:243" ht="49" customHeight="1" x14ac:dyDescent="0.35">
      <c r="A578" s="20">
        <v>576</v>
      </c>
      <c r="B578" s="2" t="s">
        <v>1530</v>
      </c>
      <c r="C578" s="2" t="s">
        <v>1081</v>
      </c>
      <c r="D578" s="2" t="s">
        <v>1060</v>
      </c>
      <c r="F578" s="23" t="s">
        <v>1573</v>
      </c>
      <c r="G578" s="4" t="s">
        <v>1574</v>
      </c>
      <c r="I578" s="1">
        <v>20</v>
      </c>
      <c r="J578" s="24">
        <f t="shared" si="62"/>
        <v>91</v>
      </c>
      <c r="K578" s="44" t="s">
        <v>55</v>
      </c>
      <c r="U578" s="71" t="e">
        <f t="shared" si="63"/>
        <v>#DIV/0!</v>
      </c>
      <c r="V578" s="26">
        <f t="shared" si="64"/>
        <v>71</v>
      </c>
      <c r="W578" s="1">
        <v>20</v>
      </c>
      <c r="X578" s="27" t="str">
        <f t="shared" si="65"/>
        <v>P var</v>
      </c>
      <c r="AH578" s="67">
        <v>91</v>
      </c>
      <c r="AI578" s="68"/>
      <c r="AJ578" s="68"/>
      <c r="AK578" s="68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8" t="s">
        <v>37</v>
      </c>
    </row>
    <row r="579" spans="1:243" ht="49" customHeight="1" x14ac:dyDescent="0.35">
      <c r="A579" s="20">
        <v>577</v>
      </c>
      <c r="B579" s="2" t="s">
        <v>1530</v>
      </c>
      <c r="C579" s="2" t="s">
        <v>1081</v>
      </c>
      <c r="D579" s="2" t="s">
        <v>1060</v>
      </c>
      <c r="F579" s="23" t="s">
        <v>1575</v>
      </c>
      <c r="G579" s="4" t="s">
        <v>1576</v>
      </c>
      <c r="I579" s="1">
        <v>20</v>
      </c>
      <c r="J579" s="24">
        <f t="shared" si="62"/>
        <v>100</v>
      </c>
      <c r="K579" s="44" t="s">
        <v>55</v>
      </c>
      <c r="U579" s="71" t="e">
        <f t="shared" si="63"/>
        <v>#DIV/0!</v>
      </c>
      <c r="V579" s="26">
        <f t="shared" si="64"/>
        <v>80</v>
      </c>
      <c r="W579" s="1">
        <v>20</v>
      </c>
      <c r="X579" s="27" t="str">
        <f t="shared" si="65"/>
        <v>P var</v>
      </c>
      <c r="AH579" s="67">
        <v>100</v>
      </c>
      <c r="AI579" s="68"/>
      <c r="AJ579" s="68"/>
      <c r="AK579" s="68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8" t="s">
        <v>37</v>
      </c>
    </row>
    <row r="580" spans="1:243" ht="49" customHeight="1" x14ac:dyDescent="0.35">
      <c r="A580" s="20">
        <v>578</v>
      </c>
      <c r="B580" s="2" t="s">
        <v>1530</v>
      </c>
      <c r="C580" s="2" t="s">
        <v>1081</v>
      </c>
      <c r="D580" s="2" t="s">
        <v>1060</v>
      </c>
      <c r="F580" s="23" t="s">
        <v>1577</v>
      </c>
      <c r="G580" s="4" t="s">
        <v>1578</v>
      </c>
      <c r="I580" s="1">
        <v>20</v>
      </c>
      <c r="J580" s="24">
        <f t="shared" si="62"/>
        <v>448</v>
      </c>
      <c r="K580" s="44" t="s">
        <v>55</v>
      </c>
      <c r="U580" s="71" t="e">
        <f t="shared" si="63"/>
        <v>#DIV/0!</v>
      </c>
      <c r="V580" s="26">
        <f t="shared" si="64"/>
        <v>428</v>
      </c>
      <c r="W580" s="1">
        <v>20</v>
      </c>
      <c r="X580" s="27" t="str">
        <f t="shared" si="65"/>
        <v>P var</v>
      </c>
      <c r="AH580" s="67">
        <v>464</v>
      </c>
      <c r="AI580" s="68"/>
      <c r="AJ580" s="68"/>
      <c r="AK580" s="68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>
        <v>-8</v>
      </c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>
        <v>-8</v>
      </c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8" t="s">
        <v>37</v>
      </c>
    </row>
    <row r="581" spans="1:243" ht="49" customHeight="1" x14ac:dyDescent="0.35">
      <c r="A581" s="20">
        <v>579</v>
      </c>
      <c r="B581" s="2" t="s">
        <v>1530</v>
      </c>
      <c r="C581" s="2" t="s">
        <v>1081</v>
      </c>
      <c r="D581" s="2" t="s">
        <v>1060</v>
      </c>
      <c r="F581" s="23" t="s">
        <v>1579</v>
      </c>
      <c r="G581" s="4" t="s">
        <v>1580</v>
      </c>
      <c r="I581" s="1">
        <v>20</v>
      </c>
      <c r="J581" s="24">
        <f t="shared" si="62"/>
        <v>100</v>
      </c>
      <c r="K581" s="44" t="s">
        <v>55</v>
      </c>
      <c r="U581" s="71" t="e">
        <f t="shared" si="63"/>
        <v>#DIV/0!</v>
      </c>
      <c r="V581" s="26">
        <f t="shared" si="64"/>
        <v>80</v>
      </c>
      <c r="W581" s="1">
        <v>20</v>
      </c>
      <c r="X581" s="27" t="str">
        <f t="shared" si="65"/>
        <v>P var</v>
      </c>
      <c r="AH581" s="67">
        <v>100</v>
      </c>
      <c r="AI581" s="68"/>
      <c r="AJ581" s="68"/>
      <c r="AK581" s="68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8" t="s">
        <v>37</v>
      </c>
    </row>
    <row r="582" spans="1:243" ht="49" customHeight="1" x14ac:dyDescent="0.35">
      <c r="A582" s="20">
        <v>580</v>
      </c>
      <c r="B582" s="2" t="s">
        <v>1530</v>
      </c>
      <c r="C582" s="2" t="s">
        <v>1081</v>
      </c>
      <c r="D582" s="2" t="s">
        <v>1060</v>
      </c>
      <c r="F582" s="23" t="s">
        <v>1581</v>
      </c>
      <c r="G582" s="4" t="s">
        <v>1582</v>
      </c>
      <c r="I582" s="1">
        <v>20</v>
      </c>
      <c r="J582" s="24">
        <f t="shared" si="62"/>
        <v>82</v>
      </c>
      <c r="K582" s="44" t="s">
        <v>55</v>
      </c>
      <c r="U582" s="71" t="e">
        <f t="shared" si="63"/>
        <v>#DIV/0!</v>
      </c>
      <c r="V582" s="26">
        <f t="shared" si="64"/>
        <v>62</v>
      </c>
      <c r="W582" s="1">
        <v>20</v>
      </c>
      <c r="X582" s="27" t="str">
        <f t="shared" si="65"/>
        <v>P var</v>
      </c>
      <c r="AH582" s="67">
        <v>92</v>
      </c>
      <c r="AI582" s="68"/>
      <c r="AJ582" s="68"/>
      <c r="AK582" s="68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>
        <v>-6</v>
      </c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>
        <v>-4</v>
      </c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8" t="s">
        <v>37</v>
      </c>
    </row>
    <row r="583" spans="1:243" ht="49" customHeight="1" x14ac:dyDescent="0.35">
      <c r="A583" s="20">
        <v>581</v>
      </c>
      <c r="B583" s="2" t="s">
        <v>1530</v>
      </c>
      <c r="C583" s="2" t="s">
        <v>1081</v>
      </c>
      <c r="D583" s="2" t="s">
        <v>1060</v>
      </c>
      <c r="F583" s="23" t="s">
        <v>1583</v>
      </c>
      <c r="G583" s="4" t="s">
        <v>1584</v>
      </c>
      <c r="I583" s="1">
        <v>20</v>
      </c>
      <c r="J583" s="24">
        <f t="shared" si="62"/>
        <v>100</v>
      </c>
      <c r="K583" s="44" t="s">
        <v>55</v>
      </c>
      <c r="U583" s="71" t="e">
        <f t="shared" si="63"/>
        <v>#DIV/0!</v>
      </c>
      <c r="V583" s="26">
        <f t="shared" si="64"/>
        <v>80</v>
      </c>
      <c r="W583" s="1">
        <v>20</v>
      </c>
      <c r="X583" s="27" t="str">
        <f t="shared" si="65"/>
        <v>P var</v>
      </c>
      <c r="AH583" s="67">
        <v>100</v>
      </c>
      <c r="AI583" s="68"/>
      <c r="AJ583" s="68"/>
      <c r="AK583" s="68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8" t="s">
        <v>37</v>
      </c>
    </row>
    <row r="584" spans="1:243" ht="49" customHeight="1" x14ac:dyDescent="0.35">
      <c r="A584" s="20">
        <v>582</v>
      </c>
      <c r="B584" s="2" t="s">
        <v>1530</v>
      </c>
      <c r="C584" s="2" t="s">
        <v>1081</v>
      </c>
      <c r="D584" s="2" t="s">
        <v>1060</v>
      </c>
      <c r="F584" s="23" t="s">
        <v>1585</v>
      </c>
      <c r="G584" s="4" t="s">
        <v>1586</v>
      </c>
      <c r="I584" s="1">
        <v>20</v>
      </c>
      <c r="J584" s="24">
        <f t="shared" ref="J584:J647" si="66">SUM(AH584)+SUM(AI584:PY584)</f>
        <v>480</v>
      </c>
      <c r="K584" s="44" t="s">
        <v>55</v>
      </c>
      <c r="U584" s="71" t="e">
        <f t="shared" si="63"/>
        <v>#DIV/0!</v>
      </c>
      <c r="V584" s="26">
        <f t="shared" si="64"/>
        <v>460</v>
      </c>
      <c r="W584" s="1">
        <v>20</v>
      </c>
      <c r="X584" s="27" t="str">
        <f t="shared" si="65"/>
        <v>P var</v>
      </c>
      <c r="AH584" s="67">
        <v>498</v>
      </c>
      <c r="AI584" s="68"/>
      <c r="AJ584" s="68"/>
      <c r="AK584" s="68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>
        <v>-18</v>
      </c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8" t="s">
        <v>37</v>
      </c>
    </row>
    <row r="585" spans="1:243" ht="49" customHeight="1" x14ac:dyDescent="0.35">
      <c r="A585" s="20">
        <v>583</v>
      </c>
      <c r="B585" s="2" t="s">
        <v>1530</v>
      </c>
      <c r="C585" s="2" t="s">
        <v>1081</v>
      </c>
      <c r="D585" s="2" t="s">
        <v>1060</v>
      </c>
      <c r="F585" s="23" t="s">
        <v>1587</v>
      </c>
      <c r="G585" s="4" t="s">
        <v>1588</v>
      </c>
      <c r="I585" s="1">
        <v>20</v>
      </c>
      <c r="J585" s="24">
        <f t="shared" si="66"/>
        <v>100</v>
      </c>
      <c r="K585" s="44" t="s">
        <v>55</v>
      </c>
      <c r="U585" s="71" t="e">
        <f t="shared" si="63"/>
        <v>#DIV/0!</v>
      </c>
      <c r="V585" s="26">
        <f t="shared" si="64"/>
        <v>80</v>
      </c>
      <c r="W585" s="1">
        <v>20</v>
      </c>
      <c r="X585" s="27" t="str">
        <f t="shared" si="65"/>
        <v>P var</v>
      </c>
      <c r="AH585" s="67">
        <v>100</v>
      </c>
      <c r="AI585" s="68"/>
      <c r="AJ585" s="68"/>
      <c r="AK585" s="68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8" t="s">
        <v>37</v>
      </c>
    </row>
    <row r="586" spans="1:243" ht="49" customHeight="1" x14ac:dyDescent="0.35">
      <c r="A586" s="20">
        <v>584</v>
      </c>
      <c r="B586" s="2" t="s">
        <v>1530</v>
      </c>
      <c r="C586" s="2" t="s">
        <v>1081</v>
      </c>
      <c r="D586" s="2" t="s">
        <v>1060</v>
      </c>
      <c r="F586" s="23" t="s">
        <v>1589</v>
      </c>
      <c r="G586" s="4" t="s">
        <v>1590</v>
      </c>
      <c r="I586" s="1">
        <v>20</v>
      </c>
      <c r="J586" s="24">
        <f t="shared" si="66"/>
        <v>77</v>
      </c>
      <c r="K586" s="44" t="s">
        <v>55</v>
      </c>
      <c r="U586" s="71" t="e">
        <f t="shared" si="63"/>
        <v>#DIV/0!</v>
      </c>
      <c r="V586" s="26">
        <f t="shared" si="64"/>
        <v>57</v>
      </c>
      <c r="W586" s="1">
        <v>20</v>
      </c>
      <c r="X586" s="27" t="str">
        <f t="shared" si="65"/>
        <v>P var</v>
      </c>
      <c r="AH586" s="67">
        <v>85</v>
      </c>
      <c r="AI586" s="68"/>
      <c r="AJ586" s="68"/>
      <c r="AK586" s="68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>
        <v>-8</v>
      </c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8" t="s">
        <v>37</v>
      </c>
    </row>
    <row r="587" spans="1:243" ht="49" customHeight="1" x14ac:dyDescent="0.35">
      <c r="A587" s="20">
        <v>585</v>
      </c>
      <c r="B587" s="2" t="s">
        <v>1530</v>
      </c>
      <c r="C587" s="2" t="s">
        <v>1081</v>
      </c>
      <c r="D587" s="2" t="s">
        <v>1060</v>
      </c>
      <c r="F587" s="23" t="s">
        <v>1591</v>
      </c>
      <c r="G587" s="4" t="s">
        <v>1592</v>
      </c>
      <c r="I587" s="1">
        <v>20</v>
      </c>
      <c r="J587" s="24">
        <f t="shared" si="66"/>
        <v>100</v>
      </c>
      <c r="K587" s="44" t="s">
        <v>55</v>
      </c>
      <c r="U587" s="71" t="e">
        <f t="shared" si="63"/>
        <v>#DIV/0!</v>
      </c>
      <c r="V587" s="26">
        <f t="shared" si="64"/>
        <v>80</v>
      </c>
      <c r="W587" s="1">
        <v>20</v>
      </c>
      <c r="X587" s="27" t="str">
        <f t="shared" si="65"/>
        <v>P var</v>
      </c>
      <c r="AH587" s="67">
        <v>100</v>
      </c>
      <c r="AI587" s="68"/>
      <c r="AJ587" s="68"/>
      <c r="AK587" s="68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8" t="s">
        <v>37</v>
      </c>
    </row>
    <row r="588" spans="1:243" ht="49" customHeight="1" x14ac:dyDescent="0.35">
      <c r="A588" s="20">
        <v>586</v>
      </c>
      <c r="B588" s="2" t="s">
        <v>1530</v>
      </c>
      <c r="C588" s="2" t="s">
        <v>1081</v>
      </c>
      <c r="D588" s="2" t="s">
        <v>1060</v>
      </c>
      <c r="F588" s="23" t="s">
        <v>1593</v>
      </c>
      <c r="G588" s="4" t="s">
        <v>1594</v>
      </c>
      <c r="I588" s="1">
        <v>20</v>
      </c>
      <c r="J588" s="24">
        <f t="shared" si="66"/>
        <v>564</v>
      </c>
      <c r="K588" s="44" t="s">
        <v>55</v>
      </c>
      <c r="U588" s="71" t="e">
        <f t="shared" si="63"/>
        <v>#DIV/0!</v>
      </c>
      <c r="V588" s="26">
        <f t="shared" si="64"/>
        <v>544</v>
      </c>
      <c r="W588" s="1">
        <v>20</v>
      </c>
      <c r="X588" s="27" t="str">
        <f t="shared" si="65"/>
        <v>P var</v>
      </c>
      <c r="AH588" s="67">
        <v>582</v>
      </c>
      <c r="AI588" s="68"/>
      <c r="AJ588" s="68"/>
      <c r="AK588" s="68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>
        <v>-18</v>
      </c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8" t="s">
        <v>37</v>
      </c>
    </row>
    <row r="589" spans="1:243" ht="49" customHeight="1" x14ac:dyDescent="0.35">
      <c r="A589" s="20">
        <v>587</v>
      </c>
      <c r="B589" s="2" t="s">
        <v>1530</v>
      </c>
      <c r="C589" s="2" t="s">
        <v>1081</v>
      </c>
      <c r="D589" s="2" t="s">
        <v>1060</v>
      </c>
      <c r="F589" s="23" t="s">
        <v>1595</v>
      </c>
      <c r="G589" s="4" t="s">
        <v>1596</v>
      </c>
      <c r="I589" s="1">
        <v>20</v>
      </c>
      <c r="J589" s="24">
        <f t="shared" si="66"/>
        <v>100</v>
      </c>
      <c r="K589" s="44" t="s">
        <v>55</v>
      </c>
      <c r="U589" s="71" t="e">
        <f t="shared" si="63"/>
        <v>#DIV/0!</v>
      </c>
      <c r="V589" s="26">
        <f t="shared" si="64"/>
        <v>80</v>
      </c>
      <c r="W589" s="1">
        <v>20</v>
      </c>
      <c r="X589" s="27" t="str">
        <f t="shared" si="65"/>
        <v>P var</v>
      </c>
      <c r="AH589" s="67">
        <v>100</v>
      </c>
      <c r="AI589" s="68"/>
      <c r="AJ589" s="68"/>
      <c r="AK589" s="68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8" t="s">
        <v>37</v>
      </c>
    </row>
    <row r="590" spans="1:243" ht="49" customHeight="1" x14ac:dyDescent="0.35">
      <c r="A590" s="20">
        <v>588</v>
      </c>
      <c r="B590" s="2" t="s">
        <v>1530</v>
      </c>
      <c r="C590" s="2" t="s">
        <v>1081</v>
      </c>
      <c r="D590" s="2" t="s">
        <v>1060</v>
      </c>
      <c r="F590" s="23" t="s">
        <v>1597</v>
      </c>
      <c r="G590" s="4" t="s">
        <v>1598</v>
      </c>
      <c r="I590" s="1">
        <v>20</v>
      </c>
      <c r="J590" s="24">
        <f t="shared" si="66"/>
        <v>97</v>
      </c>
      <c r="K590" s="44" t="s">
        <v>55</v>
      </c>
      <c r="U590" s="71" t="e">
        <f t="shared" si="63"/>
        <v>#DIV/0!</v>
      </c>
      <c r="V590" s="26">
        <f t="shared" si="64"/>
        <v>77</v>
      </c>
      <c r="W590" s="1">
        <v>20</v>
      </c>
      <c r="X590" s="27" t="str">
        <f t="shared" si="65"/>
        <v>P var</v>
      </c>
      <c r="AH590" s="67">
        <v>97</v>
      </c>
      <c r="AI590" s="68"/>
      <c r="AJ590" s="68"/>
      <c r="AK590" s="68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8" t="s">
        <v>37</v>
      </c>
    </row>
    <row r="591" spans="1:243" ht="49" customHeight="1" x14ac:dyDescent="0.35">
      <c r="A591" s="20">
        <v>589</v>
      </c>
      <c r="B591" s="2" t="s">
        <v>1530</v>
      </c>
      <c r="C591" s="2" t="s">
        <v>1081</v>
      </c>
      <c r="D591" s="2" t="s">
        <v>1060</v>
      </c>
      <c r="F591" s="23" t="s">
        <v>1599</v>
      </c>
      <c r="G591" s="4" t="s">
        <v>1600</v>
      </c>
      <c r="I591" s="1">
        <v>20</v>
      </c>
      <c r="J591" s="24">
        <f t="shared" si="66"/>
        <v>98</v>
      </c>
      <c r="K591" s="44" t="s">
        <v>55</v>
      </c>
      <c r="U591" s="71" t="e">
        <f t="shared" si="63"/>
        <v>#DIV/0!</v>
      </c>
      <c r="V591" s="26">
        <f t="shared" si="64"/>
        <v>78</v>
      </c>
      <c r="W591" s="1">
        <v>20</v>
      </c>
      <c r="X591" s="27" t="str">
        <f t="shared" si="65"/>
        <v>P var</v>
      </c>
      <c r="AH591" s="67">
        <v>100</v>
      </c>
      <c r="AI591" s="68"/>
      <c r="AJ591" s="68"/>
      <c r="AK591" s="68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>
        <v>-2</v>
      </c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8" t="s">
        <v>37</v>
      </c>
    </row>
    <row r="592" spans="1:243" ht="49" customHeight="1" x14ac:dyDescent="0.35">
      <c r="A592" s="20">
        <v>590</v>
      </c>
      <c r="B592" s="2" t="s">
        <v>1530</v>
      </c>
      <c r="C592" s="2" t="s">
        <v>1081</v>
      </c>
      <c r="D592" s="2" t="s">
        <v>1060</v>
      </c>
      <c r="F592" s="23" t="s">
        <v>1601</v>
      </c>
      <c r="G592" s="4" t="s">
        <v>1602</v>
      </c>
      <c r="I592" s="1">
        <v>20</v>
      </c>
      <c r="J592" s="24">
        <f t="shared" si="66"/>
        <v>98</v>
      </c>
      <c r="K592" s="44" t="s">
        <v>55</v>
      </c>
      <c r="U592" s="71" t="e">
        <f t="shared" si="63"/>
        <v>#DIV/0!</v>
      </c>
      <c r="V592" s="26">
        <f t="shared" si="64"/>
        <v>78</v>
      </c>
      <c r="W592" s="1">
        <v>20</v>
      </c>
      <c r="X592" s="27" t="str">
        <f t="shared" si="65"/>
        <v>P var</v>
      </c>
      <c r="AH592" s="67">
        <v>100</v>
      </c>
      <c r="AI592" s="68"/>
      <c r="AJ592" s="68"/>
      <c r="AK592" s="68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>
        <v>-2</v>
      </c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8" t="s">
        <v>37</v>
      </c>
    </row>
    <row r="593" spans="1:243" ht="49" customHeight="1" x14ac:dyDescent="0.35">
      <c r="A593" s="20">
        <v>591</v>
      </c>
      <c r="B593" s="2" t="s">
        <v>1530</v>
      </c>
      <c r="C593" s="2" t="s">
        <v>1081</v>
      </c>
      <c r="D593" s="2" t="s">
        <v>1060</v>
      </c>
      <c r="F593" s="23" t="s">
        <v>1603</v>
      </c>
      <c r="G593" s="4" t="s">
        <v>1604</v>
      </c>
      <c r="I593" s="1">
        <v>20</v>
      </c>
      <c r="J593" s="24">
        <f t="shared" si="66"/>
        <v>100</v>
      </c>
      <c r="K593" s="44" t="s">
        <v>55</v>
      </c>
      <c r="U593" s="71" t="e">
        <f t="shared" si="63"/>
        <v>#DIV/0!</v>
      </c>
      <c r="V593" s="26">
        <f t="shared" si="64"/>
        <v>80</v>
      </c>
      <c r="W593" s="1">
        <v>20</v>
      </c>
      <c r="X593" s="27" t="str">
        <f t="shared" si="65"/>
        <v>P var</v>
      </c>
      <c r="AH593" s="67">
        <v>100</v>
      </c>
      <c r="AI593" s="68"/>
      <c r="AJ593" s="68"/>
      <c r="AK593" s="68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8" t="s">
        <v>37</v>
      </c>
    </row>
    <row r="594" spans="1:243" ht="49" customHeight="1" x14ac:dyDescent="0.35">
      <c r="A594" s="20">
        <v>592</v>
      </c>
      <c r="B594" s="2" t="s">
        <v>1530</v>
      </c>
      <c r="C594" s="2" t="s">
        <v>1081</v>
      </c>
      <c r="D594" s="2" t="s">
        <v>1060</v>
      </c>
      <c r="F594" s="23" t="s">
        <v>1605</v>
      </c>
      <c r="G594" s="4" t="s">
        <v>1606</v>
      </c>
      <c r="I594" s="1">
        <v>20</v>
      </c>
      <c r="J594" s="24">
        <f t="shared" si="66"/>
        <v>1093</v>
      </c>
      <c r="K594" s="44" t="s">
        <v>55</v>
      </c>
      <c r="U594" s="71" t="e">
        <f t="shared" si="63"/>
        <v>#DIV/0!</v>
      </c>
      <c r="V594" s="26">
        <f t="shared" si="64"/>
        <v>1073</v>
      </c>
      <c r="W594" s="1">
        <v>20</v>
      </c>
      <c r="X594" s="27" t="str">
        <f t="shared" si="65"/>
        <v>P var</v>
      </c>
      <c r="AH594" s="67">
        <v>1099</v>
      </c>
      <c r="AI594" s="68"/>
      <c r="AJ594" s="68"/>
      <c r="AK594" s="68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>
        <v>-6</v>
      </c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8" t="s">
        <v>37</v>
      </c>
    </row>
    <row r="595" spans="1:243" ht="49" customHeight="1" x14ac:dyDescent="0.35">
      <c r="A595" s="20">
        <v>593</v>
      </c>
      <c r="B595" s="2" t="s">
        <v>1530</v>
      </c>
      <c r="C595" s="2" t="s">
        <v>1081</v>
      </c>
      <c r="D595" s="2" t="s">
        <v>1060</v>
      </c>
      <c r="F595" s="23" t="s">
        <v>1607</v>
      </c>
      <c r="G595" s="4" t="s">
        <v>1608</v>
      </c>
      <c r="I595" s="1">
        <v>20</v>
      </c>
      <c r="J595" s="24">
        <f t="shared" si="66"/>
        <v>100</v>
      </c>
      <c r="K595" s="44" t="s">
        <v>55</v>
      </c>
      <c r="U595" s="71" t="e">
        <f t="shared" si="63"/>
        <v>#DIV/0!</v>
      </c>
      <c r="V595" s="26">
        <f t="shared" si="64"/>
        <v>80</v>
      </c>
      <c r="W595" s="1">
        <v>20</v>
      </c>
      <c r="X595" s="27" t="str">
        <f t="shared" si="65"/>
        <v>P var</v>
      </c>
      <c r="AH595" s="67">
        <v>100</v>
      </c>
      <c r="AI595" s="68"/>
      <c r="AJ595" s="68"/>
      <c r="AK595" s="68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8" t="s">
        <v>37</v>
      </c>
    </row>
    <row r="596" spans="1:243" ht="49" customHeight="1" x14ac:dyDescent="0.35">
      <c r="A596" s="20">
        <v>594</v>
      </c>
      <c r="B596" s="2" t="s">
        <v>1530</v>
      </c>
      <c r="C596" s="2" t="s">
        <v>1081</v>
      </c>
      <c r="D596" s="2" t="s">
        <v>1060</v>
      </c>
      <c r="F596" s="23" t="s">
        <v>1609</v>
      </c>
      <c r="G596" s="4" t="s">
        <v>1610</v>
      </c>
      <c r="I596" s="1">
        <v>20</v>
      </c>
      <c r="J596" s="24">
        <f t="shared" si="66"/>
        <v>96</v>
      </c>
      <c r="K596" s="44" t="s">
        <v>55</v>
      </c>
      <c r="U596" s="71" t="e">
        <f t="shared" si="63"/>
        <v>#DIV/0!</v>
      </c>
      <c r="V596" s="26">
        <f t="shared" si="64"/>
        <v>76</v>
      </c>
      <c r="W596" s="1">
        <v>20</v>
      </c>
      <c r="X596" s="27" t="str">
        <f t="shared" si="65"/>
        <v>P var</v>
      </c>
      <c r="AH596" s="67">
        <v>96</v>
      </c>
      <c r="AI596" s="68"/>
      <c r="AJ596" s="68"/>
      <c r="AK596" s="68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8" t="s">
        <v>37</v>
      </c>
    </row>
    <row r="597" spans="1:243" ht="49" customHeight="1" x14ac:dyDescent="0.35">
      <c r="A597" s="20">
        <v>595</v>
      </c>
      <c r="B597" s="2" t="s">
        <v>1530</v>
      </c>
      <c r="C597" s="2" t="s">
        <v>1081</v>
      </c>
      <c r="D597" s="2" t="s">
        <v>1060</v>
      </c>
      <c r="F597" s="23" t="s">
        <v>1611</v>
      </c>
      <c r="G597" s="4" t="s">
        <v>1612</v>
      </c>
      <c r="I597" s="1">
        <v>20</v>
      </c>
      <c r="J597" s="24">
        <f t="shared" si="66"/>
        <v>100</v>
      </c>
      <c r="K597" s="44" t="s">
        <v>55</v>
      </c>
      <c r="U597" s="71" t="e">
        <f t="shared" si="63"/>
        <v>#DIV/0!</v>
      </c>
      <c r="V597" s="26">
        <f t="shared" si="64"/>
        <v>80</v>
      </c>
      <c r="W597" s="1">
        <v>20</v>
      </c>
      <c r="X597" s="27" t="str">
        <f t="shared" si="65"/>
        <v>P var</v>
      </c>
      <c r="AH597" s="67">
        <v>100</v>
      </c>
      <c r="AI597" s="68"/>
      <c r="AJ597" s="68"/>
      <c r="AK597" s="68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8" t="s">
        <v>37</v>
      </c>
    </row>
    <row r="598" spans="1:243" ht="49" customHeight="1" x14ac:dyDescent="0.35">
      <c r="A598" s="20">
        <v>596</v>
      </c>
      <c r="B598" s="2" t="s">
        <v>1530</v>
      </c>
      <c r="C598" s="2" t="s">
        <v>1081</v>
      </c>
      <c r="D598" s="2" t="s">
        <v>1060</v>
      </c>
      <c r="F598" s="23" t="s">
        <v>1613</v>
      </c>
      <c r="G598" s="4" t="s">
        <v>1614</v>
      </c>
      <c r="I598" s="1">
        <v>20</v>
      </c>
      <c r="J598" s="24">
        <f t="shared" si="66"/>
        <v>75</v>
      </c>
      <c r="K598" s="44" t="s">
        <v>55</v>
      </c>
      <c r="U598" s="71" t="e">
        <f t="shared" si="63"/>
        <v>#DIV/0!</v>
      </c>
      <c r="V598" s="26">
        <f t="shared" si="64"/>
        <v>55</v>
      </c>
      <c r="W598" s="1">
        <v>20</v>
      </c>
      <c r="X598" s="27" t="str">
        <f t="shared" si="65"/>
        <v>P var</v>
      </c>
      <c r="AH598" s="67">
        <v>79</v>
      </c>
      <c r="AI598" s="68"/>
      <c r="AJ598" s="68"/>
      <c r="AK598" s="68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>
        <v>-4</v>
      </c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8" t="s">
        <v>37</v>
      </c>
    </row>
    <row r="599" spans="1:243" ht="49" customHeight="1" x14ac:dyDescent="0.35">
      <c r="A599" s="20">
        <v>597</v>
      </c>
      <c r="B599" s="2" t="s">
        <v>1530</v>
      </c>
      <c r="C599" s="2" t="s">
        <v>1081</v>
      </c>
      <c r="D599" s="2" t="s">
        <v>1060</v>
      </c>
      <c r="F599" s="23" t="s">
        <v>1615</v>
      </c>
      <c r="G599" s="4" t="s">
        <v>1616</v>
      </c>
      <c r="I599" s="1">
        <v>20</v>
      </c>
      <c r="J599" s="24">
        <f t="shared" si="66"/>
        <v>100</v>
      </c>
      <c r="K599" s="44" t="s">
        <v>55</v>
      </c>
      <c r="U599" s="71" t="e">
        <f t="shared" si="63"/>
        <v>#DIV/0!</v>
      </c>
      <c r="V599" s="26">
        <f t="shared" si="64"/>
        <v>80</v>
      </c>
      <c r="W599" s="1">
        <v>20</v>
      </c>
      <c r="X599" s="27" t="str">
        <f t="shared" si="65"/>
        <v>P var</v>
      </c>
      <c r="AH599" s="67">
        <v>100</v>
      </c>
      <c r="AI599" s="68"/>
      <c r="AJ599" s="68"/>
      <c r="AK599" s="68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8" t="s">
        <v>37</v>
      </c>
    </row>
    <row r="600" spans="1:243" ht="49" customHeight="1" x14ac:dyDescent="0.35">
      <c r="A600" s="20">
        <v>598</v>
      </c>
      <c r="B600" s="2" t="s">
        <v>1530</v>
      </c>
      <c r="C600" s="2" t="s">
        <v>1081</v>
      </c>
      <c r="D600" s="2" t="s">
        <v>1060</v>
      </c>
      <c r="F600" s="23" t="s">
        <v>1617</v>
      </c>
      <c r="G600" s="4" t="s">
        <v>1618</v>
      </c>
      <c r="I600" s="1">
        <v>20</v>
      </c>
      <c r="J600" s="24">
        <f t="shared" si="66"/>
        <v>96</v>
      </c>
      <c r="K600" s="44" t="s">
        <v>55</v>
      </c>
      <c r="U600" s="71" t="e">
        <f t="shared" si="63"/>
        <v>#DIV/0!</v>
      </c>
      <c r="V600" s="26">
        <f t="shared" si="64"/>
        <v>76</v>
      </c>
      <c r="W600" s="1">
        <v>20</v>
      </c>
      <c r="X600" s="27" t="str">
        <f t="shared" si="65"/>
        <v>P var</v>
      </c>
      <c r="AH600" s="67">
        <v>96</v>
      </c>
      <c r="AI600" s="68"/>
      <c r="AJ600" s="68"/>
      <c r="AK600" s="68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8" t="s">
        <v>37</v>
      </c>
    </row>
    <row r="601" spans="1:243" ht="49" customHeight="1" x14ac:dyDescent="0.35">
      <c r="A601" s="20">
        <v>599</v>
      </c>
      <c r="B601" s="2" t="s">
        <v>1530</v>
      </c>
      <c r="C601" s="2" t="s">
        <v>1081</v>
      </c>
      <c r="D601" s="2" t="s">
        <v>1060</v>
      </c>
      <c r="F601" s="23" t="s">
        <v>1619</v>
      </c>
      <c r="G601" s="4" t="s">
        <v>1620</v>
      </c>
      <c r="I601" s="1">
        <v>20</v>
      </c>
      <c r="J601" s="24">
        <f t="shared" si="66"/>
        <v>600</v>
      </c>
      <c r="K601" s="44" t="s">
        <v>55</v>
      </c>
      <c r="U601" s="71" t="e">
        <f t="shared" si="63"/>
        <v>#DIV/0!</v>
      </c>
      <c r="V601" s="26">
        <f t="shared" si="64"/>
        <v>580</v>
      </c>
      <c r="W601" s="1">
        <v>20</v>
      </c>
      <c r="X601" s="27" t="str">
        <f t="shared" si="65"/>
        <v>P var</v>
      </c>
      <c r="AH601" s="67">
        <v>600</v>
      </c>
      <c r="AI601" s="68"/>
      <c r="AJ601" s="68"/>
      <c r="AK601" s="68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8" t="s">
        <v>37</v>
      </c>
    </row>
    <row r="602" spans="1:243" ht="49" customHeight="1" x14ac:dyDescent="0.35">
      <c r="A602" s="20">
        <v>600</v>
      </c>
      <c r="B602" s="2" t="s">
        <v>1530</v>
      </c>
      <c r="C602" s="2" t="s">
        <v>1081</v>
      </c>
      <c r="D602" s="2" t="s">
        <v>1060</v>
      </c>
      <c r="F602" s="23" t="s">
        <v>1621</v>
      </c>
      <c r="G602" s="4" t="s">
        <v>1622</v>
      </c>
      <c r="I602" s="1">
        <v>20</v>
      </c>
      <c r="J602" s="24">
        <f t="shared" si="66"/>
        <v>96</v>
      </c>
      <c r="K602" s="44" t="s">
        <v>55</v>
      </c>
      <c r="U602" s="71" t="e">
        <f t="shared" si="63"/>
        <v>#DIV/0!</v>
      </c>
      <c r="V602" s="26">
        <f t="shared" si="64"/>
        <v>76</v>
      </c>
      <c r="W602" s="1">
        <v>20</v>
      </c>
      <c r="X602" s="27" t="str">
        <f t="shared" si="65"/>
        <v>P var</v>
      </c>
      <c r="AH602" s="67">
        <v>96</v>
      </c>
      <c r="AI602" s="68"/>
      <c r="AJ602" s="68"/>
      <c r="AK602" s="68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8" t="s">
        <v>37</v>
      </c>
    </row>
    <row r="603" spans="1:243" ht="49" customHeight="1" x14ac:dyDescent="0.35">
      <c r="A603" s="20">
        <v>601</v>
      </c>
      <c r="B603" s="2" t="s">
        <v>1530</v>
      </c>
      <c r="C603" s="2" t="s">
        <v>1081</v>
      </c>
      <c r="D603" s="2" t="s">
        <v>1060</v>
      </c>
      <c r="F603" s="23" t="s">
        <v>1623</v>
      </c>
      <c r="G603" s="4" t="s">
        <v>1624</v>
      </c>
      <c r="I603" s="1">
        <v>20</v>
      </c>
      <c r="J603" s="24">
        <f t="shared" si="66"/>
        <v>100</v>
      </c>
      <c r="K603" s="44" t="s">
        <v>55</v>
      </c>
      <c r="U603" s="71" t="e">
        <f t="shared" si="63"/>
        <v>#DIV/0!</v>
      </c>
      <c r="V603" s="26">
        <f t="shared" si="64"/>
        <v>80</v>
      </c>
      <c r="W603" s="1">
        <v>20</v>
      </c>
      <c r="X603" s="27" t="str">
        <f t="shared" si="65"/>
        <v>P var</v>
      </c>
      <c r="AH603" s="67">
        <v>100</v>
      </c>
      <c r="AI603" s="68"/>
      <c r="AJ603" s="68"/>
      <c r="AK603" s="68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8" t="s">
        <v>37</v>
      </c>
    </row>
    <row r="604" spans="1:243" ht="49" customHeight="1" x14ac:dyDescent="0.35">
      <c r="A604" s="20">
        <v>602</v>
      </c>
      <c r="B604" s="2" t="s">
        <v>1530</v>
      </c>
      <c r="C604" s="2" t="s">
        <v>1081</v>
      </c>
      <c r="D604" s="2" t="s">
        <v>1060</v>
      </c>
      <c r="F604" s="23" t="s">
        <v>1625</v>
      </c>
      <c r="G604" s="4" t="s">
        <v>1626</v>
      </c>
      <c r="I604" s="1">
        <v>20</v>
      </c>
      <c r="J604" s="24">
        <f t="shared" si="66"/>
        <v>96</v>
      </c>
      <c r="K604" s="44" t="s">
        <v>55</v>
      </c>
      <c r="U604" s="71" t="e">
        <f t="shared" si="63"/>
        <v>#DIV/0!</v>
      </c>
      <c r="V604" s="26">
        <f t="shared" si="64"/>
        <v>76</v>
      </c>
      <c r="W604" s="1">
        <v>20</v>
      </c>
      <c r="X604" s="27" t="str">
        <f t="shared" si="65"/>
        <v>P var</v>
      </c>
      <c r="AH604" s="67">
        <v>96</v>
      </c>
      <c r="AI604" s="68"/>
      <c r="AJ604" s="68"/>
      <c r="AK604" s="68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8" t="s">
        <v>37</v>
      </c>
    </row>
    <row r="605" spans="1:243" ht="49" customHeight="1" x14ac:dyDescent="0.35">
      <c r="A605" s="20">
        <v>603</v>
      </c>
      <c r="B605" s="2" t="s">
        <v>1530</v>
      </c>
      <c r="C605" s="2" t="s">
        <v>1081</v>
      </c>
      <c r="D605" s="2" t="s">
        <v>1060</v>
      </c>
      <c r="F605" s="23" t="s">
        <v>1627</v>
      </c>
      <c r="G605" s="4" t="s">
        <v>1628</v>
      </c>
      <c r="I605" s="1">
        <v>20</v>
      </c>
      <c r="J605" s="24">
        <f t="shared" si="66"/>
        <v>100</v>
      </c>
      <c r="K605" s="44" t="s">
        <v>55</v>
      </c>
      <c r="U605" s="71" t="e">
        <f t="shared" si="63"/>
        <v>#DIV/0!</v>
      </c>
      <c r="V605" s="26">
        <f t="shared" si="64"/>
        <v>80</v>
      </c>
      <c r="W605" s="1">
        <v>20</v>
      </c>
      <c r="X605" s="27" t="str">
        <f t="shared" si="65"/>
        <v>P var</v>
      </c>
      <c r="AH605" s="67">
        <v>100</v>
      </c>
      <c r="AI605" s="68"/>
      <c r="AJ605" s="68"/>
      <c r="AK605" s="68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8" t="s">
        <v>37</v>
      </c>
    </row>
    <row r="606" spans="1:243" ht="49" customHeight="1" x14ac:dyDescent="0.35">
      <c r="A606" s="20">
        <v>604</v>
      </c>
      <c r="B606" s="2" t="s">
        <v>1530</v>
      </c>
      <c r="C606" s="2" t="s">
        <v>1081</v>
      </c>
      <c r="D606" s="2" t="s">
        <v>1060</v>
      </c>
      <c r="F606" s="23" t="s">
        <v>1629</v>
      </c>
      <c r="G606" s="4" t="s">
        <v>1630</v>
      </c>
      <c r="I606" s="1">
        <v>20</v>
      </c>
      <c r="J606" s="24">
        <f t="shared" si="66"/>
        <v>100</v>
      </c>
      <c r="K606" s="44" t="s">
        <v>55</v>
      </c>
      <c r="U606" s="71" t="e">
        <f t="shared" si="63"/>
        <v>#DIV/0!</v>
      </c>
      <c r="V606" s="26">
        <f t="shared" si="64"/>
        <v>80</v>
      </c>
      <c r="W606" s="1">
        <v>20</v>
      </c>
      <c r="X606" s="27" t="str">
        <f t="shared" si="65"/>
        <v>P var</v>
      </c>
      <c r="AH606" s="67">
        <v>100</v>
      </c>
      <c r="AI606" s="68"/>
      <c r="AJ606" s="68"/>
      <c r="AK606" s="68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8" t="s">
        <v>37</v>
      </c>
    </row>
    <row r="607" spans="1:243" ht="49" customHeight="1" x14ac:dyDescent="0.35">
      <c r="A607" s="20">
        <v>605</v>
      </c>
      <c r="B607" s="2" t="s">
        <v>1530</v>
      </c>
      <c r="C607" s="2" t="s">
        <v>1081</v>
      </c>
      <c r="D607" s="2" t="s">
        <v>1060</v>
      </c>
      <c r="F607" s="23" t="s">
        <v>1631</v>
      </c>
      <c r="G607" s="4" t="s">
        <v>1632</v>
      </c>
      <c r="I607" s="1">
        <v>20</v>
      </c>
      <c r="J607" s="24">
        <f t="shared" si="66"/>
        <v>100</v>
      </c>
      <c r="K607" s="44" t="s">
        <v>55</v>
      </c>
      <c r="U607" s="71" t="e">
        <f t="shared" si="63"/>
        <v>#DIV/0!</v>
      </c>
      <c r="V607" s="26">
        <f t="shared" si="64"/>
        <v>80</v>
      </c>
      <c r="W607" s="1">
        <v>20</v>
      </c>
      <c r="X607" s="27" t="str">
        <f t="shared" si="65"/>
        <v>P var</v>
      </c>
      <c r="AH607" s="67">
        <v>100</v>
      </c>
      <c r="AI607" s="68"/>
      <c r="AJ607" s="68"/>
      <c r="AK607" s="68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8" t="s">
        <v>37</v>
      </c>
    </row>
    <row r="608" spans="1:243" ht="49" customHeight="1" x14ac:dyDescent="0.35">
      <c r="A608" s="20">
        <v>606</v>
      </c>
      <c r="B608" s="2" t="s">
        <v>1530</v>
      </c>
      <c r="C608" s="2" t="s">
        <v>1081</v>
      </c>
      <c r="D608" s="2" t="s">
        <v>1060</v>
      </c>
      <c r="F608" s="23" t="s">
        <v>1633</v>
      </c>
      <c r="G608" s="4" t="s">
        <v>1634</v>
      </c>
      <c r="I608" s="1">
        <v>20</v>
      </c>
      <c r="J608" s="24">
        <f t="shared" si="66"/>
        <v>100</v>
      </c>
      <c r="K608" s="44" t="s">
        <v>55</v>
      </c>
      <c r="U608" s="71" t="e">
        <f t="shared" ref="U608:U652" si="67">J608/S608</f>
        <v>#DIV/0!</v>
      </c>
      <c r="V608" s="26">
        <f t="shared" si="64"/>
        <v>80</v>
      </c>
      <c r="W608" s="1">
        <v>20</v>
      </c>
      <c r="X608" s="27" t="str">
        <f t="shared" si="65"/>
        <v>P var</v>
      </c>
      <c r="AH608" s="67">
        <v>100</v>
      </c>
      <c r="AI608" s="68"/>
      <c r="AJ608" s="68"/>
      <c r="AK608" s="68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8" t="s">
        <v>37</v>
      </c>
    </row>
    <row r="609" spans="1:243" ht="49" customHeight="1" x14ac:dyDescent="0.35">
      <c r="A609" s="20">
        <v>607</v>
      </c>
      <c r="B609" s="2" t="s">
        <v>1530</v>
      </c>
      <c r="C609" s="2" t="s">
        <v>1081</v>
      </c>
      <c r="D609" s="2" t="s">
        <v>1060</v>
      </c>
      <c r="F609" s="23" t="s">
        <v>1635</v>
      </c>
      <c r="G609" s="4" t="s">
        <v>1636</v>
      </c>
      <c r="I609" s="1">
        <v>20</v>
      </c>
      <c r="J609" s="24">
        <f t="shared" si="66"/>
        <v>100</v>
      </c>
      <c r="K609" s="44" t="s">
        <v>55</v>
      </c>
      <c r="U609" s="71" t="e">
        <f t="shared" si="67"/>
        <v>#DIV/0!</v>
      </c>
      <c r="V609" s="26">
        <f t="shared" si="64"/>
        <v>80</v>
      </c>
      <c r="W609" s="1">
        <v>20</v>
      </c>
      <c r="X609" s="27" t="str">
        <f t="shared" si="65"/>
        <v>P var</v>
      </c>
      <c r="AH609" s="67">
        <v>100</v>
      </c>
      <c r="AI609" s="68"/>
      <c r="AJ609" s="68"/>
      <c r="AK609" s="68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8" t="s">
        <v>37</v>
      </c>
    </row>
    <row r="610" spans="1:243" ht="49" customHeight="1" x14ac:dyDescent="0.35">
      <c r="A610" s="20">
        <v>608</v>
      </c>
      <c r="B610" s="2" t="s">
        <v>1530</v>
      </c>
      <c r="C610" s="2" t="s">
        <v>1081</v>
      </c>
      <c r="D610" s="2" t="s">
        <v>1060</v>
      </c>
      <c r="F610" s="23" t="s">
        <v>1637</v>
      </c>
      <c r="G610" s="4" t="s">
        <v>1638</v>
      </c>
      <c r="I610" s="1">
        <v>20</v>
      </c>
      <c r="J610" s="24">
        <f t="shared" si="66"/>
        <v>99</v>
      </c>
      <c r="K610" s="44" t="s">
        <v>55</v>
      </c>
      <c r="U610" s="71" t="e">
        <f t="shared" si="67"/>
        <v>#DIV/0!</v>
      </c>
      <c r="V610" s="26">
        <f t="shared" si="64"/>
        <v>79</v>
      </c>
      <c r="W610" s="1">
        <v>20</v>
      </c>
      <c r="X610" s="27" t="str">
        <f t="shared" si="65"/>
        <v>P var</v>
      </c>
      <c r="AH610" s="67">
        <v>99</v>
      </c>
      <c r="AI610" s="68"/>
      <c r="AJ610" s="68"/>
      <c r="AK610" s="68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8" t="s">
        <v>37</v>
      </c>
    </row>
    <row r="611" spans="1:243" ht="49" customHeight="1" x14ac:dyDescent="0.35">
      <c r="A611" s="20">
        <v>609</v>
      </c>
      <c r="B611" s="2" t="s">
        <v>1530</v>
      </c>
      <c r="C611" s="2" t="s">
        <v>1081</v>
      </c>
      <c r="D611" s="2" t="s">
        <v>1060</v>
      </c>
      <c r="F611" s="23" t="s">
        <v>1639</v>
      </c>
      <c r="G611" s="4" t="s">
        <v>1640</v>
      </c>
      <c r="I611" s="1">
        <v>20</v>
      </c>
      <c r="J611" s="24">
        <f t="shared" si="66"/>
        <v>98</v>
      </c>
      <c r="K611" s="44" t="s">
        <v>55</v>
      </c>
      <c r="U611" s="71" t="e">
        <f t="shared" si="67"/>
        <v>#DIV/0!</v>
      </c>
      <c r="V611" s="26">
        <f t="shared" si="64"/>
        <v>78</v>
      </c>
      <c r="W611" s="1">
        <v>20</v>
      </c>
      <c r="X611" s="27" t="str">
        <f t="shared" si="65"/>
        <v>P var</v>
      </c>
      <c r="AH611" s="67">
        <v>98</v>
      </c>
      <c r="AI611" s="68"/>
      <c r="AJ611" s="68"/>
      <c r="AK611" s="68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8" t="s">
        <v>37</v>
      </c>
    </row>
    <row r="612" spans="1:243" ht="49" customHeight="1" x14ac:dyDescent="0.35">
      <c r="A612" s="20">
        <v>610</v>
      </c>
      <c r="B612" s="2" t="s">
        <v>1530</v>
      </c>
      <c r="C612" s="2" t="s">
        <v>1081</v>
      </c>
      <c r="D612" s="2" t="s">
        <v>1060</v>
      </c>
      <c r="F612" s="23" t="s">
        <v>1641</v>
      </c>
      <c r="G612" s="4" t="s">
        <v>1642</v>
      </c>
      <c r="I612" s="1">
        <v>20</v>
      </c>
      <c r="J612" s="24">
        <f t="shared" si="66"/>
        <v>100</v>
      </c>
      <c r="K612" s="44" t="s">
        <v>55</v>
      </c>
      <c r="U612" s="71" t="e">
        <f t="shared" si="67"/>
        <v>#DIV/0!</v>
      </c>
      <c r="V612" s="26">
        <f t="shared" si="64"/>
        <v>80</v>
      </c>
      <c r="W612" s="1">
        <v>20</v>
      </c>
      <c r="X612" s="27" t="str">
        <f t="shared" si="65"/>
        <v>P var</v>
      </c>
      <c r="AH612" s="67">
        <v>100</v>
      </c>
      <c r="AI612" s="68"/>
      <c r="AJ612" s="68"/>
      <c r="AK612" s="68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8" t="s">
        <v>37</v>
      </c>
    </row>
    <row r="613" spans="1:243" ht="49" customHeight="1" x14ac:dyDescent="0.35">
      <c r="A613" s="20">
        <v>611</v>
      </c>
      <c r="B613" s="2" t="s">
        <v>1530</v>
      </c>
      <c r="C613" s="2" t="s">
        <v>1081</v>
      </c>
      <c r="D613" s="2" t="s">
        <v>1060</v>
      </c>
      <c r="F613" s="23" t="s">
        <v>1643</v>
      </c>
      <c r="G613" s="4" t="s">
        <v>1644</v>
      </c>
      <c r="I613" s="1">
        <v>20</v>
      </c>
      <c r="J613" s="24">
        <f t="shared" si="66"/>
        <v>100</v>
      </c>
      <c r="K613" s="44" t="s">
        <v>55</v>
      </c>
      <c r="U613" s="71" t="e">
        <f t="shared" si="67"/>
        <v>#DIV/0!</v>
      </c>
      <c r="V613" s="26">
        <f t="shared" si="64"/>
        <v>80</v>
      </c>
      <c r="W613" s="1">
        <v>20</v>
      </c>
      <c r="X613" s="27" t="str">
        <f t="shared" si="65"/>
        <v>P var</v>
      </c>
      <c r="AH613" s="67">
        <v>100</v>
      </c>
      <c r="AI613" s="68"/>
      <c r="AJ613" s="68"/>
      <c r="AK613" s="68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8" t="s">
        <v>37</v>
      </c>
    </row>
    <row r="614" spans="1:243" ht="49" customHeight="1" x14ac:dyDescent="0.35">
      <c r="A614" s="20">
        <v>612</v>
      </c>
      <c r="B614" s="2" t="s">
        <v>1530</v>
      </c>
      <c r="C614" s="2" t="s">
        <v>1081</v>
      </c>
      <c r="D614" s="2" t="s">
        <v>1060</v>
      </c>
      <c r="F614" s="23" t="s">
        <v>1645</v>
      </c>
      <c r="G614" s="4" t="s">
        <v>1646</v>
      </c>
      <c r="I614" s="1">
        <v>20</v>
      </c>
      <c r="J614" s="24">
        <f t="shared" si="66"/>
        <v>100</v>
      </c>
      <c r="K614" s="44" t="s">
        <v>55</v>
      </c>
      <c r="U614" s="71" t="e">
        <f t="shared" si="67"/>
        <v>#DIV/0!</v>
      </c>
      <c r="V614" s="26">
        <f t="shared" si="64"/>
        <v>80</v>
      </c>
      <c r="W614" s="1">
        <v>20</v>
      </c>
      <c r="X614" s="27" t="str">
        <f t="shared" si="65"/>
        <v>P var</v>
      </c>
      <c r="AH614" s="67">
        <v>100</v>
      </c>
      <c r="AI614" s="68"/>
      <c r="AJ614" s="68"/>
      <c r="AK614" s="68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8" t="s">
        <v>37</v>
      </c>
    </row>
    <row r="615" spans="1:243" ht="49" customHeight="1" x14ac:dyDescent="0.35">
      <c r="A615" s="20">
        <v>613</v>
      </c>
      <c r="B615" s="2" t="s">
        <v>1530</v>
      </c>
      <c r="C615" s="2" t="s">
        <v>1081</v>
      </c>
      <c r="D615" s="2" t="s">
        <v>1060</v>
      </c>
      <c r="F615" s="23" t="s">
        <v>1647</v>
      </c>
      <c r="G615" s="4" t="s">
        <v>1648</v>
      </c>
      <c r="I615" s="1">
        <v>20</v>
      </c>
      <c r="J615" s="24">
        <f t="shared" si="66"/>
        <v>96</v>
      </c>
      <c r="K615" s="44" t="s">
        <v>55</v>
      </c>
      <c r="U615" s="71" t="e">
        <f t="shared" si="67"/>
        <v>#DIV/0!</v>
      </c>
      <c r="V615" s="26">
        <f t="shared" si="64"/>
        <v>76</v>
      </c>
      <c r="W615" s="1">
        <v>20</v>
      </c>
      <c r="X615" s="27" t="str">
        <f t="shared" si="65"/>
        <v>P var</v>
      </c>
      <c r="AH615" s="67">
        <v>100</v>
      </c>
      <c r="AI615" s="68"/>
      <c r="AJ615" s="68"/>
      <c r="AK615" s="68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>
        <v>-4</v>
      </c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8" t="s">
        <v>37</v>
      </c>
    </row>
    <row r="616" spans="1:243" ht="49" customHeight="1" x14ac:dyDescent="0.35">
      <c r="A616" s="20">
        <v>614</v>
      </c>
      <c r="B616" s="2" t="s">
        <v>1530</v>
      </c>
      <c r="C616" s="2" t="s">
        <v>1081</v>
      </c>
      <c r="D616" s="2" t="s">
        <v>1060</v>
      </c>
      <c r="F616" s="23" t="s">
        <v>1649</v>
      </c>
      <c r="G616" s="4" t="s">
        <v>1650</v>
      </c>
      <c r="I616" s="1">
        <v>20</v>
      </c>
      <c r="J616" s="24">
        <f t="shared" si="66"/>
        <v>100</v>
      </c>
      <c r="K616" s="44" t="s">
        <v>55</v>
      </c>
      <c r="U616" s="71" t="e">
        <f t="shared" si="67"/>
        <v>#DIV/0!</v>
      </c>
      <c r="V616" s="26">
        <f t="shared" si="64"/>
        <v>80</v>
      </c>
      <c r="W616" s="1">
        <v>20</v>
      </c>
      <c r="X616" s="27" t="str">
        <f t="shared" si="65"/>
        <v>P var</v>
      </c>
      <c r="AH616" s="67">
        <v>100</v>
      </c>
      <c r="AI616" s="68"/>
      <c r="AJ616" s="68"/>
      <c r="AK616" s="68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8" t="s">
        <v>37</v>
      </c>
    </row>
    <row r="617" spans="1:243" ht="49" customHeight="1" x14ac:dyDescent="0.35">
      <c r="A617" s="20">
        <v>615</v>
      </c>
      <c r="B617" s="2" t="s">
        <v>1530</v>
      </c>
      <c r="C617" s="2" t="s">
        <v>1081</v>
      </c>
      <c r="D617" s="2" t="s">
        <v>1060</v>
      </c>
      <c r="F617" s="23" t="s">
        <v>1651</v>
      </c>
      <c r="G617" s="4" t="s">
        <v>1652</v>
      </c>
      <c r="I617" s="1">
        <v>20</v>
      </c>
      <c r="J617" s="24">
        <f t="shared" si="66"/>
        <v>100</v>
      </c>
      <c r="K617" s="44" t="s">
        <v>55</v>
      </c>
      <c r="U617" s="71" t="e">
        <f t="shared" si="67"/>
        <v>#DIV/0!</v>
      </c>
      <c r="V617" s="26">
        <f t="shared" si="64"/>
        <v>80</v>
      </c>
      <c r="W617" s="1">
        <v>20</v>
      </c>
      <c r="X617" s="27" t="str">
        <f t="shared" si="65"/>
        <v>P var</v>
      </c>
      <c r="AH617" s="67">
        <v>100</v>
      </c>
      <c r="AI617" s="68"/>
      <c r="AJ617" s="68"/>
      <c r="AK617" s="68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8" t="s">
        <v>37</v>
      </c>
    </row>
    <row r="618" spans="1:243" ht="49" customHeight="1" x14ac:dyDescent="0.35">
      <c r="A618" s="20">
        <v>616</v>
      </c>
      <c r="B618" s="2" t="s">
        <v>1530</v>
      </c>
      <c r="C618" s="2" t="s">
        <v>1081</v>
      </c>
      <c r="D618" s="2" t="s">
        <v>1060</v>
      </c>
      <c r="F618" s="23" t="s">
        <v>1653</v>
      </c>
      <c r="G618" s="4" t="s">
        <v>1654</v>
      </c>
      <c r="I618" s="1">
        <v>20</v>
      </c>
      <c r="J618" s="24">
        <f t="shared" si="66"/>
        <v>96</v>
      </c>
      <c r="K618" s="44" t="s">
        <v>55</v>
      </c>
      <c r="U618" s="71" t="e">
        <f t="shared" si="67"/>
        <v>#DIV/0!</v>
      </c>
      <c r="V618" s="26">
        <f t="shared" ref="V618:V682" si="68">J618-I618</f>
        <v>76</v>
      </c>
      <c r="W618" s="1">
        <v>20</v>
      </c>
      <c r="X618" s="27" t="str">
        <f t="shared" ref="X618:X682" si="69">IF(J618&lt;I618,"N var",IF(J618&lt;(I618+W618),"P var low",IF(J618&gt;(I618+W618-1),"P var","N var")))</f>
        <v>P var</v>
      </c>
      <c r="AH618" s="67">
        <v>96</v>
      </c>
      <c r="AI618" s="68"/>
      <c r="AJ618" s="68"/>
      <c r="AK618" s="68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8" t="s">
        <v>37</v>
      </c>
    </row>
    <row r="619" spans="1:243" ht="49" customHeight="1" x14ac:dyDescent="0.35">
      <c r="A619" s="20">
        <v>617</v>
      </c>
      <c r="B619" s="2" t="s">
        <v>1530</v>
      </c>
      <c r="C619" s="2" t="s">
        <v>1081</v>
      </c>
      <c r="D619" s="2" t="s">
        <v>1060</v>
      </c>
      <c r="F619" s="23" t="s">
        <v>1655</v>
      </c>
      <c r="G619" s="4" t="s">
        <v>1656</v>
      </c>
      <c r="I619" s="1">
        <v>20</v>
      </c>
      <c r="J619" s="24">
        <f t="shared" si="66"/>
        <v>100</v>
      </c>
      <c r="K619" s="44" t="s">
        <v>55</v>
      </c>
      <c r="U619" s="71" t="e">
        <f t="shared" si="67"/>
        <v>#DIV/0!</v>
      </c>
      <c r="V619" s="26">
        <f t="shared" si="68"/>
        <v>80</v>
      </c>
      <c r="W619" s="1">
        <v>20</v>
      </c>
      <c r="X619" s="27" t="str">
        <f t="shared" si="69"/>
        <v>P var</v>
      </c>
      <c r="AH619" s="67">
        <v>100</v>
      </c>
      <c r="AI619" s="68"/>
      <c r="AJ619" s="68"/>
      <c r="AK619" s="68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8" t="s">
        <v>37</v>
      </c>
    </row>
    <row r="620" spans="1:243" ht="49" customHeight="1" x14ac:dyDescent="0.35">
      <c r="A620" s="20">
        <v>618</v>
      </c>
      <c r="B620" s="2" t="s">
        <v>1530</v>
      </c>
      <c r="C620" s="2" t="s">
        <v>1081</v>
      </c>
      <c r="D620" s="2" t="s">
        <v>1060</v>
      </c>
      <c r="F620" s="23" t="s">
        <v>1657</v>
      </c>
      <c r="G620" s="4" t="s">
        <v>1658</v>
      </c>
      <c r="I620" s="1">
        <v>20</v>
      </c>
      <c r="J620" s="24">
        <f t="shared" si="66"/>
        <v>100</v>
      </c>
      <c r="K620" s="44" t="s">
        <v>55</v>
      </c>
      <c r="U620" s="71" t="e">
        <f t="shared" si="67"/>
        <v>#DIV/0!</v>
      </c>
      <c r="V620" s="26">
        <f t="shared" si="68"/>
        <v>80</v>
      </c>
      <c r="W620" s="1">
        <v>20</v>
      </c>
      <c r="X620" s="27" t="str">
        <f t="shared" si="69"/>
        <v>P var</v>
      </c>
      <c r="AH620" s="67">
        <v>100</v>
      </c>
      <c r="AI620" s="68"/>
      <c r="AJ620" s="68"/>
      <c r="AK620" s="68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8" t="s">
        <v>37</v>
      </c>
    </row>
    <row r="621" spans="1:243" ht="49" customHeight="1" x14ac:dyDescent="0.35">
      <c r="A621" s="20">
        <v>619</v>
      </c>
      <c r="B621" s="2" t="s">
        <v>1530</v>
      </c>
      <c r="C621" s="2" t="s">
        <v>1081</v>
      </c>
      <c r="D621" s="2" t="s">
        <v>1060</v>
      </c>
      <c r="F621" s="23" t="s">
        <v>1659</v>
      </c>
      <c r="G621" s="4" t="s">
        <v>1660</v>
      </c>
      <c r="I621" s="1">
        <v>20</v>
      </c>
      <c r="J621" s="24">
        <f t="shared" si="66"/>
        <v>100</v>
      </c>
      <c r="K621" s="44" t="s">
        <v>55</v>
      </c>
      <c r="U621" s="71" t="e">
        <f t="shared" si="67"/>
        <v>#DIV/0!</v>
      </c>
      <c r="V621" s="26">
        <f t="shared" si="68"/>
        <v>80</v>
      </c>
      <c r="W621" s="1">
        <v>20</v>
      </c>
      <c r="X621" s="27" t="str">
        <f t="shared" si="69"/>
        <v>P var</v>
      </c>
      <c r="AH621" s="67">
        <v>100</v>
      </c>
      <c r="AI621" s="68"/>
      <c r="AJ621" s="68"/>
      <c r="AK621" s="68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8" t="s">
        <v>37</v>
      </c>
    </row>
    <row r="622" spans="1:243" ht="49" customHeight="1" x14ac:dyDescent="0.35">
      <c r="A622" s="20">
        <v>620</v>
      </c>
      <c r="B622" s="2" t="s">
        <v>1530</v>
      </c>
      <c r="C622" s="2" t="s">
        <v>1081</v>
      </c>
      <c r="D622" s="2" t="s">
        <v>1060</v>
      </c>
      <c r="F622" s="23" t="s">
        <v>1661</v>
      </c>
      <c r="G622" s="4" t="s">
        <v>1662</v>
      </c>
      <c r="I622" s="1">
        <v>20</v>
      </c>
      <c r="J622" s="24">
        <f t="shared" si="66"/>
        <v>100</v>
      </c>
      <c r="K622" s="44" t="s">
        <v>55</v>
      </c>
      <c r="U622" s="71" t="e">
        <f t="shared" si="67"/>
        <v>#DIV/0!</v>
      </c>
      <c r="V622" s="26">
        <f t="shared" si="68"/>
        <v>80</v>
      </c>
      <c r="W622" s="1">
        <v>20</v>
      </c>
      <c r="X622" s="27" t="str">
        <f t="shared" si="69"/>
        <v>P var</v>
      </c>
      <c r="AH622" s="67">
        <v>100</v>
      </c>
      <c r="AI622" s="68"/>
      <c r="AJ622" s="68"/>
      <c r="AK622" s="68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8" t="s">
        <v>37</v>
      </c>
    </row>
    <row r="623" spans="1:243" ht="49" customHeight="1" x14ac:dyDescent="0.35">
      <c r="A623" s="20">
        <v>621</v>
      </c>
      <c r="B623" s="2" t="s">
        <v>1530</v>
      </c>
      <c r="C623" s="2" t="s">
        <v>1081</v>
      </c>
      <c r="D623" s="2" t="s">
        <v>1060</v>
      </c>
      <c r="F623" s="23" t="s">
        <v>1663</v>
      </c>
      <c r="G623" s="4" t="s">
        <v>1664</v>
      </c>
      <c r="I623" s="1">
        <v>0</v>
      </c>
      <c r="J623" s="24">
        <f t="shared" si="66"/>
        <v>11</v>
      </c>
      <c r="K623" s="44" t="s">
        <v>55</v>
      </c>
      <c r="V623" s="26">
        <f t="shared" si="68"/>
        <v>11</v>
      </c>
      <c r="W623" s="1">
        <v>0</v>
      </c>
      <c r="X623" s="27" t="str">
        <f t="shared" si="69"/>
        <v>P var</v>
      </c>
      <c r="AH623" s="67">
        <f>96-47</f>
        <v>49</v>
      </c>
      <c r="AI623" s="68"/>
      <c r="AJ623" s="68"/>
      <c r="AK623" s="68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>
        <v>-2</v>
      </c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>
        <v>-35</v>
      </c>
      <c r="EW623" s="1"/>
      <c r="EX623" s="1"/>
      <c r="EY623" s="1">
        <v>-1</v>
      </c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8" t="s">
        <v>37</v>
      </c>
    </row>
    <row r="624" spans="1:243" ht="49" customHeight="1" x14ac:dyDescent="0.35">
      <c r="A624" s="20">
        <v>622</v>
      </c>
      <c r="B624" s="2" t="s">
        <v>1530</v>
      </c>
      <c r="C624" s="2" t="s">
        <v>1081</v>
      </c>
      <c r="D624" s="2" t="s">
        <v>1060</v>
      </c>
      <c r="E624" s="4" t="s">
        <v>1665</v>
      </c>
      <c r="F624" s="23" t="s">
        <v>1666</v>
      </c>
      <c r="G624" s="4" t="s">
        <v>1664</v>
      </c>
      <c r="I624" s="1">
        <v>20</v>
      </c>
      <c r="J624" s="24">
        <f t="shared" si="66"/>
        <v>100</v>
      </c>
      <c r="K624" s="44" t="s">
        <v>55</v>
      </c>
      <c r="V624" s="26">
        <f t="shared" si="68"/>
        <v>80</v>
      </c>
      <c r="W624" s="1">
        <v>20</v>
      </c>
      <c r="X624" s="27" t="str">
        <f t="shared" si="69"/>
        <v>P var</v>
      </c>
      <c r="AH624" s="67">
        <v>0</v>
      </c>
      <c r="AI624" s="68"/>
      <c r="AJ624" s="68"/>
      <c r="AK624" s="68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>
        <v>100</v>
      </c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8" t="s">
        <v>37</v>
      </c>
    </row>
    <row r="625" spans="1:243" ht="49" customHeight="1" x14ac:dyDescent="0.35">
      <c r="A625" s="20">
        <v>623</v>
      </c>
      <c r="B625" s="2" t="s">
        <v>1530</v>
      </c>
      <c r="C625" s="2" t="s">
        <v>1667</v>
      </c>
      <c r="D625" s="2" t="s">
        <v>1668</v>
      </c>
      <c r="E625" s="23"/>
      <c r="F625" s="23" t="s">
        <v>1669</v>
      </c>
      <c r="G625" s="4" t="s">
        <v>1670</v>
      </c>
      <c r="I625" s="1">
        <v>10</v>
      </c>
      <c r="J625" s="24">
        <f t="shared" si="66"/>
        <v>16</v>
      </c>
      <c r="K625" s="44" t="s">
        <v>55</v>
      </c>
      <c r="U625" s="71" t="e">
        <f t="shared" si="67"/>
        <v>#DIV/0!</v>
      </c>
      <c r="V625" s="26">
        <f t="shared" si="68"/>
        <v>6</v>
      </c>
      <c r="W625" s="1">
        <v>5</v>
      </c>
      <c r="X625" s="27" t="str">
        <f t="shared" si="69"/>
        <v>P var</v>
      </c>
      <c r="AH625" s="67">
        <v>19</v>
      </c>
      <c r="AI625" s="68"/>
      <c r="AJ625" s="68"/>
      <c r="AK625" s="68"/>
      <c r="AL625" s="1"/>
      <c r="AM625" s="1"/>
      <c r="AN625" s="1"/>
      <c r="AO625" s="1"/>
      <c r="AP625" s="1"/>
      <c r="AQ625" s="1"/>
      <c r="AR625" s="1"/>
      <c r="AS625" s="1"/>
      <c r="AT625" s="1"/>
      <c r="AU625" s="1">
        <v>-2</v>
      </c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>
        <v>-1</v>
      </c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8" t="s">
        <v>37</v>
      </c>
    </row>
    <row r="626" spans="1:243" ht="49" customHeight="1" x14ac:dyDescent="0.35">
      <c r="A626" s="20">
        <v>624</v>
      </c>
      <c r="B626" s="2" t="s">
        <v>1530</v>
      </c>
      <c r="C626" s="2" t="s">
        <v>1667</v>
      </c>
      <c r="D626" s="2" t="s">
        <v>1668</v>
      </c>
      <c r="F626" s="23" t="s">
        <v>1671</v>
      </c>
      <c r="G626" s="4" t="s">
        <v>1672</v>
      </c>
      <c r="I626" s="1">
        <v>10</v>
      </c>
      <c r="J626" s="24">
        <f t="shared" si="66"/>
        <v>28</v>
      </c>
      <c r="K626" s="44" t="s">
        <v>55</v>
      </c>
      <c r="U626" s="71" t="e">
        <f t="shared" si="67"/>
        <v>#DIV/0!</v>
      </c>
      <c r="V626" s="26">
        <f t="shared" si="68"/>
        <v>18</v>
      </c>
      <c r="W626" s="1">
        <v>5</v>
      </c>
      <c r="X626" s="27" t="str">
        <f t="shared" si="69"/>
        <v>P var</v>
      </c>
      <c r="AH626" s="67">
        <v>28</v>
      </c>
      <c r="AI626" s="68"/>
      <c r="AJ626" s="68"/>
      <c r="AK626" s="68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8" t="s">
        <v>37</v>
      </c>
    </row>
    <row r="627" spans="1:243" ht="49" customHeight="1" x14ac:dyDescent="0.35">
      <c r="A627" s="20">
        <v>625</v>
      </c>
      <c r="B627" s="2" t="s">
        <v>1530</v>
      </c>
      <c r="C627" s="2" t="s">
        <v>1667</v>
      </c>
      <c r="D627" s="2" t="s">
        <v>1668</v>
      </c>
      <c r="E627" s="4" t="s">
        <v>1673</v>
      </c>
      <c r="F627" s="23" t="s">
        <v>1674</v>
      </c>
      <c r="G627" s="4" t="s">
        <v>1675</v>
      </c>
      <c r="I627" s="1">
        <v>10</v>
      </c>
      <c r="J627" s="24">
        <f t="shared" si="66"/>
        <v>51</v>
      </c>
      <c r="K627" s="44" t="s">
        <v>55</v>
      </c>
      <c r="U627" s="71" t="e">
        <f t="shared" si="67"/>
        <v>#DIV/0!</v>
      </c>
      <c r="V627" s="26">
        <f t="shared" si="68"/>
        <v>41</v>
      </c>
      <c r="W627" s="1">
        <v>5</v>
      </c>
      <c r="X627" s="27" t="str">
        <f t="shared" si="69"/>
        <v>P var</v>
      </c>
      <c r="AB627" s="5" t="s">
        <v>235</v>
      </c>
      <c r="AH627" s="67">
        <v>51</v>
      </c>
      <c r="AI627" s="68"/>
      <c r="AJ627" s="68"/>
      <c r="AK627" s="68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8" t="s">
        <v>37</v>
      </c>
    </row>
    <row r="628" spans="1:243" ht="49" customHeight="1" x14ac:dyDescent="0.35">
      <c r="A628" s="20">
        <v>626</v>
      </c>
      <c r="B628" s="2" t="s">
        <v>1530</v>
      </c>
      <c r="C628" s="2" t="s">
        <v>1667</v>
      </c>
      <c r="D628" s="2" t="s">
        <v>1668</v>
      </c>
      <c r="E628" s="23"/>
      <c r="F628" s="23" t="s">
        <v>1676</v>
      </c>
      <c r="G628" s="4" t="s">
        <v>1677</v>
      </c>
      <c r="I628" s="1">
        <v>10</v>
      </c>
      <c r="J628" s="24">
        <f t="shared" si="66"/>
        <v>16</v>
      </c>
      <c r="K628" s="44" t="s">
        <v>55</v>
      </c>
      <c r="U628" s="71" t="e">
        <f t="shared" si="67"/>
        <v>#DIV/0!</v>
      </c>
      <c r="V628" s="26">
        <f t="shared" si="68"/>
        <v>6</v>
      </c>
      <c r="W628" s="1">
        <v>5</v>
      </c>
      <c r="X628" s="27" t="str">
        <f t="shared" si="69"/>
        <v>P var</v>
      </c>
      <c r="AH628" s="67">
        <v>16</v>
      </c>
      <c r="AI628" s="68"/>
      <c r="AJ628" s="68"/>
      <c r="AK628" s="68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8" t="s">
        <v>37</v>
      </c>
    </row>
    <row r="629" spans="1:243" ht="49" customHeight="1" x14ac:dyDescent="0.35">
      <c r="A629" s="20">
        <v>627</v>
      </c>
      <c r="B629" s="2" t="s">
        <v>1530</v>
      </c>
      <c r="C629" s="2" t="s">
        <v>1667</v>
      </c>
      <c r="D629" s="2" t="s">
        <v>1668</v>
      </c>
      <c r="E629" s="23"/>
      <c r="F629" s="23" t="s">
        <v>1678</v>
      </c>
      <c r="G629" s="4" t="s">
        <v>1679</v>
      </c>
      <c r="I629" s="1">
        <v>10</v>
      </c>
      <c r="J629" s="24">
        <f t="shared" si="66"/>
        <v>19</v>
      </c>
      <c r="K629" s="44" t="s">
        <v>55</v>
      </c>
      <c r="U629" s="71" t="e">
        <f t="shared" si="67"/>
        <v>#DIV/0!</v>
      </c>
      <c r="V629" s="26">
        <f t="shared" si="68"/>
        <v>9</v>
      </c>
      <c r="W629" s="1">
        <v>5</v>
      </c>
      <c r="X629" s="27" t="str">
        <f t="shared" si="69"/>
        <v>P var</v>
      </c>
      <c r="AH629" s="67">
        <v>19</v>
      </c>
      <c r="AI629" s="68"/>
      <c r="AJ629" s="68"/>
      <c r="AK629" s="68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8" t="s">
        <v>37</v>
      </c>
    </row>
    <row r="630" spans="1:243" ht="49" customHeight="1" x14ac:dyDescent="0.35">
      <c r="A630" s="20">
        <v>628</v>
      </c>
      <c r="B630" s="2" t="s">
        <v>1530</v>
      </c>
      <c r="C630" s="2" t="s">
        <v>1667</v>
      </c>
      <c r="D630" s="2" t="s">
        <v>1668</v>
      </c>
      <c r="E630" s="23"/>
      <c r="F630" s="23" t="s">
        <v>1680</v>
      </c>
      <c r="G630" s="4" t="s">
        <v>1681</v>
      </c>
      <c r="I630" s="1">
        <v>10</v>
      </c>
      <c r="J630" s="24">
        <f t="shared" si="66"/>
        <v>20</v>
      </c>
      <c r="K630" s="44" t="s">
        <v>55</v>
      </c>
      <c r="U630" s="71" t="e">
        <f t="shared" si="67"/>
        <v>#DIV/0!</v>
      </c>
      <c r="V630" s="26">
        <f t="shared" si="68"/>
        <v>10</v>
      </c>
      <c r="W630" s="1">
        <v>5</v>
      </c>
      <c r="X630" s="27" t="str">
        <f t="shared" si="69"/>
        <v>P var</v>
      </c>
      <c r="AH630" s="67">
        <v>20</v>
      </c>
      <c r="AI630" s="68"/>
      <c r="AJ630" s="68"/>
      <c r="AK630" s="68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8" t="s">
        <v>37</v>
      </c>
    </row>
    <row r="631" spans="1:243" ht="49" customHeight="1" x14ac:dyDescent="0.35">
      <c r="A631" s="20">
        <v>629</v>
      </c>
      <c r="B631" s="2" t="s">
        <v>1530</v>
      </c>
      <c r="C631" s="2" t="s">
        <v>1667</v>
      </c>
      <c r="D631" s="2" t="s">
        <v>1668</v>
      </c>
      <c r="E631" s="4" t="s">
        <v>1682</v>
      </c>
      <c r="F631" s="23" t="s">
        <v>1683</v>
      </c>
      <c r="G631" s="4" t="s">
        <v>1684</v>
      </c>
      <c r="I631" s="1">
        <v>10</v>
      </c>
      <c r="J631" s="24">
        <f t="shared" si="66"/>
        <v>110</v>
      </c>
      <c r="K631" s="44" t="s">
        <v>55</v>
      </c>
      <c r="U631" s="71" t="e">
        <f t="shared" si="67"/>
        <v>#DIV/0!</v>
      </c>
      <c r="V631" s="26">
        <f t="shared" si="68"/>
        <v>100</v>
      </c>
      <c r="W631" s="1">
        <v>5</v>
      </c>
      <c r="X631" s="27" t="str">
        <f t="shared" si="69"/>
        <v>P var</v>
      </c>
      <c r="AB631" s="5" t="s">
        <v>235</v>
      </c>
      <c r="AH631" s="67">
        <v>110</v>
      </c>
      <c r="AI631" s="68"/>
      <c r="AJ631" s="68"/>
      <c r="AK631" s="68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8" t="s">
        <v>37</v>
      </c>
    </row>
    <row r="632" spans="1:243" ht="49" customHeight="1" x14ac:dyDescent="0.35">
      <c r="A632" s="20">
        <v>630</v>
      </c>
      <c r="B632" s="2" t="s">
        <v>1530</v>
      </c>
      <c r="C632" s="2" t="s">
        <v>1667</v>
      </c>
      <c r="D632" s="2" t="s">
        <v>1668</v>
      </c>
      <c r="E632" s="4" t="s">
        <v>1685</v>
      </c>
      <c r="F632" s="23" t="s">
        <v>1686</v>
      </c>
      <c r="G632" s="4" t="s">
        <v>1687</v>
      </c>
      <c r="I632" s="1">
        <v>10</v>
      </c>
      <c r="J632" s="24">
        <f t="shared" si="66"/>
        <v>40</v>
      </c>
      <c r="K632" s="44" t="s">
        <v>55</v>
      </c>
      <c r="U632" s="71" t="e">
        <f t="shared" si="67"/>
        <v>#DIV/0!</v>
      </c>
      <c r="V632" s="26">
        <f t="shared" si="68"/>
        <v>30</v>
      </c>
      <c r="W632" s="1">
        <v>5</v>
      </c>
      <c r="X632" s="27" t="str">
        <f t="shared" si="69"/>
        <v>P var</v>
      </c>
      <c r="AB632" s="5" t="s">
        <v>235</v>
      </c>
      <c r="AH632" s="67">
        <v>40</v>
      </c>
      <c r="AI632" s="68"/>
      <c r="AJ632" s="68"/>
      <c r="AK632" s="68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8" t="s">
        <v>37</v>
      </c>
    </row>
    <row r="633" spans="1:243" ht="49" customHeight="1" x14ac:dyDescent="0.35">
      <c r="A633" s="20">
        <v>631</v>
      </c>
      <c r="B633" s="2" t="s">
        <v>1530</v>
      </c>
      <c r="C633" s="2" t="s">
        <v>1667</v>
      </c>
      <c r="D633" s="2" t="s">
        <v>1668</v>
      </c>
      <c r="E633" s="23"/>
      <c r="F633" s="23" t="s">
        <v>1688</v>
      </c>
      <c r="G633" s="4" t="s">
        <v>1689</v>
      </c>
      <c r="I633" s="1">
        <v>10</v>
      </c>
      <c r="J633" s="24">
        <f t="shared" si="66"/>
        <v>15</v>
      </c>
      <c r="K633" s="44" t="s">
        <v>55</v>
      </c>
      <c r="U633" s="71" t="e">
        <f t="shared" si="67"/>
        <v>#DIV/0!</v>
      </c>
      <c r="V633" s="26">
        <f t="shared" si="68"/>
        <v>5</v>
      </c>
      <c r="W633" s="1">
        <v>5</v>
      </c>
      <c r="X633" s="27" t="str">
        <f t="shared" si="69"/>
        <v>P var</v>
      </c>
      <c r="AH633" s="67">
        <v>15</v>
      </c>
      <c r="AI633" s="68"/>
      <c r="AJ633" s="68"/>
      <c r="AK633" s="68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8" t="s">
        <v>37</v>
      </c>
    </row>
    <row r="634" spans="1:243" ht="49" customHeight="1" x14ac:dyDescent="0.35">
      <c r="A634" s="20">
        <v>632</v>
      </c>
      <c r="B634" s="2" t="s">
        <v>1530</v>
      </c>
      <c r="C634" s="2" t="s">
        <v>1667</v>
      </c>
      <c r="D634" s="2" t="s">
        <v>1668</v>
      </c>
      <c r="E634" s="23"/>
      <c r="F634" s="23" t="s">
        <v>1690</v>
      </c>
      <c r="G634" s="4" t="s">
        <v>1691</v>
      </c>
      <c r="I634" s="1">
        <v>10</v>
      </c>
      <c r="J634" s="24">
        <f t="shared" si="66"/>
        <v>32</v>
      </c>
      <c r="K634" s="44" t="s">
        <v>55</v>
      </c>
      <c r="U634" s="71" t="e">
        <f t="shared" si="67"/>
        <v>#DIV/0!</v>
      </c>
      <c r="V634" s="26">
        <f t="shared" si="68"/>
        <v>22</v>
      </c>
      <c r="W634" s="1">
        <v>5</v>
      </c>
      <c r="X634" s="27" t="str">
        <f t="shared" si="69"/>
        <v>P var</v>
      </c>
      <c r="AH634" s="67">
        <v>32</v>
      </c>
      <c r="AI634" s="68"/>
      <c r="AJ634" s="68"/>
      <c r="AK634" s="68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8" t="s">
        <v>37</v>
      </c>
    </row>
    <row r="635" spans="1:243" ht="49" customHeight="1" x14ac:dyDescent="0.35">
      <c r="A635" s="20">
        <v>633</v>
      </c>
      <c r="B635" s="2" t="s">
        <v>1530</v>
      </c>
      <c r="C635" s="2" t="s">
        <v>1667</v>
      </c>
      <c r="D635" s="2" t="s">
        <v>1668</v>
      </c>
      <c r="E635" s="23"/>
      <c r="F635" s="23" t="s">
        <v>1692</v>
      </c>
      <c r="G635" s="4" t="s">
        <v>1693</v>
      </c>
      <c r="I635" s="1">
        <v>10</v>
      </c>
      <c r="J635" s="24">
        <f t="shared" si="66"/>
        <v>18</v>
      </c>
      <c r="K635" s="44" t="s">
        <v>55</v>
      </c>
      <c r="U635" s="71" t="e">
        <f t="shared" si="67"/>
        <v>#DIV/0!</v>
      </c>
      <c r="V635" s="26">
        <f t="shared" si="68"/>
        <v>8</v>
      </c>
      <c r="W635" s="1">
        <v>5</v>
      </c>
      <c r="X635" s="27" t="str">
        <f t="shared" si="69"/>
        <v>P var</v>
      </c>
      <c r="AH635" s="67">
        <v>18</v>
      </c>
      <c r="AI635" s="68"/>
      <c r="AJ635" s="68"/>
      <c r="AK635" s="68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8" t="s">
        <v>37</v>
      </c>
    </row>
    <row r="636" spans="1:243" ht="49" customHeight="1" x14ac:dyDescent="0.35">
      <c r="A636" s="20">
        <v>634</v>
      </c>
      <c r="B636" s="2" t="s">
        <v>1530</v>
      </c>
      <c r="C636" s="2" t="s">
        <v>1667</v>
      </c>
      <c r="D636" s="2" t="s">
        <v>1668</v>
      </c>
      <c r="E636" s="23"/>
      <c r="F636" s="23" t="s">
        <v>1694</v>
      </c>
      <c r="G636" s="4" t="s">
        <v>1695</v>
      </c>
      <c r="I636" s="1">
        <v>10</v>
      </c>
      <c r="J636" s="24">
        <f t="shared" si="66"/>
        <v>20</v>
      </c>
      <c r="K636" s="44" t="s">
        <v>55</v>
      </c>
      <c r="U636" s="71" t="e">
        <f t="shared" si="67"/>
        <v>#DIV/0!</v>
      </c>
      <c r="V636" s="26">
        <f t="shared" si="68"/>
        <v>10</v>
      </c>
      <c r="W636" s="1">
        <v>5</v>
      </c>
      <c r="X636" s="27" t="str">
        <f t="shared" si="69"/>
        <v>P var</v>
      </c>
      <c r="AH636" s="67">
        <v>20</v>
      </c>
      <c r="AI636" s="68"/>
      <c r="AJ636" s="68"/>
      <c r="AK636" s="68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8" t="s">
        <v>37</v>
      </c>
    </row>
    <row r="637" spans="1:243" ht="49" customHeight="1" x14ac:dyDescent="0.35">
      <c r="A637" s="20">
        <v>635</v>
      </c>
      <c r="B637" s="2" t="s">
        <v>1530</v>
      </c>
      <c r="C637" s="2" t="s">
        <v>1667</v>
      </c>
      <c r="D637" s="2" t="s">
        <v>1668</v>
      </c>
      <c r="E637" s="23"/>
      <c r="F637" s="23" t="s">
        <v>1696</v>
      </c>
      <c r="G637" s="4" t="s">
        <v>1697</v>
      </c>
      <c r="I637" s="1">
        <v>10</v>
      </c>
      <c r="J637" s="24">
        <f t="shared" si="66"/>
        <v>45</v>
      </c>
      <c r="K637" s="44" t="s">
        <v>55</v>
      </c>
      <c r="U637" s="71" t="e">
        <f t="shared" si="67"/>
        <v>#DIV/0!</v>
      </c>
      <c r="V637" s="26">
        <f t="shared" si="68"/>
        <v>35</v>
      </c>
      <c r="W637" s="1">
        <v>5</v>
      </c>
      <c r="X637" s="27" t="str">
        <f t="shared" si="69"/>
        <v>P var</v>
      </c>
      <c r="AH637" s="67">
        <v>45</v>
      </c>
      <c r="AI637" s="68"/>
      <c r="AJ637" s="68"/>
      <c r="AK637" s="68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8" t="s">
        <v>37</v>
      </c>
    </row>
    <row r="638" spans="1:243" ht="49" customHeight="1" x14ac:dyDescent="0.35">
      <c r="A638" s="20">
        <v>636</v>
      </c>
      <c r="B638" s="2" t="s">
        <v>1530</v>
      </c>
      <c r="C638" s="2" t="s">
        <v>1667</v>
      </c>
      <c r="D638" s="2" t="s">
        <v>1668</v>
      </c>
      <c r="E638" s="4" t="s">
        <v>1698</v>
      </c>
      <c r="F638" s="23" t="s">
        <v>1699</v>
      </c>
      <c r="G638" s="4" t="s">
        <v>1700</v>
      </c>
      <c r="I638" s="1">
        <v>10</v>
      </c>
      <c r="J638" s="24">
        <f t="shared" si="66"/>
        <v>114</v>
      </c>
      <c r="K638" s="44" t="s">
        <v>55</v>
      </c>
      <c r="U638" s="71" t="e">
        <f t="shared" si="67"/>
        <v>#DIV/0!</v>
      </c>
      <c r="V638" s="26">
        <f t="shared" si="68"/>
        <v>104</v>
      </c>
      <c r="W638" s="1">
        <v>5</v>
      </c>
      <c r="X638" s="27" t="str">
        <f t="shared" si="69"/>
        <v>P var</v>
      </c>
      <c r="AB638" s="5" t="s">
        <v>235</v>
      </c>
      <c r="AH638" s="67">
        <v>114</v>
      </c>
      <c r="AI638" s="68"/>
      <c r="AJ638" s="68"/>
      <c r="AK638" s="68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8" t="s">
        <v>37</v>
      </c>
    </row>
    <row r="639" spans="1:243" ht="49" customHeight="1" x14ac:dyDescent="0.35">
      <c r="A639" s="20">
        <v>637</v>
      </c>
      <c r="B639" s="2" t="s">
        <v>1530</v>
      </c>
      <c r="C639" s="2" t="s">
        <v>1667</v>
      </c>
      <c r="D639" s="2" t="s">
        <v>1668</v>
      </c>
      <c r="E639" s="23"/>
      <c r="F639" s="23" t="s">
        <v>1701</v>
      </c>
      <c r="G639" s="4" t="s">
        <v>1702</v>
      </c>
      <c r="I639" s="1">
        <v>10</v>
      </c>
      <c r="J639" s="24">
        <f t="shared" si="66"/>
        <v>20</v>
      </c>
      <c r="K639" s="44" t="s">
        <v>55</v>
      </c>
      <c r="U639" s="71" t="e">
        <f t="shared" si="67"/>
        <v>#DIV/0!</v>
      </c>
      <c r="V639" s="26">
        <f t="shared" si="68"/>
        <v>10</v>
      </c>
      <c r="W639" s="1">
        <v>5</v>
      </c>
      <c r="X639" s="27" t="str">
        <f t="shared" si="69"/>
        <v>P var</v>
      </c>
      <c r="AH639" s="67">
        <v>20</v>
      </c>
      <c r="AI639" s="68"/>
      <c r="AJ639" s="68"/>
      <c r="AK639" s="68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8" t="s">
        <v>37</v>
      </c>
    </row>
    <row r="640" spans="1:243" ht="49" customHeight="1" x14ac:dyDescent="0.35">
      <c r="A640" s="20">
        <v>638</v>
      </c>
      <c r="B640" s="2" t="s">
        <v>1530</v>
      </c>
      <c r="C640" s="2" t="s">
        <v>1667</v>
      </c>
      <c r="D640" s="2" t="s">
        <v>1668</v>
      </c>
      <c r="E640" s="23"/>
      <c r="F640" s="23" t="s">
        <v>1703</v>
      </c>
      <c r="G640" s="4" t="s">
        <v>1704</v>
      </c>
      <c r="I640" s="1">
        <v>10</v>
      </c>
      <c r="J640" s="24">
        <f t="shared" si="66"/>
        <v>19</v>
      </c>
      <c r="K640" s="44" t="s">
        <v>55</v>
      </c>
      <c r="U640" s="71" t="e">
        <f t="shared" si="67"/>
        <v>#DIV/0!</v>
      </c>
      <c r="V640" s="26">
        <f t="shared" si="68"/>
        <v>9</v>
      </c>
      <c r="W640" s="1">
        <v>5</v>
      </c>
      <c r="X640" s="27" t="str">
        <f t="shared" si="69"/>
        <v>P var</v>
      </c>
      <c r="AH640" s="67">
        <v>19</v>
      </c>
      <c r="AI640" s="68"/>
      <c r="AJ640" s="68"/>
      <c r="AK640" s="68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8" t="s">
        <v>37</v>
      </c>
    </row>
    <row r="641" spans="1:243" ht="49" customHeight="1" x14ac:dyDescent="0.35">
      <c r="A641" s="20">
        <v>639</v>
      </c>
      <c r="B641" s="2" t="s">
        <v>1530</v>
      </c>
      <c r="C641" s="2" t="s">
        <v>1667</v>
      </c>
      <c r="D641" s="2" t="s">
        <v>1668</v>
      </c>
      <c r="E641" s="23"/>
      <c r="F641" s="23" t="s">
        <v>1705</v>
      </c>
      <c r="G641" s="4" t="s">
        <v>1706</v>
      </c>
      <c r="I641" s="1">
        <v>10</v>
      </c>
      <c r="J641" s="24">
        <f t="shared" si="66"/>
        <v>19</v>
      </c>
      <c r="K641" s="44" t="s">
        <v>55</v>
      </c>
      <c r="U641" s="71" t="e">
        <f t="shared" si="67"/>
        <v>#DIV/0!</v>
      </c>
      <c r="V641" s="26">
        <f t="shared" si="68"/>
        <v>9</v>
      </c>
      <c r="W641" s="1">
        <v>5</v>
      </c>
      <c r="X641" s="27" t="str">
        <f t="shared" si="69"/>
        <v>P var</v>
      </c>
      <c r="AH641" s="67">
        <v>19</v>
      </c>
      <c r="AI641" s="68"/>
      <c r="AJ641" s="68"/>
      <c r="AK641" s="68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8" t="s">
        <v>37</v>
      </c>
    </row>
    <row r="642" spans="1:243" ht="49" customHeight="1" x14ac:dyDescent="0.35">
      <c r="A642" s="20">
        <v>640</v>
      </c>
      <c r="B642" s="2" t="s">
        <v>1530</v>
      </c>
      <c r="C642" s="2" t="s">
        <v>1667</v>
      </c>
      <c r="D642" s="2" t="s">
        <v>1668</v>
      </c>
      <c r="E642" s="23"/>
      <c r="F642" s="23" t="s">
        <v>1707</v>
      </c>
      <c r="G642" s="4" t="s">
        <v>1708</v>
      </c>
      <c r="I642" s="1">
        <v>10</v>
      </c>
      <c r="J642" s="24">
        <f t="shared" si="66"/>
        <v>18</v>
      </c>
      <c r="K642" s="44" t="s">
        <v>55</v>
      </c>
      <c r="U642" s="71" t="e">
        <f t="shared" si="67"/>
        <v>#DIV/0!</v>
      </c>
      <c r="V642" s="26">
        <f t="shared" si="68"/>
        <v>8</v>
      </c>
      <c r="W642" s="1">
        <v>5</v>
      </c>
      <c r="X642" s="27" t="str">
        <f t="shared" si="69"/>
        <v>P var</v>
      </c>
      <c r="AH642" s="67">
        <v>18</v>
      </c>
      <c r="AI642" s="68"/>
      <c r="AJ642" s="68"/>
      <c r="AK642" s="68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8" t="s">
        <v>37</v>
      </c>
    </row>
    <row r="643" spans="1:243" ht="49" customHeight="1" x14ac:dyDescent="0.35">
      <c r="A643" s="20">
        <v>641</v>
      </c>
      <c r="B643" s="2" t="s">
        <v>1530</v>
      </c>
      <c r="C643" s="2" t="s">
        <v>1667</v>
      </c>
      <c r="D643" s="2" t="s">
        <v>1668</v>
      </c>
      <c r="F643" s="23" t="s">
        <v>1709</v>
      </c>
      <c r="G643" s="4" t="s">
        <v>1710</v>
      </c>
      <c r="I643" s="1">
        <v>10</v>
      </c>
      <c r="J643" s="24">
        <f t="shared" si="66"/>
        <v>51</v>
      </c>
      <c r="K643" s="44" t="s">
        <v>55</v>
      </c>
      <c r="U643" s="71" t="e">
        <f t="shared" si="67"/>
        <v>#DIV/0!</v>
      </c>
      <c r="V643" s="26">
        <f t="shared" si="68"/>
        <v>41</v>
      </c>
      <c r="W643" s="1">
        <v>5</v>
      </c>
      <c r="X643" s="27" t="str">
        <f t="shared" si="69"/>
        <v>P var</v>
      </c>
      <c r="AH643" s="67">
        <v>51</v>
      </c>
      <c r="AI643" s="68"/>
      <c r="AJ643" s="68"/>
      <c r="AK643" s="68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8" t="s">
        <v>37</v>
      </c>
    </row>
    <row r="644" spans="1:243" ht="49" customHeight="1" x14ac:dyDescent="0.35">
      <c r="A644" s="20">
        <v>642</v>
      </c>
      <c r="B644" s="2" t="s">
        <v>1530</v>
      </c>
      <c r="C644" s="2" t="s">
        <v>1667</v>
      </c>
      <c r="D644" s="2" t="s">
        <v>1668</v>
      </c>
      <c r="E644" s="23"/>
      <c r="F644" s="23" t="s">
        <v>1711</v>
      </c>
      <c r="G644" s="4" t="s">
        <v>1712</v>
      </c>
      <c r="I644" s="1">
        <v>10</v>
      </c>
      <c r="J644" s="24">
        <f t="shared" si="66"/>
        <v>18</v>
      </c>
      <c r="K644" s="44" t="s">
        <v>55</v>
      </c>
      <c r="U644" s="71" t="e">
        <f t="shared" si="67"/>
        <v>#DIV/0!</v>
      </c>
      <c r="V644" s="26">
        <f t="shared" si="68"/>
        <v>8</v>
      </c>
      <c r="W644" s="1">
        <v>5</v>
      </c>
      <c r="X644" s="27" t="str">
        <f t="shared" si="69"/>
        <v>P var</v>
      </c>
      <c r="AH644" s="67">
        <v>18</v>
      </c>
      <c r="AI644" s="68"/>
      <c r="AJ644" s="68"/>
      <c r="AK644" s="68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8" t="s">
        <v>37</v>
      </c>
    </row>
    <row r="645" spans="1:243" ht="49" customHeight="1" x14ac:dyDescent="0.35">
      <c r="A645" s="20">
        <v>643</v>
      </c>
      <c r="B645" s="2" t="s">
        <v>1530</v>
      </c>
      <c r="C645" s="2" t="s">
        <v>1667</v>
      </c>
      <c r="D645" s="2" t="s">
        <v>1668</v>
      </c>
      <c r="E645" s="23"/>
      <c r="F645" s="23" t="s">
        <v>1713</v>
      </c>
      <c r="G645" s="4" t="s">
        <v>1714</v>
      </c>
      <c r="I645" s="1">
        <v>10</v>
      </c>
      <c r="J645" s="24">
        <f t="shared" si="66"/>
        <v>13</v>
      </c>
      <c r="K645" s="44" t="s">
        <v>55</v>
      </c>
      <c r="U645" s="71" t="e">
        <f t="shared" si="67"/>
        <v>#DIV/0!</v>
      </c>
      <c r="V645" s="26">
        <f t="shared" si="68"/>
        <v>3</v>
      </c>
      <c r="W645" s="1">
        <v>5</v>
      </c>
      <c r="X645" s="27" t="str">
        <f t="shared" si="69"/>
        <v>P var low</v>
      </c>
      <c r="AH645" s="67">
        <v>13</v>
      </c>
      <c r="AI645" s="68"/>
      <c r="AJ645" s="68"/>
      <c r="AK645" s="68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8" t="s">
        <v>37</v>
      </c>
    </row>
    <row r="646" spans="1:243" ht="49" customHeight="1" x14ac:dyDescent="0.35">
      <c r="A646" s="20">
        <v>644</v>
      </c>
      <c r="B646" s="2" t="s">
        <v>1530</v>
      </c>
      <c r="C646" s="2" t="s">
        <v>1667</v>
      </c>
      <c r="D646" s="2" t="s">
        <v>1668</v>
      </c>
      <c r="E646" s="4" t="s">
        <v>1715</v>
      </c>
      <c r="F646" s="23" t="s">
        <v>1716</v>
      </c>
      <c r="G646" s="4" t="s">
        <v>1717</v>
      </c>
      <c r="I646" s="1">
        <v>10</v>
      </c>
      <c r="J646" s="24">
        <f t="shared" si="66"/>
        <v>48</v>
      </c>
      <c r="K646" s="44" t="s">
        <v>55</v>
      </c>
      <c r="U646" s="71" t="e">
        <f t="shared" si="67"/>
        <v>#DIV/0!</v>
      </c>
      <c r="V646" s="26">
        <f t="shared" si="68"/>
        <v>38</v>
      </c>
      <c r="W646" s="1">
        <v>5</v>
      </c>
      <c r="X646" s="27" t="str">
        <f t="shared" si="69"/>
        <v>P var</v>
      </c>
      <c r="AB646" s="5" t="s">
        <v>235</v>
      </c>
      <c r="AH646" s="67">
        <v>48</v>
      </c>
      <c r="AI646" s="68"/>
      <c r="AJ646" s="68"/>
      <c r="AK646" s="68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8" t="s">
        <v>37</v>
      </c>
    </row>
    <row r="647" spans="1:243" ht="49" customHeight="1" x14ac:dyDescent="0.35">
      <c r="A647" s="20">
        <v>645</v>
      </c>
      <c r="B647" s="2" t="s">
        <v>1530</v>
      </c>
      <c r="C647" s="2" t="s">
        <v>1667</v>
      </c>
      <c r="D647" s="2" t="s">
        <v>1668</v>
      </c>
      <c r="E647" s="23"/>
      <c r="F647" s="23" t="s">
        <v>1718</v>
      </c>
      <c r="G647" s="4" t="s">
        <v>1719</v>
      </c>
      <c r="I647" s="1">
        <v>10</v>
      </c>
      <c r="J647" s="24">
        <f t="shared" si="66"/>
        <v>25</v>
      </c>
      <c r="K647" s="44" t="s">
        <v>55</v>
      </c>
      <c r="U647" s="71" t="e">
        <f t="shared" si="67"/>
        <v>#DIV/0!</v>
      </c>
      <c r="V647" s="26">
        <f t="shared" si="68"/>
        <v>15</v>
      </c>
      <c r="W647" s="1">
        <v>5</v>
      </c>
      <c r="X647" s="27" t="str">
        <f t="shared" si="69"/>
        <v>P var</v>
      </c>
      <c r="AH647" s="67">
        <v>25</v>
      </c>
      <c r="AI647" s="68"/>
      <c r="AJ647" s="68"/>
      <c r="AK647" s="68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8" t="s">
        <v>37</v>
      </c>
    </row>
    <row r="648" spans="1:243" ht="49" customHeight="1" x14ac:dyDescent="0.35">
      <c r="A648" s="20">
        <v>646</v>
      </c>
      <c r="B648" s="2" t="s">
        <v>1530</v>
      </c>
      <c r="C648" s="2" t="s">
        <v>1667</v>
      </c>
      <c r="D648" s="2" t="s">
        <v>1668</v>
      </c>
      <c r="E648" s="23"/>
      <c r="F648" s="23" t="s">
        <v>1720</v>
      </c>
      <c r="G648" s="4" t="s">
        <v>1721</v>
      </c>
      <c r="I648" s="1">
        <v>10</v>
      </c>
      <c r="J648" s="24">
        <f t="shared" ref="J648:J711" si="70">SUM(AH648)+SUM(AI648:PY648)</f>
        <v>18</v>
      </c>
      <c r="K648" s="44" t="s">
        <v>55</v>
      </c>
      <c r="U648" s="71" t="e">
        <f t="shared" si="67"/>
        <v>#DIV/0!</v>
      </c>
      <c r="V648" s="26">
        <f t="shared" si="68"/>
        <v>8</v>
      </c>
      <c r="W648" s="1">
        <v>5</v>
      </c>
      <c r="X648" s="27" t="str">
        <f t="shared" si="69"/>
        <v>P var</v>
      </c>
      <c r="AH648" s="67">
        <v>18</v>
      </c>
      <c r="AI648" s="68"/>
      <c r="AJ648" s="68"/>
      <c r="AK648" s="68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8" t="s">
        <v>37</v>
      </c>
    </row>
    <row r="649" spans="1:243" ht="49" customHeight="1" x14ac:dyDescent="0.35">
      <c r="A649" s="20">
        <v>647</v>
      </c>
      <c r="B649" s="2" t="s">
        <v>1530</v>
      </c>
      <c r="C649" s="2" t="s">
        <v>1667</v>
      </c>
      <c r="D649" s="2" t="s">
        <v>1668</v>
      </c>
      <c r="E649" s="23"/>
      <c r="F649" s="23" t="s">
        <v>1722</v>
      </c>
      <c r="G649" s="4" t="s">
        <v>1723</v>
      </c>
      <c r="I649" s="1">
        <v>10</v>
      </c>
      <c r="J649" s="24">
        <f t="shared" si="70"/>
        <v>18</v>
      </c>
      <c r="K649" s="44" t="s">
        <v>55</v>
      </c>
      <c r="U649" s="71" t="e">
        <f t="shared" si="67"/>
        <v>#DIV/0!</v>
      </c>
      <c r="V649" s="26">
        <f t="shared" si="68"/>
        <v>8</v>
      </c>
      <c r="W649" s="1">
        <v>5</v>
      </c>
      <c r="X649" s="27" t="str">
        <f t="shared" si="69"/>
        <v>P var</v>
      </c>
      <c r="AH649" s="67">
        <v>18</v>
      </c>
      <c r="AI649" s="68"/>
      <c r="AJ649" s="68"/>
      <c r="AK649" s="68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8" t="s">
        <v>37</v>
      </c>
    </row>
    <row r="650" spans="1:243" ht="49" customHeight="1" x14ac:dyDescent="0.35">
      <c r="A650" s="20">
        <v>648</v>
      </c>
      <c r="B650" s="2" t="s">
        <v>1530</v>
      </c>
      <c r="C650" s="2" t="s">
        <v>1667</v>
      </c>
      <c r="D650" s="2" t="s">
        <v>1668</v>
      </c>
      <c r="E650" s="4" t="s">
        <v>1724</v>
      </c>
      <c r="F650" s="23" t="s">
        <v>1725</v>
      </c>
      <c r="G650" s="4" t="s">
        <v>1726</v>
      </c>
      <c r="I650" s="1">
        <v>10</v>
      </c>
      <c r="J650" s="24">
        <f t="shared" si="70"/>
        <v>121</v>
      </c>
      <c r="K650" s="44" t="s">
        <v>55</v>
      </c>
      <c r="U650" s="71" t="e">
        <f t="shared" si="67"/>
        <v>#DIV/0!</v>
      </c>
      <c r="V650" s="26">
        <f t="shared" si="68"/>
        <v>111</v>
      </c>
      <c r="W650" s="1">
        <v>5</v>
      </c>
      <c r="X650" s="27" t="str">
        <f t="shared" si="69"/>
        <v>P var</v>
      </c>
      <c r="AB650" s="5" t="s">
        <v>235</v>
      </c>
      <c r="AH650" s="67">
        <v>23</v>
      </c>
      <c r="AI650" s="68"/>
      <c r="AJ650" s="68"/>
      <c r="AK650" s="68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>
        <v>100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>
        <v>-2</v>
      </c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8" t="s">
        <v>37</v>
      </c>
    </row>
    <row r="651" spans="1:243" ht="49" customHeight="1" x14ac:dyDescent="0.35">
      <c r="A651" s="20">
        <v>649</v>
      </c>
      <c r="B651" s="2" t="s">
        <v>1530</v>
      </c>
      <c r="C651" s="2" t="s">
        <v>1667</v>
      </c>
      <c r="D651" s="2" t="s">
        <v>1668</v>
      </c>
      <c r="E651" s="23"/>
      <c r="F651" s="23" t="s">
        <v>1727</v>
      </c>
      <c r="G651" s="4" t="s">
        <v>1728</v>
      </c>
      <c r="I651" s="1">
        <v>10</v>
      </c>
      <c r="J651" s="24">
        <f t="shared" si="70"/>
        <v>14</v>
      </c>
      <c r="K651" s="44" t="s">
        <v>55</v>
      </c>
      <c r="U651" s="71" t="e">
        <f t="shared" si="67"/>
        <v>#DIV/0!</v>
      </c>
      <c r="V651" s="26">
        <f t="shared" si="68"/>
        <v>4</v>
      </c>
      <c r="W651" s="1">
        <v>5</v>
      </c>
      <c r="X651" s="27" t="str">
        <f t="shared" si="69"/>
        <v>P var low</v>
      </c>
      <c r="AH651" s="67">
        <v>14</v>
      </c>
      <c r="AI651" s="68"/>
      <c r="AJ651" s="68"/>
      <c r="AK651" s="68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8" t="s">
        <v>37</v>
      </c>
    </row>
    <row r="652" spans="1:243" ht="49" customHeight="1" x14ac:dyDescent="0.35">
      <c r="A652" s="20">
        <v>650</v>
      </c>
      <c r="B652" s="2" t="s">
        <v>1530</v>
      </c>
      <c r="C652" s="2" t="s">
        <v>1667</v>
      </c>
      <c r="D652" s="2" t="s">
        <v>1668</v>
      </c>
      <c r="E652" s="23"/>
      <c r="F652" s="23" t="s">
        <v>1729</v>
      </c>
      <c r="G652" s="4" t="s">
        <v>1730</v>
      </c>
      <c r="I652" s="1">
        <v>10</v>
      </c>
      <c r="J652" s="24">
        <f t="shared" si="70"/>
        <v>16</v>
      </c>
      <c r="K652" s="44" t="s">
        <v>55</v>
      </c>
      <c r="U652" s="71" t="e">
        <f t="shared" si="67"/>
        <v>#DIV/0!</v>
      </c>
      <c r="V652" s="26">
        <f t="shared" si="68"/>
        <v>6</v>
      </c>
      <c r="W652" s="1">
        <v>5</v>
      </c>
      <c r="X652" s="27" t="str">
        <f t="shared" si="69"/>
        <v>P var</v>
      </c>
      <c r="AH652" s="67">
        <v>16</v>
      </c>
      <c r="AI652" s="68"/>
      <c r="AJ652" s="68"/>
      <c r="AK652" s="68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8" t="s">
        <v>37</v>
      </c>
    </row>
    <row r="653" spans="1:243" ht="49" customHeight="1" x14ac:dyDescent="0.35">
      <c r="A653" s="20">
        <v>651</v>
      </c>
      <c r="B653" s="2" t="s">
        <v>1530</v>
      </c>
      <c r="C653" s="2" t="s">
        <v>1667</v>
      </c>
      <c r="D653" s="2" t="s">
        <v>1668</v>
      </c>
      <c r="E653" s="4" t="s">
        <v>1731</v>
      </c>
      <c r="F653" s="23" t="s">
        <v>1732</v>
      </c>
      <c r="G653" s="4" t="s">
        <v>1733</v>
      </c>
      <c r="I653" s="1">
        <v>10</v>
      </c>
      <c r="J653" s="24">
        <f t="shared" si="70"/>
        <v>105</v>
      </c>
      <c r="K653" s="44" t="s">
        <v>55</v>
      </c>
      <c r="U653" s="71" t="e">
        <f>J653/M653</f>
        <v>#DIV/0!</v>
      </c>
      <c r="V653" s="26">
        <f t="shared" si="68"/>
        <v>95</v>
      </c>
      <c r="W653" s="1">
        <v>5</v>
      </c>
      <c r="X653" s="27" t="str">
        <f t="shared" si="69"/>
        <v>P var</v>
      </c>
      <c r="Y653" s="28"/>
      <c r="AB653" s="5" t="s">
        <v>444</v>
      </c>
      <c r="AH653" s="67">
        <v>105</v>
      </c>
      <c r="AI653" s="68"/>
      <c r="AJ653" s="68"/>
      <c r="AK653" s="68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8" t="s">
        <v>37</v>
      </c>
    </row>
    <row r="654" spans="1:243" ht="49" customHeight="1" x14ac:dyDescent="0.35">
      <c r="A654" s="20">
        <v>652</v>
      </c>
      <c r="B654" s="2" t="s">
        <v>1530</v>
      </c>
      <c r="C654" s="2" t="s">
        <v>1667</v>
      </c>
      <c r="D654" s="2" t="s">
        <v>1668</v>
      </c>
      <c r="E654" s="4" t="s">
        <v>1734</v>
      </c>
      <c r="F654" s="23" t="s">
        <v>1735</v>
      </c>
      <c r="G654" s="4" t="s">
        <v>1736</v>
      </c>
      <c r="I654" s="1">
        <v>10</v>
      </c>
      <c r="J654" s="24">
        <f t="shared" si="70"/>
        <v>45</v>
      </c>
      <c r="K654" s="44" t="s">
        <v>55</v>
      </c>
      <c r="U654" s="71" t="e">
        <f>J654/S654</f>
        <v>#DIV/0!</v>
      </c>
      <c r="V654" s="26">
        <f t="shared" si="68"/>
        <v>35</v>
      </c>
      <c r="W654" s="1">
        <v>5</v>
      </c>
      <c r="X654" s="27" t="str">
        <f t="shared" si="69"/>
        <v>P var</v>
      </c>
      <c r="AB654" s="5" t="s">
        <v>235</v>
      </c>
      <c r="AH654" s="67">
        <v>45</v>
      </c>
      <c r="AI654" s="68"/>
      <c r="AJ654" s="68"/>
      <c r="AK654" s="68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8" t="s">
        <v>37</v>
      </c>
    </row>
    <row r="655" spans="1:243" ht="49" customHeight="1" x14ac:dyDescent="0.35">
      <c r="A655" s="20">
        <v>653</v>
      </c>
      <c r="B655" s="2" t="s">
        <v>1530</v>
      </c>
      <c r="C655" s="2" t="s">
        <v>1667</v>
      </c>
      <c r="D655" s="2" t="s">
        <v>1668</v>
      </c>
      <c r="E655" s="4" t="s">
        <v>1737</v>
      </c>
      <c r="F655" s="23" t="s">
        <v>1738</v>
      </c>
      <c r="G655" s="4" t="s">
        <v>1739</v>
      </c>
      <c r="I655" s="1">
        <v>10</v>
      </c>
      <c r="J655" s="24">
        <f t="shared" si="70"/>
        <v>127</v>
      </c>
      <c r="K655" s="44" t="s">
        <v>55</v>
      </c>
      <c r="U655" s="71" t="e">
        <f>J655/S655</f>
        <v>#DIV/0!</v>
      </c>
      <c r="V655" s="26">
        <f t="shared" si="68"/>
        <v>117</v>
      </c>
      <c r="W655" s="1">
        <v>5</v>
      </c>
      <c r="X655" s="27" t="str">
        <f t="shared" si="69"/>
        <v>P var</v>
      </c>
      <c r="AB655" s="5" t="s">
        <v>235</v>
      </c>
      <c r="AH655" s="67">
        <v>127</v>
      </c>
      <c r="AI655" s="68"/>
      <c r="AJ655" s="68"/>
      <c r="AK655" s="68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8" t="s">
        <v>37</v>
      </c>
    </row>
    <row r="656" spans="1:243" ht="49" customHeight="1" x14ac:dyDescent="0.35">
      <c r="A656" s="20">
        <v>654</v>
      </c>
      <c r="B656" s="2" t="s">
        <v>1530</v>
      </c>
      <c r="C656" s="2" t="s">
        <v>1667</v>
      </c>
      <c r="D656" s="2" t="s">
        <v>1668</v>
      </c>
      <c r="E656" s="23"/>
      <c r="F656" s="23" t="s">
        <v>1740</v>
      </c>
      <c r="G656" s="4" t="s">
        <v>1741</v>
      </c>
      <c r="I656" s="1">
        <v>10</v>
      </c>
      <c r="J656" s="24">
        <f t="shared" si="70"/>
        <v>17</v>
      </c>
      <c r="K656" s="44" t="s">
        <v>55</v>
      </c>
      <c r="U656" s="71" t="e">
        <f>J656/S656</f>
        <v>#DIV/0!</v>
      </c>
      <c r="V656" s="26">
        <f t="shared" si="68"/>
        <v>7</v>
      </c>
      <c r="W656" s="1">
        <v>5</v>
      </c>
      <c r="X656" s="27" t="str">
        <f t="shared" si="69"/>
        <v>P var</v>
      </c>
      <c r="AH656" s="67">
        <v>17</v>
      </c>
      <c r="AI656" s="68"/>
      <c r="AJ656" s="68"/>
      <c r="AK656" s="68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8" t="s">
        <v>37</v>
      </c>
    </row>
    <row r="657" spans="1:243" ht="49" customHeight="1" x14ac:dyDescent="0.35">
      <c r="A657" s="20">
        <v>655</v>
      </c>
      <c r="B657" s="2" t="s">
        <v>1530</v>
      </c>
      <c r="C657" s="2" t="s">
        <v>1667</v>
      </c>
      <c r="D657" s="2" t="s">
        <v>1668</v>
      </c>
      <c r="E657" s="4" t="s">
        <v>1742</v>
      </c>
      <c r="F657" s="23" t="s">
        <v>1743</v>
      </c>
      <c r="G657" s="4" t="s">
        <v>1744</v>
      </c>
      <c r="I657" s="1">
        <v>10</v>
      </c>
      <c r="J657" s="24">
        <f t="shared" si="70"/>
        <v>38</v>
      </c>
      <c r="K657" s="44" t="s">
        <v>55</v>
      </c>
      <c r="U657" s="71" t="e">
        <f>J657/S657</f>
        <v>#DIV/0!</v>
      </c>
      <c r="V657" s="26">
        <f t="shared" si="68"/>
        <v>28</v>
      </c>
      <c r="W657" s="1">
        <v>5</v>
      </c>
      <c r="X657" s="27" t="str">
        <f t="shared" si="69"/>
        <v>P var</v>
      </c>
      <c r="AB657" s="5" t="s">
        <v>235</v>
      </c>
      <c r="AH657" s="67">
        <v>38</v>
      </c>
      <c r="AI657" s="68"/>
      <c r="AJ657" s="68"/>
      <c r="AK657" s="68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8" t="s">
        <v>37</v>
      </c>
    </row>
    <row r="658" spans="1:243" ht="49" customHeight="1" x14ac:dyDescent="0.35">
      <c r="A658" s="20">
        <v>656</v>
      </c>
      <c r="B658" s="2" t="s">
        <v>1530</v>
      </c>
      <c r="C658" s="2" t="s">
        <v>1667</v>
      </c>
      <c r="D658" s="2" t="s">
        <v>1668</v>
      </c>
      <c r="E658" s="4" t="s">
        <v>1745</v>
      </c>
      <c r="F658" s="23" t="s">
        <v>1746</v>
      </c>
      <c r="G658" s="4" t="s">
        <v>1747</v>
      </c>
      <c r="I658" s="1">
        <v>10</v>
      </c>
      <c r="J658" s="24">
        <f t="shared" si="70"/>
        <v>12</v>
      </c>
      <c r="K658" s="44" t="s">
        <v>55</v>
      </c>
      <c r="V658" s="26">
        <f t="shared" si="68"/>
        <v>2</v>
      </c>
      <c r="W658" s="1">
        <v>5</v>
      </c>
      <c r="X658" s="27" t="str">
        <f t="shared" si="69"/>
        <v>P var low</v>
      </c>
      <c r="AB658" s="5" t="s">
        <v>444</v>
      </c>
      <c r="AH658" s="67">
        <v>14</v>
      </c>
      <c r="AI658" s="68"/>
      <c r="AJ658" s="68"/>
      <c r="AK658" s="68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>
        <v>-2</v>
      </c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8" t="s">
        <v>37</v>
      </c>
    </row>
    <row r="659" spans="1:243" ht="49" customHeight="1" x14ac:dyDescent="0.35">
      <c r="A659" s="20">
        <v>657</v>
      </c>
      <c r="B659" s="2" t="s">
        <v>1530</v>
      </c>
      <c r="C659" s="2" t="s">
        <v>1667</v>
      </c>
      <c r="D659" s="2" t="s">
        <v>1668</v>
      </c>
      <c r="E659" s="4" t="s">
        <v>1748</v>
      </c>
      <c r="F659" s="23" t="s">
        <v>1749</v>
      </c>
      <c r="G659" s="4" t="s">
        <v>1750</v>
      </c>
      <c r="I659" s="1">
        <v>10</v>
      </c>
      <c r="J659" s="24">
        <f t="shared" si="70"/>
        <v>109</v>
      </c>
      <c r="K659" s="44" t="s">
        <v>55</v>
      </c>
      <c r="U659" s="71" t="e">
        <f>J659/M659</f>
        <v>#DIV/0!</v>
      </c>
      <c r="V659" s="26">
        <f t="shared" si="68"/>
        <v>99</v>
      </c>
      <c r="W659" s="1">
        <v>5</v>
      </c>
      <c r="X659" s="27" t="str">
        <f t="shared" si="69"/>
        <v>P var</v>
      </c>
      <c r="Y659" s="28"/>
      <c r="AB659" s="5" t="s">
        <v>444</v>
      </c>
      <c r="AH659" s="67">
        <v>109</v>
      </c>
      <c r="AI659" s="68"/>
      <c r="AJ659" s="68"/>
      <c r="AK659" s="68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8" t="s">
        <v>37</v>
      </c>
    </row>
    <row r="660" spans="1:243" ht="49" customHeight="1" x14ac:dyDescent="0.35">
      <c r="A660" s="20">
        <v>658</v>
      </c>
      <c r="B660" s="2" t="s">
        <v>1530</v>
      </c>
      <c r="C660" s="2" t="s">
        <v>1667</v>
      </c>
      <c r="D660" s="2" t="s">
        <v>1668</v>
      </c>
      <c r="E660" s="23"/>
      <c r="F660" s="23" t="s">
        <v>1751</v>
      </c>
      <c r="G660" s="4" t="s">
        <v>1752</v>
      </c>
      <c r="I660" s="1">
        <v>10</v>
      </c>
      <c r="J660" s="24">
        <f t="shared" si="70"/>
        <v>17</v>
      </c>
      <c r="K660" s="44" t="s">
        <v>55</v>
      </c>
      <c r="U660" s="71" t="e">
        <f t="shared" ref="U660:U723" si="71">J660/S660</f>
        <v>#DIV/0!</v>
      </c>
      <c r="V660" s="26">
        <f t="shared" si="68"/>
        <v>7</v>
      </c>
      <c r="W660" s="1">
        <v>5</v>
      </c>
      <c r="X660" s="27" t="str">
        <f t="shared" si="69"/>
        <v>P var</v>
      </c>
      <c r="AH660" s="67">
        <v>17</v>
      </c>
      <c r="AI660" s="68"/>
      <c r="AJ660" s="68"/>
      <c r="AK660" s="68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8" t="s">
        <v>37</v>
      </c>
    </row>
    <row r="661" spans="1:243" ht="49" customHeight="1" x14ac:dyDescent="0.35">
      <c r="A661" s="20">
        <v>659</v>
      </c>
      <c r="B661" s="2" t="s">
        <v>1530</v>
      </c>
      <c r="C661" s="2" t="s">
        <v>1667</v>
      </c>
      <c r="D661" s="2" t="s">
        <v>1668</v>
      </c>
      <c r="E661" s="4" t="s">
        <v>1753</v>
      </c>
      <c r="F661" s="23" t="s">
        <v>1754</v>
      </c>
      <c r="G661" s="4" t="s">
        <v>1755</v>
      </c>
      <c r="I661" s="1">
        <v>10</v>
      </c>
      <c r="J661" s="24">
        <f t="shared" si="70"/>
        <v>52</v>
      </c>
      <c r="K661" s="44" t="s">
        <v>55</v>
      </c>
      <c r="U661" s="71" t="e">
        <f t="shared" si="71"/>
        <v>#DIV/0!</v>
      </c>
      <c r="V661" s="26">
        <f t="shared" si="68"/>
        <v>42</v>
      </c>
      <c r="W661" s="1">
        <v>5</v>
      </c>
      <c r="X661" s="27" t="str">
        <f t="shared" si="69"/>
        <v>P var</v>
      </c>
      <c r="AB661" s="5" t="s">
        <v>444</v>
      </c>
      <c r="AH661" s="67">
        <v>52</v>
      </c>
      <c r="AI661" s="68"/>
      <c r="AJ661" s="68"/>
      <c r="AK661" s="68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8" t="s">
        <v>37</v>
      </c>
    </row>
    <row r="662" spans="1:243" ht="49" customHeight="1" x14ac:dyDescent="0.35">
      <c r="A662" s="20">
        <v>660</v>
      </c>
      <c r="B662" s="2" t="s">
        <v>1530</v>
      </c>
      <c r="C662" s="2" t="s">
        <v>1667</v>
      </c>
      <c r="D662" s="2" t="s">
        <v>1668</v>
      </c>
      <c r="E662" s="23"/>
      <c r="F662" s="23" t="s">
        <v>1756</v>
      </c>
      <c r="G662" s="4" t="s">
        <v>1757</v>
      </c>
      <c r="I662" s="1">
        <v>10</v>
      </c>
      <c r="J662" s="24">
        <f t="shared" si="70"/>
        <v>46</v>
      </c>
      <c r="K662" s="44" t="s">
        <v>55</v>
      </c>
      <c r="U662" s="71" t="e">
        <f t="shared" si="71"/>
        <v>#DIV/0!</v>
      </c>
      <c r="V662" s="26">
        <f t="shared" si="68"/>
        <v>36</v>
      </c>
      <c r="W662" s="1">
        <v>5</v>
      </c>
      <c r="X662" s="27" t="str">
        <f t="shared" si="69"/>
        <v>P var</v>
      </c>
      <c r="AH662" s="67">
        <v>46</v>
      </c>
      <c r="AI662" s="68"/>
      <c r="AJ662" s="68"/>
      <c r="AK662" s="68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8" t="s">
        <v>37</v>
      </c>
    </row>
    <row r="663" spans="1:243" ht="49" customHeight="1" x14ac:dyDescent="0.35">
      <c r="A663" s="20">
        <v>661</v>
      </c>
      <c r="B663" s="2" t="s">
        <v>1530</v>
      </c>
      <c r="C663" s="2" t="s">
        <v>1667</v>
      </c>
      <c r="D663" s="2" t="s">
        <v>1668</v>
      </c>
      <c r="E663" s="23"/>
      <c r="F663" s="23" t="s">
        <v>1758</v>
      </c>
      <c r="G663" s="4" t="s">
        <v>1759</v>
      </c>
      <c r="I663" s="1">
        <v>10</v>
      </c>
      <c r="J663" s="24">
        <f t="shared" si="70"/>
        <v>17</v>
      </c>
      <c r="K663" s="44" t="s">
        <v>55</v>
      </c>
      <c r="U663" s="71" t="e">
        <f t="shared" si="71"/>
        <v>#DIV/0!</v>
      </c>
      <c r="V663" s="26">
        <f t="shared" si="68"/>
        <v>7</v>
      </c>
      <c r="W663" s="1">
        <v>5</v>
      </c>
      <c r="X663" s="27" t="str">
        <f t="shared" si="69"/>
        <v>P var</v>
      </c>
      <c r="AH663" s="67">
        <v>17</v>
      </c>
      <c r="AI663" s="68"/>
      <c r="AJ663" s="68"/>
      <c r="AK663" s="68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8" t="s">
        <v>37</v>
      </c>
    </row>
    <row r="664" spans="1:243" ht="49" customHeight="1" x14ac:dyDescent="0.35">
      <c r="A664" s="20">
        <v>662</v>
      </c>
      <c r="B664" s="2" t="s">
        <v>1530</v>
      </c>
      <c r="C664" s="2" t="s">
        <v>1667</v>
      </c>
      <c r="D664" s="2" t="s">
        <v>1668</v>
      </c>
      <c r="E664" s="23"/>
      <c r="F664" s="23" t="s">
        <v>1760</v>
      </c>
      <c r="G664" s="4" t="s">
        <v>1761</v>
      </c>
      <c r="I664" s="1">
        <v>10</v>
      </c>
      <c r="J664" s="24">
        <f t="shared" si="70"/>
        <v>42</v>
      </c>
      <c r="K664" s="44" t="s">
        <v>55</v>
      </c>
      <c r="U664" s="71" t="e">
        <f t="shared" si="71"/>
        <v>#DIV/0!</v>
      </c>
      <c r="V664" s="26">
        <f t="shared" si="68"/>
        <v>32</v>
      </c>
      <c r="W664" s="1">
        <v>5</v>
      </c>
      <c r="X664" s="27" t="str">
        <f t="shared" si="69"/>
        <v>P var</v>
      </c>
      <c r="AH664" s="67">
        <v>42</v>
      </c>
      <c r="AI664" s="68"/>
      <c r="AJ664" s="68"/>
      <c r="AK664" s="68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8" t="s">
        <v>37</v>
      </c>
    </row>
    <row r="665" spans="1:243" ht="49" customHeight="1" x14ac:dyDescent="0.35">
      <c r="A665" s="20">
        <v>663</v>
      </c>
      <c r="B665" s="2" t="s">
        <v>1530</v>
      </c>
      <c r="C665" s="2" t="s">
        <v>1667</v>
      </c>
      <c r="D665" s="2" t="s">
        <v>1668</v>
      </c>
      <c r="E665" s="23"/>
      <c r="F665" s="23" t="s">
        <v>1762</v>
      </c>
      <c r="G665" s="4" t="s">
        <v>1763</v>
      </c>
      <c r="I665" s="1">
        <v>10</v>
      </c>
      <c r="J665" s="24">
        <f t="shared" si="70"/>
        <v>19</v>
      </c>
      <c r="K665" s="44" t="s">
        <v>55</v>
      </c>
      <c r="U665" s="71" t="e">
        <f t="shared" si="71"/>
        <v>#DIV/0!</v>
      </c>
      <c r="V665" s="26">
        <f t="shared" si="68"/>
        <v>9</v>
      </c>
      <c r="W665" s="1">
        <v>5</v>
      </c>
      <c r="X665" s="27" t="str">
        <f t="shared" si="69"/>
        <v>P var</v>
      </c>
      <c r="AH665" s="67">
        <v>19</v>
      </c>
      <c r="AI665" s="68"/>
      <c r="AJ665" s="68"/>
      <c r="AK665" s="68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8" t="s">
        <v>37</v>
      </c>
    </row>
    <row r="666" spans="1:243" ht="49" customHeight="1" x14ac:dyDescent="0.35">
      <c r="A666" s="20">
        <v>664</v>
      </c>
      <c r="B666" s="2" t="s">
        <v>1530</v>
      </c>
      <c r="C666" s="2" t="s">
        <v>1667</v>
      </c>
      <c r="D666" s="2" t="s">
        <v>1668</v>
      </c>
      <c r="E666" s="23"/>
      <c r="F666" s="23" t="s">
        <v>1764</v>
      </c>
      <c r="G666" s="4" t="s">
        <v>1765</v>
      </c>
      <c r="I666" s="1">
        <v>10</v>
      </c>
      <c r="J666" s="24">
        <f t="shared" si="70"/>
        <v>35</v>
      </c>
      <c r="K666" s="44" t="s">
        <v>55</v>
      </c>
      <c r="U666" s="71" t="e">
        <f t="shared" si="71"/>
        <v>#DIV/0!</v>
      </c>
      <c r="V666" s="26">
        <f t="shared" si="68"/>
        <v>25</v>
      </c>
      <c r="W666" s="1">
        <v>5</v>
      </c>
      <c r="X666" s="27" t="str">
        <f t="shared" si="69"/>
        <v>P var</v>
      </c>
      <c r="AH666" s="67">
        <v>35</v>
      </c>
      <c r="AI666" s="68"/>
      <c r="AJ666" s="68"/>
      <c r="AK666" s="68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8" t="s">
        <v>37</v>
      </c>
    </row>
    <row r="667" spans="1:243" ht="49" customHeight="1" x14ac:dyDescent="0.35">
      <c r="A667" s="20">
        <v>665</v>
      </c>
      <c r="B667" s="2" t="s">
        <v>1530</v>
      </c>
      <c r="C667" s="2" t="s">
        <v>1667</v>
      </c>
      <c r="D667" s="2" t="s">
        <v>1668</v>
      </c>
      <c r="E667" s="4" t="s">
        <v>1766</v>
      </c>
      <c r="F667" s="23" t="s">
        <v>1767</v>
      </c>
      <c r="G667" s="4" t="s">
        <v>1768</v>
      </c>
      <c r="I667" s="1">
        <v>10</v>
      </c>
      <c r="J667" s="24">
        <f t="shared" si="70"/>
        <v>12</v>
      </c>
      <c r="K667" s="44" t="s">
        <v>55</v>
      </c>
      <c r="V667" s="26">
        <f t="shared" si="68"/>
        <v>2</v>
      </c>
      <c r="W667" s="1">
        <v>5</v>
      </c>
      <c r="X667" s="27" t="str">
        <f t="shared" si="69"/>
        <v>P var low</v>
      </c>
      <c r="AB667" s="5" t="s">
        <v>444</v>
      </c>
      <c r="AH667" s="67">
        <v>12</v>
      </c>
      <c r="AI667" s="68"/>
      <c r="AJ667" s="68"/>
      <c r="AK667" s="68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8" t="s">
        <v>37</v>
      </c>
    </row>
    <row r="668" spans="1:243" ht="49" customHeight="1" x14ac:dyDescent="0.35">
      <c r="A668" s="20">
        <v>666</v>
      </c>
      <c r="B668" s="2" t="s">
        <v>1530</v>
      </c>
      <c r="C668" s="2" t="s">
        <v>1667</v>
      </c>
      <c r="D668" s="2" t="s">
        <v>1668</v>
      </c>
      <c r="E668" s="23"/>
      <c r="F668" s="23" t="s">
        <v>1769</v>
      </c>
      <c r="G668" s="4" t="s">
        <v>1770</v>
      </c>
      <c r="I668" s="1">
        <v>10</v>
      </c>
      <c r="J668" s="24">
        <f t="shared" si="70"/>
        <v>18</v>
      </c>
      <c r="K668" s="44" t="s">
        <v>55</v>
      </c>
      <c r="U668" s="71" t="e">
        <f t="shared" si="71"/>
        <v>#DIV/0!</v>
      </c>
      <c r="V668" s="26">
        <f t="shared" si="68"/>
        <v>8</v>
      </c>
      <c r="W668" s="1">
        <v>5</v>
      </c>
      <c r="X668" s="27" t="str">
        <f t="shared" si="69"/>
        <v>P var</v>
      </c>
      <c r="AH668" s="67">
        <v>18</v>
      </c>
      <c r="AI668" s="68"/>
      <c r="AJ668" s="68"/>
      <c r="AK668" s="68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8" t="s">
        <v>37</v>
      </c>
    </row>
    <row r="669" spans="1:243" ht="49" customHeight="1" x14ac:dyDescent="0.35">
      <c r="A669" s="20">
        <v>667</v>
      </c>
      <c r="B669" s="2" t="s">
        <v>1530</v>
      </c>
      <c r="C669" s="2" t="s">
        <v>1667</v>
      </c>
      <c r="D669" s="2" t="s">
        <v>1668</v>
      </c>
      <c r="E669" s="23"/>
      <c r="F669" s="23" t="s">
        <v>1771</v>
      </c>
      <c r="G669" s="4" t="s">
        <v>1772</v>
      </c>
      <c r="I669" s="1">
        <v>10</v>
      </c>
      <c r="J669" s="24">
        <f t="shared" si="70"/>
        <v>18</v>
      </c>
      <c r="K669" s="44" t="s">
        <v>55</v>
      </c>
      <c r="U669" s="71" t="e">
        <f t="shared" si="71"/>
        <v>#DIV/0!</v>
      </c>
      <c r="V669" s="26">
        <f t="shared" si="68"/>
        <v>8</v>
      </c>
      <c r="W669" s="1">
        <v>5</v>
      </c>
      <c r="X669" s="27" t="str">
        <f t="shared" si="69"/>
        <v>P var</v>
      </c>
      <c r="AH669" s="67">
        <v>18</v>
      </c>
      <c r="AI669" s="68"/>
      <c r="AJ669" s="68"/>
      <c r="AK669" s="68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8" t="s">
        <v>37</v>
      </c>
    </row>
    <row r="670" spans="1:243" ht="49" customHeight="1" x14ac:dyDescent="0.35">
      <c r="A670" s="20">
        <v>668</v>
      </c>
      <c r="B670" s="2" t="s">
        <v>1530</v>
      </c>
      <c r="C670" s="2" t="s">
        <v>1667</v>
      </c>
      <c r="D670" s="2" t="s">
        <v>1668</v>
      </c>
      <c r="E670" s="23"/>
      <c r="F670" s="23" t="s">
        <v>1773</v>
      </c>
      <c r="G670" s="4" t="s">
        <v>1774</v>
      </c>
      <c r="I670" s="1">
        <v>10</v>
      </c>
      <c r="J670" s="24">
        <f t="shared" si="70"/>
        <v>20</v>
      </c>
      <c r="K670" s="44" t="s">
        <v>55</v>
      </c>
      <c r="U670" s="71" t="e">
        <f t="shared" si="71"/>
        <v>#DIV/0!</v>
      </c>
      <c r="V670" s="26">
        <f t="shared" si="68"/>
        <v>10</v>
      </c>
      <c r="W670" s="1">
        <v>5</v>
      </c>
      <c r="X670" s="27" t="str">
        <f t="shared" si="69"/>
        <v>P var</v>
      </c>
      <c r="AH670" s="67">
        <v>20</v>
      </c>
      <c r="AI670" s="68"/>
      <c r="AJ670" s="68"/>
      <c r="AK670" s="68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8" t="s">
        <v>37</v>
      </c>
    </row>
    <row r="671" spans="1:243" ht="49" customHeight="1" x14ac:dyDescent="0.35">
      <c r="A671" s="20">
        <v>669</v>
      </c>
      <c r="B671" s="2" t="s">
        <v>1530</v>
      </c>
      <c r="C671" s="2" t="s">
        <v>1667</v>
      </c>
      <c r="D671" s="2" t="s">
        <v>1668</v>
      </c>
      <c r="E671" s="23"/>
      <c r="F671" s="23" t="s">
        <v>1775</v>
      </c>
      <c r="G671" s="4" t="s">
        <v>1776</v>
      </c>
      <c r="I671" s="1">
        <v>10</v>
      </c>
      <c r="J671" s="24">
        <f t="shared" si="70"/>
        <v>20</v>
      </c>
      <c r="K671" s="44" t="s">
        <v>55</v>
      </c>
      <c r="U671" s="71" t="e">
        <f t="shared" si="71"/>
        <v>#DIV/0!</v>
      </c>
      <c r="V671" s="26">
        <f t="shared" si="68"/>
        <v>10</v>
      </c>
      <c r="W671" s="1">
        <v>5</v>
      </c>
      <c r="X671" s="27" t="str">
        <f t="shared" si="69"/>
        <v>P var</v>
      </c>
      <c r="AH671" s="67">
        <v>20</v>
      </c>
      <c r="AI671" s="68"/>
      <c r="AJ671" s="68"/>
      <c r="AK671" s="68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8" t="s">
        <v>37</v>
      </c>
    </row>
    <row r="672" spans="1:243" ht="49" customHeight="1" x14ac:dyDescent="0.35">
      <c r="A672" s="20">
        <v>670</v>
      </c>
      <c r="B672" s="2" t="s">
        <v>1530</v>
      </c>
      <c r="C672" s="2" t="s">
        <v>1667</v>
      </c>
      <c r="D672" s="2" t="s">
        <v>1668</v>
      </c>
      <c r="E672" s="23"/>
      <c r="F672" s="23" t="s">
        <v>1777</v>
      </c>
      <c r="G672" s="4" t="s">
        <v>1778</v>
      </c>
      <c r="I672" s="1">
        <v>10</v>
      </c>
      <c r="J672" s="24">
        <f t="shared" si="70"/>
        <v>19</v>
      </c>
      <c r="K672" s="44" t="s">
        <v>55</v>
      </c>
      <c r="U672" s="71" t="e">
        <f t="shared" si="71"/>
        <v>#DIV/0!</v>
      </c>
      <c r="V672" s="26">
        <f t="shared" si="68"/>
        <v>9</v>
      </c>
      <c r="W672" s="1">
        <v>5</v>
      </c>
      <c r="X672" s="27" t="str">
        <f t="shared" si="69"/>
        <v>P var</v>
      </c>
      <c r="AH672" s="67">
        <v>19</v>
      </c>
      <c r="AI672" s="68"/>
      <c r="AJ672" s="68"/>
      <c r="AK672" s="68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8" t="s">
        <v>37</v>
      </c>
    </row>
    <row r="673" spans="1:243" ht="49" customHeight="1" x14ac:dyDescent="0.35">
      <c r="A673" s="20">
        <v>671</v>
      </c>
      <c r="B673" s="2" t="s">
        <v>1530</v>
      </c>
      <c r="C673" s="2" t="s">
        <v>1667</v>
      </c>
      <c r="D673" s="2" t="s">
        <v>1668</v>
      </c>
      <c r="E673" s="23"/>
      <c r="F673" s="23" t="s">
        <v>1779</v>
      </c>
      <c r="G673" s="4" t="s">
        <v>1780</v>
      </c>
      <c r="I673" s="1">
        <v>10</v>
      </c>
      <c r="J673" s="24">
        <f t="shared" si="70"/>
        <v>18</v>
      </c>
      <c r="K673" s="44" t="s">
        <v>55</v>
      </c>
      <c r="U673" s="71" t="e">
        <f t="shared" si="71"/>
        <v>#DIV/0!</v>
      </c>
      <c r="V673" s="26">
        <f t="shared" si="68"/>
        <v>8</v>
      </c>
      <c r="W673" s="1">
        <v>5</v>
      </c>
      <c r="X673" s="27" t="str">
        <f t="shared" si="69"/>
        <v>P var</v>
      </c>
      <c r="AH673" s="67">
        <v>18</v>
      </c>
      <c r="AI673" s="68"/>
      <c r="AJ673" s="68"/>
      <c r="AK673" s="68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8" t="s">
        <v>37</v>
      </c>
    </row>
    <row r="674" spans="1:243" ht="49" customHeight="1" x14ac:dyDescent="0.35">
      <c r="A674" s="20">
        <v>672</v>
      </c>
      <c r="B674" s="2" t="s">
        <v>1530</v>
      </c>
      <c r="C674" s="2" t="s">
        <v>1667</v>
      </c>
      <c r="D674" s="2" t="s">
        <v>1668</v>
      </c>
      <c r="F674" s="23" t="s">
        <v>1781</v>
      </c>
      <c r="G674" s="4" t="s">
        <v>1782</v>
      </c>
      <c r="I674" s="1">
        <v>10</v>
      </c>
      <c r="J674" s="24">
        <f t="shared" si="70"/>
        <v>43</v>
      </c>
      <c r="K674" s="44" t="s">
        <v>55</v>
      </c>
      <c r="U674" s="71" t="e">
        <f t="shared" si="71"/>
        <v>#DIV/0!</v>
      </c>
      <c r="V674" s="26">
        <f t="shared" si="68"/>
        <v>33</v>
      </c>
      <c r="W674" s="1">
        <v>5</v>
      </c>
      <c r="X674" s="27" t="str">
        <f t="shared" si="69"/>
        <v>P var</v>
      </c>
      <c r="AH674" s="67">
        <v>48</v>
      </c>
      <c r="AI674" s="68"/>
      <c r="AJ674" s="68"/>
      <c r="AK674" s="68"/>
      <c r="AL674" s="1"/>
      <c r="AM674" s="1"/>
      <c r="AN674" s="1"/>
      <c r="AO674" s="1"/>
      <c r="AP674" s="1"/>
      <c r="AQ674" s="1"/>
      <c r="AR674" s="1"/>
      <c r="AS674" s="1"/>
      <c r="AT674" s="1"/>
      <c r="AU674" s="1">
        <v>-4</v>
      </c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>
        <v>-1</v>
      </c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8" t="s">
        <v>37</v>
      </c>
    </row>
    <row r="675" spans="1:243" ht="49" customHeight="1" x14ac:dyDescent="0.35">
      <c r="A675" s="20">
        <v>673</v>
      </c>
      <c r="B675" s="2" t="s">
        <v>1530</v>
      </c>
      <c r="C675" s="2" t="s">
        <v>1667</v>
      </c>
      <c r="D675" s="2" t="s">
        <v>1668</v>
      </c>
      <c r="E675" s="4" t="s">
        <v>1783</v>
      </c>
      <c r="F675" s="23" t="s">
        <v>1784</v>
      </c>
      <c r="G675" s="4" t="s">
        <v>1785</v>
      </c>
      <c r="I675" s="1">
        <v>10</v>
      </c>
      <c r="J675" s="24">
        <f t="shared" si="70"/>
        <v>54</v>
      </c>
      <c r="K675" s="44" t="s">
        <v>55</v>
      </c>
      <c r="U675" s="71" t="e">
        <f t="shared" si="71"/>
        <v>#DIV/0!</v>
      </c>
      <c r="V675" s="26">
        <f t="shared" si="68"/>
        <v>44</v>
      </c>
      <c r="W675" s="1">
        <v>5</v>
      </c>
      <c r="X675" s="27" t="str">
        <f t="shared" si="69"/>
        <v>P var</v>
      </c>
      <c r="AB675" s="5" t="s">
        <v>235</v>
      </c>
      <c r="AH675" s="67">
        <v>54</v>
      </c>
      <c r="AI675" s="68"/>
      <c r="AJ675" s="68"/>
      <c r="AK675" s="68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8" t="s">
        <v>37</v>
      </c>
    </row>
    <row r="676" spans="1:243" ht="49" customHeight="1" x14ac:dyDescent="0.35">
      <c r="A676" s="20">
        <v>674</v>
      </c>
      <c r="B676" s="2" t="s">
        <v>1530</v>
      </c>
      <c r="C676" s="2" t="s">
        <v>1667</v>
      </c>
      <c r="D676" s="2" t="s">
        <v>1668</v>
      </c>
      <c r="F676" s="23" t="s">
        <v>1786</v>
      </c>
      <c r="G676" s="4" t="s">
        <v>1787</v>
      </c>
      <c r="I676" s="1">
        <v>10</v>
      </c>
      <c r="J676" s="24">
        <f t="shared" si="70"/>
        <v>40</v>
      </c>
      <c r="K676" s="44" t="s">
        <v>55</v>
      </c>
      <c r="U676" s="71" t="e">
        <f t="shared" si="71"/>
        <v>#DIV/0!</v>
      </c>
      <c r="V676" s="26">
        <f t="shared" si="68"/>
        <v>30</v>
      </c>
      <c r="W676" s="1">
        <v>5</v>
      </c>
      <c r="X676" s="27" t="str">
        <f t="shared" si="69"/>
        <v>P var</v>
      </c>
      <c r="AH676" s="67">
        <v>40</v>
      </c>
      <c r="AI676" s="68"/>
      <c r="AJ676" s="68"/>
      <c r="AK676" s="68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8" t="s">
        <v>37</v>
      </c>
    </row>
    <row r="677" spans="1:243" ht="49" customHeight="1" x14ac:dyDescent="0.35">
      <c r="A677" s="20">
        <v>675</v>
      </c>
      <c r="B677" s="2" t="s">
        <v>1530</v>
      </c>
      <c r="C677" s="2" t="s">
        <v>1667</v>
      </c>
      <c r="D677" s="2" t="s">
        <v>1668</v>
      </c>
      <c r="E677" s="4" t="s">
        <v>1788</v>
      </c>
      <c r="F677" s="23" t="s">
        <v>1789</v>
      </c>
      <c r="G677" s="4" t="s">
        <v>1790</v>
      </c>
      <c r="I677" s="1">
        <v>10</v>
      </c>
      <c r="J677" s="24">
        <f t="shared" si="70"/>
        <v>46</v>
      </c>
      <c r="K677" s="44" t="s">
        <v>55</v>
      </c>
      <c r="U677" s="71" t="e">
        <f t="shared" si="71"/>
        <v>#DIV/0!</v>
      </c>
      <c r="V677" s="26">
        <f t="shared" si="68"/>
        <v>36</v>
      </c>
      <c r="W677" s="1">
        <v>5</v>
      </c>
      <c r="X677" s="27" t="str">
        <f t="shared" si="69"/>
        <v>P var</v>
      </c>
      <c r="AB677" s="5" t="s">
        <v>235</v>
      </c>
      <c r="AH677" s="67">
        <v>46</v>
      </c>
      <c r="AI677" s="68"/>
      <c r="AJ677" s="68"/>
      <c r="AK677" s="68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8" t="s">
        <v>37</v>
      </c>
    </row>
    <row r="678" spans="1:243" ht="49" customHeight="1" x14ac:dyDescent="0.35">
      <c r="A678" s="20">
        <v>676</v>
      </c>
      <c r="B678" s="2" t="s">
        <v>1530</v>
      </c>
      <c r="C678" s="2" t="s">
        <v>1667</v>
      </c>
      <c r="D678" s="2" t="s">
        <v>1668</v>
      </c>
      <c r="E678" s="23"/>
      <c r="F678" s="23" t="s">
        <v>1791</v>
      </c>
      <c r="G678" s="4" t="s">
        <v>1792</v>
      </c>
      <c r="I678" s="1">
        <v>10</v>
      </c>
      <c r="J678" s="24">
        <f t="shared" si="70"/>
        <v>17</v>
      </c>
      <c r="K678" s="44" t="s">
        <v>55</v>
      </c>
      <c r="U678" s="71" t="e">
        <f t="shared" si="71"/>
        <v>#DIV/0!</v>
      </c>
      <c r="V678" s="26">
        <f t="shared" si="68"/>
        <v>7</v>
      </c>
      <c r="W678" s="1">
        <v>5</v>
      </c>
      <c r="X678" s="27" t="str">
        <f t="shared" si="69"/>
        <v>P var</v>
      </c>
      <c r="AH678" s="67">
        <v>17</v>
      </c>
      <c r="AI678" s="68"/>
      <c r="AJ678" s="68"/>
      <c r="AK678" s="68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8" t="s">
        <v>37</v>
      </c>
    </row>
    <row r="679" spans="1:243" ht="49" customHeight="1" x14ac:dyDescent="0.35">
      <c r="A679" s="20">
        <v>677</v>
      </c>
      <c r="B679" s="2" t="s">
        <v>1530</v>
      </c>
      <c r="C679" s="2" t="s">
        <v>1667</v>
      </c>
      <c r="D679" s="2" t="s">
        <v>1668</v>
      </c>
      <c r="E679" s="23"/>
      <c r="F679" s="23" t="s">
        <v>1793</v>
      </c>
      <c r="G679" s="4" t="s">
        <v>1794</v>
      </c>
      <c r="I679" s="1">
        <v>10</v>
      </c>
      <c r="J679" s="24">
        <f t="shared" si="70"/>
        <v>17</v>
      </c>
      <c r="K679" s="44" t="s">
        <v>55</v>
      </c>
      <c r="U679" s="71" t="e">
        <f t="shared" si="71"/>
        <v>#DIV/0!</v>
      </c>
      <c r="V679" s="26">
        <f t="shared" si="68"/>
        <v>7</v>
      </c>
      <c r="W679" s="1">
        <v>5</v>
      </c>
      <c r="X679" s="27" t="str">
        <f t="shared" si="69"/>
        <v>P var</v>
      </c>
      <c r="AH679" s="67">
        <v>17</v>
      </c>
      <c r="AI679" s="68"/>
      <c r="AJ679" s="68"/>
      <c r="AK679" s="68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8" t="s">
        <v>37</v>
      </c>
    </row>
    <row r="680" spans="1:243" ht="49" customHeight="1" x14ac:dyDescent="0.35">
      <c r="A680" s="20">
        <v>678</v>
      </c>
      <c r="B680" s="2" t="s">
        <v>1530</v>
      </c>
      <c r="C680" s="2" t="s">
        <v>1667</v>
      </c>
      <c r="D680" s="2" t="s">
        <v>1668</v>
      </c>
      <c r="E680" s="4" t="s">
        <v>1795</v>
      </c>
      <c r="F680" s="23" t="s">
        <v>1796</v>
      </c>
      <c r="G680" s="4" t="s">
        <v>1797</v>
      </c>
      <c r="I680" s="1">
        <v>10</v>
      </c>
      <c r="J680" s="24">
        <f t="shared" si="70"/>
        <v>13</v>
      </c>
      <c r="K680" s="44" t="s">
        <v>55</v>
      </c>
      <c r="V680" s="26">
        <f t="shared" si="68"/>
        <v>3</v>
      </c>
      <c r="W680" s="1">
        <v>5</v>
      </c>
      <c r="X680" s="27" t="str">
        <f t="shared" si="69"/>
        <v>P var low</v>
      </c>
      <c r="AB680" s="5" t="s">
        <v>444</v>
      </c>
      <c r="AH680" s="67">
        <v>13</v>
      </c>
      <c r="AI680" s="68"/>
      <c r="AJ680" s="68"/>
      <c r="AK680" s="68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8" t="s">
        <v>37</v>
      </c>
    </row>
    <row r="681" spans="1:243" ht="49" customHeight="1" x14ac:dyDescent="0.35">
      <c r="A681" s="20">
        <v>679</v>
      </c>
      <c r="B681" s="2" t="s">
        <v>1530</v>
      </c>
      <c r="C681" s="2" t="s">
        <v>1667</v>
      </c>
      <c r="D681" s="2" t="s">
        <v>1668</v>
      </c>
      <c r="F681" s="23" t="s">
        <v>1798</v>
      </c>
      <c r="G681" s="4" t="s">
        <v>1799</v>
      </c>
      <c r="I681" s="1">
        <v>10</v>
      </c>
      <c r="J681" s="24">
        <f t="shared" si="70"/>
        <v>39</v>
      </c>
      <c r="K681" s="44" t="s">
        <v>55</v>
      </c>
      <c r="U681" s="71" t="e">
        <f t="shared" si="71"/>
        <v>#DIV/0!</v>
      </c>
      <c r="V681" s="26">
        <f t="shared" si="68"/>
        <v>29</v>
      </c>
      <c r="W681" s="1">
        <v>5</v>
      </c>
      <c r="X681" s="27" t="str">
        <f t="shared" si="69"/>
        <v>P var</v>
      </c>
      <c r="AH681" s="67">
        <v>41</v>
      </c>
      <c r="AI681" s="68"/>
      <c r="AJ681" s="68"/>
      <c r="AK681" s="68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>
        <v>-1</v>
      </c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>
        <v>-1</v>
      </c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8" t="s">
        <v>37</v>
      </c>
    </row>
    <row r="682" spans="1:243" ht="49" customHeight="1" x14ac:dyDescent="0.35">
      <c r="A682" s="20">
        <v>680</v>
      </c>
      <c r="B682" s="2" t="s">
        <v>1530</v>
      </c>
      <c r="C682" s="2" t="s">
        <v>1667</v>
      </c>
      <c r="D682" s="2" t="s">
        <v>1668</v>
      </c>
      <c r="F682" s="23" t="s">
        <v>1800</v>
      </c>
      <c r="G682" s="4" t="s">
        <v>1801</v>
      </c>
      <c r="I682" s="1">
        <v>10</v>
      </c>
      <c r="J682" s="24">
        <f t="shared" si="70"/>
        <v>33</v>
      </c>
      <c r="K682" s="44" t="s">
        <v>55</v>
      </c>
      <c r="U682" s="71" t="e">
        <f t="shared" si="71"/>
        <v>#DIV/0!</v>
      </c>
      <c r="V682" s="26">
        <f t="shared" si="68"/>
        <v>23</v>
      </c>
      <c r="W682" s="1">
        <v>5</v>
      </c>
      <c r="X682" s="27" t="str">
        <f t="shared" si="69"/>
        <v>P var</v>
      </c>
      <c r="AH682" s="67">
        <v>33</v>
      </c>
      <c r="AI682" s="68"/>
      <c r="AJ682" s="68"/>
      <c r="AK682" s="68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8" t="s">
        <v>37</v>
      </c>
    </row>
    <row r="683" spans="1:243" ht="49" customHeight="1" x14ac:dyDescent="0.35">
      <c r="A683" s="20">
        <v>681</v>
      </c>
      <c r="B683" s="2" t="s">
        <v>1530</v>
      </c>
      <c r="C683" s="2" t="s">
        <v>1667</v>
      </c>
      <c r="D683" s="2" t="s">
        <v>1668</v>
      </c>
      <c r="E683" s="4" t="s">
        <v>1802</v>
      </c>
      <c r="F683" s="23" t="s">
        <v>1803</v>
      </c>
      <c r="G683" s="4" t="s">
        <v>1804</v>
      </c>
      <c r="I683" s="1">
        <v>10</v>
      </c>
      <c r="J683" s="24">
        <f t="shared" si="70"/>
        <v>12</v>
      </c>
      <c r="K683" s="44" t="s">
        <v>55</v>
      </c>
      <c r="V683" s="26">
        <f t="shared" ref="V683:V746" si="72">J683-I683</f>
        <v>2</v>
      </c>
      <c r="W683" s="1">
        <v>5</v>
      </c>
      <c r="X683" s="27" t="str">
        <f t="shared" ref="X683:X746" si="73">IF(J683&lt;I683,"N var",IF(J683&lt;(I683+W683),"P var low",IF(J683&gt;(I683+W683-1),"P var","N var")))</f>
        <v>P var low</v>
      </c>
      <c r="AB683" s="5" t="s">
        <v>444</v>
      </c>
      <c r="AH683" s="67">
        <v>12</v>
      </c>
      <c r="AI683" s="68"/>
      <c r="AJ683" s="68"/>
      <c r="AK683" s="68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8" t="s">
        <v>37</v>
      </c>
    </row>
    <row r="684" spans="1:243" ht="49" customHeight="1" x14ac:dyDescent="0.35">
      <c r="A684" s="20">
        <v>682</v>
      </c>
      <c r="B684" s="2" t="s">
        <v>1530</v>
      </c>
      <c r="C684" s="2" t="s">
        <v>1667</v>
      </c>
      <c r="D684" s="2" t="s">
        <v>1668</v>
      </c>
      <c r="E684" s="23"/>
      <c r="F684" s="23" t="s">
        <v>1805</v>
      </c>
      <c r="G684" s="4" t="s">
        <v>1806</v>
      </c>
      <c r="I684" s="1">
        <v>10</v>
      </c>
      <c r="J684" s="24">
        <f t="shared" si="70"/>
        <v>51</v>
      </c>
      <c r="K684" s="44" t="s">
        <v>55</v>
      </c>
      <c r="U684" s="71" t="e">
        <f t="shared" si="71"/>
        <v>#DIV/0!</v>
      </c>
      <c r="V684" s="26">
        <f t="shared" si="72"/>
        <v>41</v>
      </c>
      <c r="W684" s="1">
        <v>5</v>
      </c>
      <c r="X684" s="27" t="str">
        <f t="shared" si="73"/>
        <v>P var</v>
      </c>
      <c r="AH684" s="67">
        <v>51</v>
      </c>
      <c r="AI684" s="68"/>
      <c r="AJ684" s="68"/>
      <c r="AK684" s="68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8" t="s">
        <v>37</v>
      </c>
    </row>
    <row r="685" spans="1:243" ht="49" customHeight="1" x14ac:dyDescent="0.35">
      <c r="A685" s="20">
        <v>683</v>
      </c>
      <c r="B685" s="2" t="s">
        <v>1530</v>
      </c>
      <c r="C685" s="2" t="s">
        <v>1667</v>
      </c>
      <c r="D685" s="2" t="s">
        <v>1668</v>
      </c>
      <c r="E685" s="4" t="s">
        <v>1807</v>
      </c>
      <c r="F685" s="23" t="s">
        <v>1808</v>
      </c>
      <c r="G685" s="4" t="s">
        <v>1809</v>
      </c>
      <c r="I685" s="1">
        <v>10</v>
      </c>
      <c r="J685" s="24">
        <f t="shared" si="70"/>
        <v>50</v>
      </c>
      <c r="K685" s="44" t="s">
        <v>55</v>
      </c>
      <c r="U685" s="71" t="e">
        <f t="shared" si="71"/>
        <v>#DIV/0!</v>
      </c>
      <c r="V685" s="26">
        <f t="shared" si="72"/>
        <v>40</v>
      </c>
      <c r="W685" s="1">
        <v>5</v>
      </c>
      <c r="X685" s="27" t="str">
        <f t="shared" si="73"/>
        <v>P var</v>
      </c>
      <c r="AB685" s="5" t="s">
        <v>235</v>
      </c>
      <c r="AH685" s="67">
        <v>50</v>
      </c>
      <c r="AI685" s="68"/>
      <c r="AJ685" s="68"/>
      <c r="AK685" s="68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8" t="s">
        <v>37</v>
      </c>
    </row>
    <row r="686" spans="1:243" ht="49" customHeight="1" x14ac:dyDescent="0.35">
      <c r="A686" s="20">
        <v>684</v>
      </c>
      <c r="B686" s="2" t="s">
        <v>1530</v>
      </c>
      <c r="C686" s="2" t="s">
        <v>1667</v>
      </c>
      <c r="D686" s="2" t="s">
        <v>1668</v>
      </c>
      <c r="E686" s="4" t="s">
        <v>1810</v>
      </c>
      <c r="F686" s="23" t="s">
        <v>1811</v>
      </c>
      <c r="G686" s="4" t="s">
        <v>1812</v>
      </c>
      <c r="I686" s="1">
        <v>10</v>
      </c>
      <c r="J686" s="24">
        <f t="shared" si="70"/>
        <v>13</v>
      </c>
      <c r="K686" s="44" t="s">
        <v>55</v>
      </c>
      <c r="V686" s="26">
        <f t="shared" si="72"/>
        <v>3</v>
      </c>
      <c r="W686" s="1">
        <v>5</v>
      </c>
      <c r="X686" s="27" t="str">
        <f t="shared" si="73"/>
        <v>P var low</v>
      </c>
      <c r="AB686" s="5" t="s">
        <v>444</v>
      </c>
      <c r="AH686" s="67">
        <v>13</v>
      </c>
      <c r="AI686" s="68"/>
      <c r="AJ686" s="68"/>
      <c r="AK686" s="68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8" t="s">
        <v>37</v>
      </c>
    </row>
    <row r="687" spans="1:243" ht="49" customHeight="1" x14ac:dyDescent="0.35">
      <c r="A687" s="20">
        <v>685</v>
      </c>
      <c r="B687" s="2" t="s">
        <v>1530</v>
      </c>
      <c r="C687" s="2" t="s">
        <v>1667</v>
      </c>
      <c r="D687" s="2" t="s">
        <v>1668</v>
      </c>
      <c r="E687" s="23"/>
      <c r="F687" s="23" t="s">
        <v>1813</v>
      </c>
      <c r="G687" s="4" t="s">
        <v>1814</v>
      </c>
      <c r="I687" s="1">
        <v>10</v>
      </c>
      <c r="J687" s="24">
        <f t="shared" si="70"/>
        <v>30</v>
      </c>
      <c r="K687" s="44" t="s">
        <v>55</v>
      </c>
      <c r="U687" s="71" t="e">
        <f t="shared" si="71"/>
        <v>#DIV/0!</v>
      </c>
      <c r="V687" s="26">
        <f t="shared" si="72"/>
        <v>20</v>
      </c>
      <c r="W687" s="1">
        <v>5</v>
      </c>
      <c r="X687" s="27" t="str">
        <f t="shared" si="73"/>
        <v>P var</v>
      </c>
      <c r="AH687" s="67">
        <v>30</v>
      </c>
      <c r="AI687" s="68"/>
      <c r="AJ687" s="68"/>
      <c r="AK687" s="68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8" t="s">
        <v>37</v>
      </c>
    </row>
    <row r="688" spans="1:243" ht="49" customHeight="1" x14ac:dyDescent="0.35">
      <c r="A688" s="20">
        <v>686</v>
      </c>
      <c r="B688" s="2" t="s">
        <v>1530</v>
      </c>
      <c r="C688" s="2" t="s">
        <v>1667</v>
      </c>
      <c r="D688" s="2" t="s">
        <v>1668</v>
      </c>
      <c r="E688" s="23"/>
      <c r="F688" s="23" t="s">
        <v>1815</v>
      </c>
      <c r="G688" s="4" t="s">
        <v>1816</v>
      </c>
      <c r="I688" s="1">
        <v>10</v>
      </c>
      <c r="J688" s="24">
        <f t="shared" si="70"/>
        <v>19</v>
      </c>
      <c r="K688" s="44" t="s">
        <v>55</v>
      </c>
      <c r="U688" s="71" t="e">
        <f t="shared" si="71"/>
        <v>#DIV/0!</v>
      </c>
      <c r="V688" s="26">
        <f t="shared" si="72"/>
        <v>9</v>
      </c>
      <c r="W688" s="1">
        <v>5</v>
      </c>
      <c r="X688" s="27" t="str">
        <f t="shared" si="73"/>
        <v>P var</v>
      </c>
      <c r="AH688" s="67">
        <v>19</v>
      </c>
      <c r="AI688" s="68"/>
      <c r="AJ688" s="68"/>
      <c r="AK688" s="68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8" t="s">
        <v>37</v>
      </c>
    </row>
    <row r="689" spans="1:243" ht="49" customHeight="1" x14ac:dyDescent="0.35">
      <c r="A689" s="20">
        <v>687</v>
      </c>
      <c r="B689" s="2" t="s">
        <v>1530</v>
      </c>
      <c r="C689" s="2" t="s">
        <v>1667</v>
      </c>
      <c r="D689" s="2" t="s">
        <v>1668</v>
      </c>
      <c r="E689" s="23"/>
      <c r="F689" s="23" t="s">
        <v>1817</v>
      </c>
      <c r="G689" s="4" t="s">
        <v>1818</v>
      </c>
      <c r="I689" s="1">
        <v>10</v>
      </c>
      <c r="J689" s="24">
        <f t="shared" si="70"/>
        <v>20</v>
      </c>
      <c r="K689" s="44" t="s">
        <v>55</v>
      </c>
      <c r="U689" s="71" t="e">
        <f t="shared" si="71"/>
        <v>#DIV/0!</v>
      </c>
      <c r="V689" s="26">
        <f t="shared" si="72"/>
        <v>10</v>
      </c>
      <c r="W689" s="1">
        <v>5</v>
      </c>
      <c r="X689" s="27" t="str">
        <f t="shared" si="73"/>
        <v>P var</v>
      </c>
      <c r="AH689" s="67">
        <v>20</v>
      </c>
      <c r="AI689" s="68"/>
      <c r="AJ689" s="68"/>
      <c r="AK689" s="68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8" t="s">
        <v>37</v>
      </c>
    </row>
    <row r="690" spans="1:243" ht="49" customHeight="1" x14ac:dyDescent="0.35">
      <c r="A690" s="20">
        <v>688</v>
      </c>
      <c r="B690" s="2" t="s">
        <v>1530</v>
      </c>
      <c r="C690" s="2" t="s">
        <v>1667</v>
      </c>
      <c r="D690" s="2" t="s">
        <v>1668</v>
      </c>
      <c r="E690" s="4" t="s">
        <v>1819</v>
      </c>
      <c r="F690" s="23" t="s">
        <v>1820</v>
      </c>
      <c r="G690" s="4" t="s">
        <v>1821</v>
      </c>
      <c r="I690" s="1">
        <v>10</v>
      </c>
      <c r="J690" s="24">
        <f t="shared" si="70"/>
        <v>43</v>
      </c>
      <c r="K690" s="44" t="s">
        <v>55</v>
      </c>
      <c r="U690" s="71" t="e">
        <f t="shared" si="71"/>
        <v>#DIV/0!</v>
      </c>
      <c r="V690" s="26">
        <f t="shared" si="72"/>
        <v>33</v>
      </c>
      <c r="W690" s="1">
        <v>5</v>
      </c>
      <c r="X690" s="27" t="str">
        <f t="shared" si="73"/>
        <v>P var</v>
      </c>
      <c r="AB690" s="5" t="s">
        <v>235</v>
      </c>
      <c r="AH690" s="67">
        <v>43</v>
      </c>
      <c r="AI690" s="68"/>
      <c r="AJ690" s="68"/>
      <c r="AK690" s="68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8" t="s">
        <v>37</v>
      </c>
    </row>
    <row r="691" spans="1:243" ht="49" customHeight="1" x14ac:dyDescent="0.35">
      <c r="A691" s="20">
        <v>689</v>
      </c>
      <c r="B691" s="2" t="s">
        <v>1530</v>
      </c>
      <c r="C691" s="2" t="s">
        <v>1667</v>
      </c>
      <c r="D691" s="2" t="s">
        <v>1668</v>
      </c>
      <c r="E691" s="23"/>
      <c r="F691" s="23" t="s">
        <v>1822</v>
      </c>
      <c r="G691" s="4" t="s">
        <v>1823</v>
      </c>
      <c r="I691" s="1">
        <v>10</v>
      </c>
      <c r="J691" s="24">
        <f t="shared" si="70"/>
        <v>17</v>
      </c>
      <c r="K691" s="44" t="s">
        <v>55</v>
      </c>
      <c r="U691" s="71" t="e">
        <f t="shared" si="71"/>
        <v>#DIV/0!</v>
      </c>
      <c r="V691" s="26">
        <f t="shared" si="72"/>
        <v>7</v>
      </c>
      <c r="W691" s="1">
        <v>5</v>
      </c>
      <c r="X691" s="27" t="str">
        <f t="shared" si="73"/>
        <v>P var</v>
      </c>
      <c r="AH691" s="67">
        <v>17</v>
      </c>
      <c r="AI691" s="68"/>
      <c r="AJ691" s="68"/>
      <c r="AK691" s="68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8" t="s">
        <v>37</v>
      </c>
    </row>
    <row r="692" spans="1:243" ht="49" customHeight="1" x14ac:dyDescent="0.35">
      <c r="A692" s="20">
        <v>690</v>
      </c>
      <c r="B692" s="2" t="s">
        <v>1530</v>
      </c>
      <c r="C692" s="2" t="s">
        <v>1667</v>
      </c>
      <c r="D692" s="2" t="s">
        <v>1668</v>
      </c>
      <c r="E692" s="23"/>
      <c r="F692" s="23" t="s">
        <v>1824</v>
      </c>
      <c r="G692" s="4" t="s">
        <v>1825</v>
      </c>
      <c r="I692" s="1">
        <v>10</v>
      </c>
      <c r="J692" s="24">
        <f t="shared" si="70"/>
        <v>20</v>
      </c>
      <c r="K692" s="44" t="s">
        <v>55</v>
      </c>
      <c r="U692" s="71" t="e">
        <f t="shared" si="71"/>
        <v>#DIV/0!</v>
      </c>
      <c r="V692" s="26">
        <f t="shared" si="72"/>
        <v>10</v>
      </c>
      <c r="W692" s="1">
        <v>5</v>
      </c>
      <c r="X692" s="27" t="str">
        <f t="shared" si="73"/>
        <v>P var</v>
      </c>
      <c r="AH692" s="67">
        <v>20</v>
      </c>
      <c r="AI692" s="68"/>
      <c r="AJ692" s="68"/>
      <c r="AK692" s="68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8" t="s">
        <v>37</v>
      </c>
    </row>
    <row r="693" spans="1:243" ht="49" customHeight="1" x14ac:dyDescent="0.35">
      <c r="A693" s="20">
        <v>691</v>
      </c>
      <c r="B693" s="2" t="s">
        <v>1530</v>
      </c>
      <c r="C693" s="2" t="s">
        <v>1667</v>
      </c>
      <c r="D693" s="2" t="s">
        <v>1668</v>
      </c>
      <c r="E693" s="23"/>
      <c r="F693" s="23" t="s">
        <v>1826</v>
      </c>
      <c r="G693" s="4" t="s">
        <v>1827</v>
      </c>
      <c r="I693" s="1">
        <v>10</v>
      </c>
      <c r="J693" s="24">
        <f t="shared" si="70"/>
        <v>19</v>
      </c>
      <c r="K693" s="44" t="s">
        <v>55</v>
      </c>
      <c r="U693" s="71" t="e">
        <f t="shared" si="71"/>
        <v>#DIV/0!</v>
      </c>
      <c r="V693" s="26">
        <f t="shared" si="72"/>
        <v>9</v>
      </c>
      <c r="W693" s="1">
        <v>5</v>
      </c>
      <c r="X693" s="27" t="str">
        <f t="shared" si="73"/>
        <v>P var</v>
      </c>
      <c r="AH693" s="67">
        <v>19</v>
      </c>
      <c r="AI693" s="68"/>
      <c r="AJ693" s="68"/>
      <c r="AK693" s="68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8" t="s">
        <v>37</v>
      </c>
    </row>
    <row r="694" spans="1:243" ht="49" customHeight="1" x14ac:dyDescent="0.35">
      <c r="A694" s="20">
        <v>692</v>
      </c>
      <c r="B694" s="2" t="s">
        <v>1530</v>
      </c>
      <c r="C694" s="2" t="s">
        <v>1667</v>
      </c>
      <c r="D694" s="2" t="s">
        <v>1668</v>
      </c>
      <c r="E694" s="23"/>
      <c r="F694" s="23" t="s">
        <v>1828</v>
      </c>
      <c r="G694" s="4" t="s">
        <v>1829</v>
      </c>
      <c r="I694" s="1">
        <v>10</v>
      </c>
      <c r="J694" s="24">
        <f t="shared" si="70"/>
        <v>52</v>
      </c>
      <c r="K694" s="44" t="s">
        <v>55</v>
      </c>
      <c r="U694" s="71" t="e">
        <f t="shared" si="71"/>
        <v>#DIV/0!</v>
      </c>
      <c r="V694" s="26">
        <f t="shared" si="72"/>
        <v>42</v>
      </c>
      <c r="W694" s="1">
        <v>5</v>
      </c>
      <c r="X694" s="27" t="str">
        <f t="shared" si="73"/>
        <v>P var</v>
      </c>
      <c r="AH694" s="67">
        <v>52</v>
      </c>
      <c r="AI694" s="68"/>
      <c r="AJ694" s="68"/>
      <c r="AK694" s="68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8" t="s">
        <v>37</v>
      </c>
    </row>
    <row r="695" spans="1:243" ht="49" customHeight="1" x14ac:dyDescent="0.35">
      <c r="A695" s="20">
        <v>693</v>
      </c>
      <c r="B695" s="2" t="s">
        <v>1530</v>
      </c>
      <c r="C695" s="2" t="s">
        <v>1667</v>
      </c>
      <c r="D695" s="2" t="s">
        <v>1668</v>
      </c>
      <c r="E695" s="23"/>
      <c r="F695" s="23" t="s">
        <v>1830</v>
      </c>
      <c r="G695" s="4" t="s">
        <v>1831</v>
      </c>
      <c r="I695" s="1">
        <v>10</v>
      </c>
      <c r="J695" s="24">
        <f t="shared" si="70"/>
        <v>15</v>
      </c>
      <c r="K695" s="44" t="s">
        <v>55</v>
      </c>
      <c r="U695" s="71" t="e">
        <f t="shared" si="71"/>
        <v>#DIV/0!</v>
      </c>
      <c r="V695" s="26">
        <f t="shared" si="72"/>
        <v>5</v>
      </c>
      <c r="W695" s="1">
        <v>5</v>
      </c>
      <c r="X695" s="27" t="str">
        <f t="shared" si="73"/>
        <v>P var</v>
      </c>
      <c r="AH695" s="67">
        <v>18</v>
      </c>
      <c r="AI695" s="68"/>
      <c r="AJ695" s="68"/>
      <c r="AK695" s="68"/>
      <c r="AL695" s="1"/>
      <c r="AM695" s="1"/>
      <c r="AN695" s="1"/>
      <c r="AO695" s="1"/>
      <c r="AP695" s="1"/>
      <c r="AQ695" s="1"/>
      <c r="AR695" s="1"/>
      <c r="AS695" s="1"/>
      <c r="AT695" s="1"/>
      <c r="AU695" s="1">
        <v>-2</v>
      </c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>
        <v>-1</v>
      </c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8" t="s">
        <v>37</v>
      </c>
    </row>
    <row r="696" spans="1:243" ht="49" customHeight="1" x14ac:dyDescent="0.35">
      <c r="A696" s="20">
        <v>694</v>
      </c>
      <c r="B696" s="2" t="s">
        <v>1530</v>
      </c>
      <c r="C696" s="2" t="s">
        <v>1667</v>
      </c>
      <c r="D696" s="2" t="s">
        <v>1668</v>
      </c>
      <c r="E696" s="23"/>
      <c r="F696" s="23" t="s">
        <v>1832</v>
      </c>
      <c r="G696" s="4" t="s">
        <v>1833</v>
      </c>
      <c r="I696" s="1">
        <v>10</v>
      </c>
      <c r="J696" s="24">
        <f t="shared" si="70"/>
        <v>17</v>
      </c>
      <c r="K696" s="44" t="s">
        <v>55</v>
      </c>
      <c r="U696" s="71" t="e">
        <f t="shared" si="71"/>
        <v>#DIV/0!</v>
      </c>
      <c r="V696" s="26">
        <f t="shared" si="72"/>
        <v>7</v>
      </c>
      <c r="W696" s="1">
        <v>5</v>
      </c>
      <c r="X696" s="27" t="str">
        <f t="shared" si="73"/>
        <v>P var</v>
      </c>
      <c r="AH696" s="67">
        <v>17</v>
      </c>
      <c r="AI696" s="68"/>
      <c r="AJ696" s="68"/>
      <c r="AK696" s="68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8" t="s">
        <v>37</v>
      </c>
    </row>
    <row r="697" spans="1:243" ht="49" customHeight="1" x14ac:dyDescent="0.35">
      <c r="A697" s="20">
        <v>695</v>
      </c>
      <c r="B697" s="2" t="s">
        <v>1530</v>
      </c>
      <c r="C697" s="2" t="s">
        <v>1667</v>
      </c>
      <c r="D697" s="2" t="s">
        <v>1668</v>
      </c>
      <c r="E697" s="23"/>
      <c r="F697" s="23" t="s">
        <v>1834</v>
      </c>
      <c r="G697" s="4" t="s">
        <v>1835</v>
      </c>
      <c r="I697" s="1">
        <v>10</v>
      </c>
      <c r="J697" s="24">
        <f t="shared" si="70"/>
        <v>16</v>
      </c>
      <c r="K697" s="44" t="s">
        <v>55</v>
      </c>
      <c r="U697" s="71" t="e">
        <f t="shared" si="71"/>
        <v>#DIV/0!</v>
      </c>
      <c r="V697" s="26">
        <f t="shared" si="72"/>
        <v>6</v>
      </c>
      <c r="W697" s="1">
        <v>5</v>
      </c>
      <c r="X697" s="27" t="str">
        <f t="shared" si="73"/>
        <v>P var</v>
      </c>
      <c r="AH697" s="67">
        <v>16</v>
      </c>
      <c r="AI697" s="68"/>
      <c r="AJ697" s="68"/>
      <c r="AK697" s="68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8" t="s">
        <v>37</v>
      </c>
    </row>
    <row r="698" spans="1:243" ht="49" customHeight="1" x14ac:dyDescent="0.35">
      <c r="A698" s="20">
        <v>696</v>
      </c>
      <c r="B698" s="2" t="s">
        <v>1530</v>
      </c>
      <c r="C698" s="2" t="s">
        <v>1667</v>
      </c>
      <c r="D698" s="2" t="s">
        <v>1668</v>
      </c>
      <c r="E698" s="23" t="s">
        <v>1836</v>
      </c>
      <c r="F698" s="23" t="s">
        <v>1837</v>
      </c>
      <c r="G698" s="4" t="s">
        <v>1838</v>
      </c>
      <c r="I698" s="1">
        <v>10</v>
      </c>
      <c r="J698" s="24">
        <f t="shared" si="70"/>
        <v>101</v>
      </c>
      <c r="K698" s="44" t="s">
        <v>55</v>
      </c>
      <c r="U698" s="71" t="e">
        <f t="shared" si="71"/>
        <v>#DIV/0!</v>
      </c>
      <c r="V698" s="26">
        <f t="shared" si="72"/>
        <v>91</v>
      </c>
      <c r="W698" s="1">
        <v>5</v>
      </c>
      <c r="X698" s="27" t="str">
        <f t="shared" si="73"/>
        <v>P var</v>
      </c>
      <c r="AH698" s="67">
        <v>48</v>
      </c>
      <c r="AI698" s="68"/>
      <c r="AJ698" s="68"/>
      <c r="AK698" s="68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>
        <v>-45</v>
      </c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>
        <v>100</v>
      </c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>
        <v>-2</v>
      </c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8" t="s">
        <v>37</v>
      </c>
    </row>
    <row r="699" spans="1:243" ht="49" customHeight="1" x14ac:dyDescent="0.35">
      <c r="A699" s="20">
        <v>697</v>
      </c>
      <c r="B699" s="2" t="s">
        <v>1530</v>
      </c>
      <c r="C699" s="2" t="s">
        <v>1667</v>
      </c>
      <c r="D699" s="2" t="s">
        <v>1668</v>
      </c>
      <c r="E699" s="23"/>
      <c r="F699" s="23" t="s">
        <v>1839</v>
      </c>
      <c r="G699" s="4" t="s">
        <v>1840</v>
      </c>
      <c r="I699" s="1">
        <v>10</v>
      </c>
      <c r="J699" s="24">
        <f t="shared" si="70"/>
        <v>19</v>
      </c>
      <c r="K699" s="44" t="s">
        <v>55</v>
      </c>
      <c r="U699" s="71" t="e">
        <f t="shared" si="71"/>
        <v>#DIV/0!</v>
      </c>
      <c r="V699" s="26">
        <f t="shared" si="72"/>
        <v>9</v>
      </c>
      <c r="W699" s="1">
        <v>5</v>
      </c>
      <c r="X699" s="27" t="str">
        <f t="shared" si="73"/>
        <v>P var</v>
      </c>
      <c r="AH699" s="67">
        <v>19</v>
      </c>
      <c r="AI699" s="68"/>
      <c r="AJ699" s="68"/>
      <c r="AK699" s="68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8" t="s">
        <v>37</v>
      </c>
    </row>
    <row r="700" spans="1:243" ht="49" customHeight="1" x14ac:dyDescent="0.35">
      <c r="A700" s="20">
        <v>698</v>
      </c>
      <c r="B700" s="2" t="s">
        <v>1530</v>
      </c>
      <c r="C700" s="2" t="s">
        <v>1667</v>
      </c>
      <c r="D700" s="2" t="s">
        <v>1668</v>
      </c>
      <c r="E700" s="23"/>
      <c r="F700" s="23" t="s">
        <v>1841</v>
      </c>
      <c r="G700" s="4" t="s">
        <v>1842</v>
      </c>
      <c r="I700" s="1">
        <v>10</v>
      </c>
      <c r="J700" s="24">
        <f t="shared" si="70"/>
        <v>20</v>
      </c>
      <c r="K700" s="44" t="s">
        <v>55</v>
      </c>
      <c r="U700" s="71" t="e">
        <f t="shared" si="71"/>
        <v>#DIV/0!</v>
      </c>
      <c r="V700" s="26">
        <f t="shared" si="72"/>
        <v>10</v>
      </c>
      <c r="W700" s="1">
        <v>5</v>
      </c>
      <c r="X700" s="27" t="str">
        <f t="shared" si="73"/>
        <v>P var</v>
      </c>
      <c r="AH700" s="67">
        <v>20</v>
      </c>
      <c r="AI700" s="68"/>
      <c r="AJ700" s="68"/>
      <c r="AK700" s="68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8" t="s">
        <v>37</v>
      </c>
    </row>
    <row r="701" spans="1:243" ht="49" customHeight="1" x14ac:dyDescent="0.35">
      <c r="A701" s="20">
        <v>699</v>
      </c>
      <c r="B701" s="2" t="s">
        <v>1530</v>
      </c>
      <c r="C701" s="2" t="s">
        <v>1667</v>
      </c>
      <c r="D701" s="2" t="s">
        <v>1668</v>
      </c>
      <c r="E701" s="23"/>
      <c r="F701" s="23" t="s">
        <v>1843</v>
      </c>
      <c r="G701" s="4" t="s">
        <v>1844</v>
      </c>
      <c r="I701" s="1">
        <v>10</v>
      </c>
      <c r="J701" s="24">
        <f t="shared" si="70"/>
        <v>15</v>
      </c>
      <c r="K701" s="44" t="s">
        <v>55</v>
      </c>
      <c r="U701" s="71" t="e">
        <f t="shared" si="71"/>
        <v>#DIV/0!</v>
      </c>
      <c r="V701" s="26">
        <f t="shared" si="72"/>
        <v>5</v>
      </c>
      <c r="W701" s="1">
        <v>5</v>
      </c>
      <c r="X701" s="27" t="str">
        <f t="shared" si="73"/>
        <v>P var</v>
      </c>
      <c r="AH701" s="67">
        <v>15</v>
      </c>
      <c r="AI701" s="68"/>
      <c r="AJ701" s="68"/>
      <c r="AK701" s="68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8" t="s">
        <v>37</v>
      </c>
    </row>
    <row r="702" spans="1:243" ht="49" customHeight="1" x14ac:dyDescent="0.35">
      <c r="A702" s="20">
        <v>700</v>
      </c>
      <c r="B702" s="2" t="s">
        <v>1530</v>
      </c>
      <c r="C702" s="2" t="s">
        <v>1667</v>
      </c>
      <c r="D702" s="2" t="s">
        <v>1668</v>
      </c>
      <c r="E702" s="23"/>
      <c r="F702" s="23" t="s">
        <v>1845</v>
      </c>
      <c r="G702" s="4" t="s">
        <v>1846</v>
      </c>
      <c r="I702" s="1">
        <v>10</v>
      </c>
      <c r="J702" s="24">
        <f t="shared" si="70"/>
        <v>19</v>
      </c>
      <c r="K702" s="44" t="s">
        <v>55</v>
      </c>
      <c r="U702" s="71" t="e">
        <f t="shared" si="71"/>
        <v>#DIV/0!</v>
      </c>
      <c r="V702" s="26">
        <f t="shared" si="72"/>
        <v>9</v>
      </c>
      <c r="W702" s="1">
        <v>5</v>
      </c>
      <c r="X702" s="27" t="str">
        <f t="shared" si="73"/>
        <v>P var</v>
      </c>
      <c r="AH702" s="67">
        <v>19</v>
      </c>
      <c r="AI702" s="68"/>
      <c r="AJ702" s="68"/>
      <c r="AK702" s="68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8" t="s">
        <v>37</v>
      </c>
    </row>
    <row r="703" spans="1:243" ht="49" customHeight="1" x14ac:dyDescent="0.35">
      <c r="A703" s="20">
        <v>701</v>
      </c>
      <c r="B703" s="2" t="s">
        <v>1530</v>
      </c>
      <c r="C703" s="2" t="s">
        <v>1667</v>
      </c>
      <c r="D703" s="2" t="s">
        <v>1668</v>
      </c>
      <c r="E703" s="23"/>
      <c r="F703" s="23" t="s">
        <v>1847</v>
      </c>
      <c r="G703" s="4" t="s">
        <v>1848</v>
      </c>
      <c r="I703" s="1">
        <v>10</v>
      </c>
      <c r="J703" s="24">
        <f t="shared" si="70"/>
        <v>19</v>
      </c>
      <c r="K703" s="44" t="s">
        <v>55</v>
      </c>
      <c r="U703" s="71" t="e">
        <f t="shared" si="71"/>
        <v>#DIV/0!</v>
      </c>
      <c r="V703" s="26">
        <f t="shared" si="72"/>
        <v>9</v>
      </c>
      <c r="W703" s="1">
        <v>5</v>
      </c>
      <c r="X703" s="27" t="str">
        <f t="shared" si="73"/>
        <v>P var</v>
      </c>
      <c r="AH703" s="67">
        <v>19</v>
      </c>
      <c r="AI703" s="68"/>
      <c r="AJ703" s="68"/>
      <c r="AK703" s="68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8" t="s">
        <v>37</v>
      </c>
    </row>
    <row r="704" spans="1:243" ht="49" customHeight="1" x14ac:dyDescent="0.35">
      <c r="A704" s="20">
        <v>702</v>
      </c>
      <c r="B704" s="2" t="s">
        <v>1530</v>
      </c>
      <c r="C704" s="2" t="s">
        <v>1667</v>
      </c>
      <c r="D704" s="2" t="s">
        <v>1668</v>
      </c>
      <c r="E704" s="23"/>
      <c r="F704" s="23" t="s">
        <v>1849</v>
      </c>
      <c r="G704" s="4" t="s">
        <v>1850</v>
      </c>
      <c r="I704" s="1">
        <v>10</v>
      </c>
      <c r="J704" s="24">
        <f t="shared" si="70"/>
        <v>20</v>
      </c>
      <c r="K704" s="44" t="s">
        <v>55</v>
      </c>
      <c r="U704" s="71" t="e">
        <f t="shared" si="71"/>
        <v>#DIV/0!</v>
      </c>
      <c r="V704" s="26">
        <f t="shared" si="72"/>
        <v>10</v>
      </c>
      <c r="W704" s="1">
        <v>5</v>
      </c>
      <c r="X704" s="27" t="str">
        <f t="shared" si="73"/>
        <v>P var</v>
      </c>
      <c r="AH704" s="67">
        <v>20</v>
      </c>
      <c r="AI704" s="68"/>
      <c r="AJ704" s="68"/>
      <c r="AK704" s="68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8" t="s">
        <v>37</v>
      </c>
    </row>
    <row r="705" spans="1:243" ht="49" customHeight="1" x14ac:dyDescent="0.35">
      <c r="A705" s="20">
        <v>703</v>
      </c>
      <c r="B705" s="2" t="s">
        <v>1530</v>
      </c>
      <c r="C705" s="2" t="s">
        <v>1667</v>
      </c>
      <c r="D705" s="2" t="s">
        <v>1668</v>
      </c>
      <c r="E705" s="23"/>
      <c r="F705" s="23" t="s">
        <v>1851</v>
      </c>
      <c r="G705" s="4" t="s">
        <v>1852</v>
      </c>
      <c r="I705" s="1">
        <v>10</v>
      </c>
      <c r="J705" s="24">
        <f t="shared" si="70"/>
        <v>18</v>
      </c>
      <c r="K705" s="44" t="s">
        <v>55</v>
      </c>
      <c r="U705" s="71" t="e">
        <f t="shared" si="71"/>
        <v>#DIV/0!</v>
      </c>
      <c r="V705" s="26">
        <f t="shared" si="72"/>
        <v>8</v>
      </c>
      <c r="W705" s="1">
        <v>5</v>
      </c>
      <c r="X705" s="27" t="str">
        <f t="shared" si="73"/>
        <v>P var</v>
      </c>
      <c r="AH705" s="67">
        <v>20</v>
      </c>
      <c r="AI705" s="68"/>
      <c r="AJ705" s="68"/>
      <c r="AK705" s="68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>
        <v>-2</v>
      </c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8" t="s">
        <v>37</v>
      </c>
    </row>
    <row r="706" spans="1:243" ht="49" customHeight="1" x14ac:dyDescent="0.35">
      <c r="A706" s="20">
        <v>704</v>
      </c>
      <c r="B706" s="2" t="s">
        <v>1530</v>
      </c>
      <c r="C706" s="2" t="s">
        <v>1667</v>
      </c>
      <c r="D706" s="2" t="s">
        <v>1668</v>
      </c>
      <c r="E706" s="23"/>
      <c r="F706" s="23" t="s">
        <v>1853</v>
      </c>
      <c r="G706" s="4" t="s">
        <v>1854</v>
      </c>
      <c r="I706" s="1">
        <v>10</v>
      </c>
      <c r="J706" s="24">
        <f t="shared" si="70"/>
        <v>19</v>
      </c>
      <c r="K706" s="44" t="s">
        <v>55</v>
      </c>
      <c r="U706" s="71" t="e">
        <f t="shared" si="71"/>
        <v>#DIV/0!</v>
      </c>
      <c r="V706" s="26">
        <f t="shared" si="72"/>
        <v>9</v>
      </c>
      <c r="W706" s="1">
        <v>5</v>
      </c>
      <c r="X706" s="27" t="str">
        <f t="shared" si="73"/>
        <v>P var</v>
      </c>
      <c r="AH706" s="67">
        <v>19</v>
      </c>
      <c r="AI706" s="68"/>
      <c r="AJ706" s="68"/>
      <c r="AK706" s="68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8" t="s">
        <v>37</v>
      </c>
    </row>
    <row r="707" spans="1:243" ht="49" customHeight="1" x14ac:dyDescent="0.35">
      <c r="A707" s="20">
        <v>705</v>
      </c>
      <c r="B707" s="2" t="s">
        <v>1530</v>
      </c>
      <c r="C707" s="2" t="s">
        <v>1667</v>
      </c>
      <c r="D707" s="2" t="s">
        <v>1668</v>
      </c>
      <c r="E707" s="23"/>
      <c r="F707" s="23" t="s">
        <v>1855</v>
      </c>
      <c r="G707" s="4" t="s">
        <v>1856</v>
      </c>
      <c r="I707" s="1">
        <v>10</v>
      </c>
      <c r="J707" s="24">
        <f t="shared" si="70"/>
        <v>17</v>
      </c>
      <c r="K707" s="44" t="s">
        <v>55</v>
      </c>
      <c r="U707" s="71" t="e">
        <f t="shared" si="71"/>
        <v>#DIV/0!</v>
      </c>
      <c r="V707" s="26">
        <f t="shared" si="72"/>
        <v>7</v>
      </c>
      <c r="W707" s="1">
        <v>5</v>
      </c>
      <c r="X707" s="27" t="str">
        <f t="shared" si="73"/>
        <v>P var</v>
      </c>
      <c r="AH707" s="67">
        <v>17</v>
      </c>
      <c r="AI707" s="68"/>
      <c r="AJ707" s="68"/>
      <c r="AK707" s="68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8" t="s">
        <v>37</v>
      </c>
    </row>
    <row r="708" spans="1:243" ht="49" customHeight="1" x14ac:dyDescent="0.35">
      <c r="A708" s="20">
        <v>706</v>
      </c>
      <c r="B708" s="2" t="s">
        <v>1530</v>
      </c>
      <c r="C708" s="2" t="s">
        <v>1667</v>
      </c>
      <c r="D708" s="2" t="s">
        <v>1668</v>
      </c>
      <c r="E708" s="23"/>
      <c r="F708" s="23" t="s">
        <v>1857</v>
      </c>
      <c r="G708" s="4" t="s">
        <v>1858</v>
      </c>
      <c r="I708" s="1">
        <v>10</v>
      </c>
      <c r="J708" s="24">
        <f t="shared" si="70"/>
        <v>20</v>
      </c>
      <c r="K708" s="44" t="s">
        <v>55</v>
      </c>
      <c r="U708" s="71" t="e">
        <f t="shared" si="71"/>
        <v>#DIV/0!</v>
      </c>
      <c r="V708" s="26">
        <f t="shared" si="72"/>
        <v>10</v>
      </c>
      <c r="W708" s="1">
        <v>5</v>
      </c>
      <c r="X708" s="27" t="str">
        <f t="shared" si="73"/>
        <v>P var</v>
      </c>
      <c r="AH708" s="67">
        <v>20</v>
      </c>
      <c r="AI708" s="68"/>
      <c r="AJ708" s="68"/>
      <c r="AK708" s="68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8" t="s">
        <v>37</v>
      </c>
    </row>
    <row r="709" spans="1:243" ht="49" customHeight="1" x14ac:dyDescent="0.35">
      <c r="A709" s="20">
        <v>707</v>
      </c>
      <c r="B709" s="2" t="s">
        <v>1530</v>
      </c>
      <c r="C709" s="2" t="s">
        <v>1667</v>
      </c>
      <c r="D709" s="2" t="s">
        <v>1668</v>
      </c>
      <c r="E709" s="23"/>
      <c r="F709" s="23" t="s">
        <v>1859</v>
      </c>
      <c r="G709" s="4" t="s">
        <v>1860</v>
      </c>
      <c r="I709" s="1">
        <v>10</v>
      </c>
      <c r="J709" s="24">
        <f t="shared" si="70"/>
        <v>19</v>
      </c>
      <c r="K709" s="44" t="s">
        <v>55</v>
      </c>
      <c r="U709" s="71" t="e">
        <f t="shared" si="71"/>
        <v>#DIV/0!</v>
      </c>
      <c r="V709" s="26">
        <f t="shared" si="72"/>
        <v>9</v>
      </c>
      <c r="W709" s="1">
        <v>5</v>
      </c>
      <c r="X709" s="27" t="str">
        <f t="shared" si="73"/>
        <v>P var</v>
      </c>
      <c r="AH709" s="67">
        <v>19</v>
      </c>
      <c r="AI709" s="68"/>
      <c r="AJ709" s="68"/>
      <c r="AK709" s="68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8" t="s">
        <v>37</v>
      </c>
    </row>
    <row r="710" spans="1:243" ht="49" customHeight="1" x14ac:dyDescent="0.35">
      <c r="A710" s="20">
        <v>708</v>
      </c>
      <c r="B710" s="2" t="s">
        <v>1530</v>
      </c>
      <c r="C710" s="2" t="s">
        <v>1667</v>
      </c>
      <c r="D710" s="2" t="s">
        <v>1668</v>
      </c>
      <c r="E710" s="23"/>
      <c r="F710" s="23" t="s">
        <v>1861</v>
      </c>
      <c r="G710" s="4" t="s">
        <v>1862</v>
      </c>
      <c r="I710" s="1">
        <v>10</v>
      </c>
      <c r="J710" s="24">
        <f t="shared" si="70"/>
        <v>18</v>
      </c>
      <c r="K710" s="44" t="s">
        <v>55</v>
      </c>
      <c r="U710" s="71" t="e">
        <f t="shared" si="71"/>
        <v>#DIV/0!</v>
      </c>
      <c r="V710" s="26">
        <f t="shared" si="72"/>
        <v>8</v>
      </c>
      <c r="W710" s="1">
        <v>5</v>
      </c>
      <c r="X710" s="27" t="str">
        <f t="shared" si="73"/>
        <v>P var</v>
      </c>
      <c r="AH710" s="67">
        <v>18</v>
      </c>
      <c r="AI710" s="68"/>
      <c r="AJ710" s="68"/>
      <c r="AK710" s="68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8" t="s">
        <v>37</v>
      </c>
    </row>
    <row r="711" spans="1:243" ht="49" customHeight="1" x14ac:dyDescent="0.35">
      <c r="A711" s="20">
        <v>709</v>
      </c>
      <c r="B711" s="2" t="s">
        <v>1530</v>
      </c>
      <c r="C711" s="2" t="s">
        <v>1667</v>
      </c>
      <c r="D711" s="2" t="s">
        <v>1668</v>
      </c>
      <c r="E711" s="23"/>
      <c r="F711" s="23" t="s">
        <v>1863</v>
      </c>
      <c r="G711" s="4" t="s">
        <v>1864</v>
      </c>
      <c r="I711" s="1">
        <v>10</v>
      </c>
      <c r="J711" s="24">
        <f t="shared" si="70"/>
        <v>15</v>
      </c>
      <c r="K711" s="44" t="s">
        <v>55</v>
      </c>
      <c r="U711" s="71" t="e">
        <f t="shared" si="71"/>
        <v>#DIV/0!</v>
      </c>
      <c r="V711" s="26">
        <f t="shared" si="72"/>
        <v>5</v>
      </c>
      <c r="W711" s="1">
        <v>5</v>
      </c>
      <c r="X711" s="27" t="str">
        <f t="shared" si="73"/>
        <v>P var</v>
      </c>
      <c r="AH711" s="67">
        <v>15</v>
      </c>
      <c r="AI711" s="68"/>
      <c r="AJ711" s="68"/>
      <c r="AK711" s="68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8" t="s">
        <v>37</v>
      </c>
    </row>
    <row r="712" spans="1:243" ht="49" customHeight="1" x14ac:dyDescent="0.35">
      <c r="A712" s="20">
        <v>710</v>
      </c>
      <c r="B712" s="2" t="s">
        <v>1530</v>
      </c>
      <c r="C712" s="2" t="s">
        <v>1667</v>
      </c>
      <c r="D712" s="2" t="s">
        <v>1668</v>
      </c>
      <c r="E712" s="23"/>
      <c r="F712" s="23" t="s">
        <v>1865</v>
      </c>
      <c r="G712" s="4" t="s">
        <v>1866</v>
      </c>
      <c r="I712" s="1">
        <v>10</v>
      </c>
      <c r="J712" s="24">
        <f t="shared" ref="J712:J775" si="74">SUM(AH712)+SUM(AI712:PY712)</f>
        <v>20</v>
      </c>
      <c r="K712" s="44" t="s">
        <v>55</v>
      </c>
      <c r="U712" s="71" t="e">
        <f t="shared" si="71"/>
        <v>#DIV/0!</v>
      </c>
      <c r="V712" s="26">
        <f t="shared" si="72"/>
        <v>10</v>
      </c>
      <c r="W712" s="1">
        <v>5</v>
      </c>
      <c r="X712" s="27" t="str">
        <f t="shared" si="73"/>
        <v>P var</v>
      </c>
      <c r="AH712" s="67">
        <v>20</v>
      </c>
      <c r="AI712" s="68"/>
      <c r="AJ712" s="68"/>
      <c r="AK712" s="68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8" t="s">
        <v>37</v>
      </c>
    </row>
    <row r="713" spans="1:243" ht="49" customHeight="1" x14ac:dyDescent="0.35">
      <c r="A713" s="20">
        <v>711</v>
      </c>
      <c r="B713" s="2" t="s">
        <v>1530</v>
      </c>
      <c r="C713" s="2" t="s">
        <v>1667</v>
      </c>
      <c r="D713" s="2" t="s">
        <v>1668</v>
      </c>
      <c r="E713" s="23"/>
      <c r="F713" s="23" t="s">
        <v>1867</v>
      </c>
      <c r="G713" s="4" t="s">
        <v>1868</v>
      </c>
      <c r="I713" s="1">
        <v>10</v>
      </c>
      <c r="J713" s="24">
        <f t="shared" si="74"/>
        <v>20</v>
      </c>
      <c r="K713" s="44" t="s">
        <v>55</v>
      </c>
      <c r="U713" s="71" t="e">
        <f t="shared" si="71"/>
        <v>#DIV/0!</v>
      </c>
      <c r="V713" s="26">
        <f t="shared" si="72"/>
        <v>10</v>
      </c>
      <c r="W713" s="1">
        <v>5</v>
      </c>
      <c r="X713" s="27" t="str">
        <f t="shared" si="73"/>
        <v>P var</v>
      </c>
      <c r="AH713" s="67">
        <v>20</v>
      </c>
      <c r="AI713" s="68"/>
      <c r="AJ713" s="68"/>
      <c r="AK713" s="68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8" t="s">
        <v>37</v>
      </c>
    </row>
    <row r="714" spans="1:243" ht="49" customHeight="1" x14ac:dyDescent="0.35">
      <c r="A714" s="20">
        <v>712</v>
      </c>
      <c r="B714" s="2" t="s">
        <v>1530</v>
      </c>
      <c r="C714" s="2" t="s">
        <v>1667</v>
      </c>
      <c r="D714" s="2" t="s">
        <v>1668</v>
      </c>
      <c r="E714" s="23"/>
      <c r="F714" s="23" t="s">
        <v>1869</v>
      </c>
      <c r="G714" s="4" t="s">
        <v>1870</v>
      </c>
      <c r="I714" s="1">
        <v>10</v>
      </c>
      <c r="J714" s="24">
        <f t="shared" si="74"/>
        <v>20</v>
      </c>
      <c r="K714" s="44" t="s">
        <v>55</v>
      </c>
      <c r="U714" s="71" t="e">
        <f t="shared" si="71"/>
        <v>#DIV/0!</v>
      </c>
      <c r="V714" s="26">
        <f t="shared" si="72"/>
        <v>10</v>
      </c>
      <c r="W714" s="1">
        <v>5</v>
      </c>
      <c r="X714" s="27" t="str">
        <f t="shared" si="73"/>
        <v>P var</v>
      </c>
      <c r="AH714" s="67">
        <v>20</v>
      </c>
      <c r="AI714" s="68"/>
      <c r="AJ714" s="68"/>
      <c r="AK714" s="68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8" t="s">
        <v>37</v>
      </c>
    </row>
    <row r="715" spans="1:243" ht="49" customHeight="1" x14ac:dyDescent="0.35">
      <c r="A715" s="20">
        <v>713</v>
      </c>
      <c r="B715" s="2" t="s">
        <v>1530</v>
      </c>
      <c r="C715" s="2" t="s">
        <v>1667</v>
      </c>
      <c r="D715" s="2" t="s">
        <v>1668</v>
      </c>
      <c r="E715" s="23"/>
      <c r="F715" s="23" t="s">
        <v>1871</v>
      </c>
      <c r="G715" s="4" t="s">
        <v>1872</v>
      </c>
      <c r="I715" s="1">
        <v>10</v>
      </c>
      <c r="J715" s="24">
        <f t="shared" si="74"/>
        <v>19</v>
      </c>
      <c r="K715" s="44" t="s">
        <v>55</v>
      </c>
      <c r="U715" s="71" t="e">
        <f t="shared" si="71"/>
        <v>#DIV/0!</v>
      </c>
      <c r="V715" s="26">
        <f t="shared" si="72"/>
        <v>9</v>
      </c>
      <c r="W715" s="1">
        <v>5</v>
      </c>
      <c r="X715" s="27" t="str">
        <f t="shared" si="73"/>
        <v>P var</v>
      </c>
      <c r="AH715" s="67">
        <v>19</v>
      </c>
      <c r="AI715" s="68"/>
      <c r="AJ715" s="68"/>
      <c r="AK715" s="68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8" t="s">
        <v>37</v>
      </c>
    </row>
    <row r="716" spans="1:243" ht="49" customHeight="1" x14ac:dyDescent="0.35">
      <c r="A716" s="20">
        <v>714</v>
      </c>
      <c r="B716" s="2" t="s">
        <v>1530</v>
      </c>
      <c r="C716" s="2" t="s">
        <v>1667</v>
      </c>
      <c r="D716" s="2" t="s">
        <v>1668</v>
      </c>
      <c r="E716" s="23"/>
      <c r="F716" s="23" t="s">
        <v>1873</v>
      </c>
      <c r="G716" s="4" t="s">
        <v>1874</v>
      </c>
      <c r="I716" s="1">
        <v>10</v>
      </c>
      <c r="J716" s="24">
        <f t="shared" si="74"/>
        <v>20</v>
      </c>
      <c r="K716" s="44" t="s">
        <v>55</v>
      </c>
      <c r="U716" s="71" t="e">
        <f t="shared" si="71"/>
        <v>#DIV/0!</v>
      </c>
      <c r="V716" s="26">
        <f t="shared" si="72"/>
        <v>10</v>
      </c>
      <c r="W716" s="1">
        <v>5</v>
      </c>
      <c r="X716" s="27" t="str">
        <f t="shared" si="73"/>
        <v>P var</v>
      </c>
      <c r="AH716" s="67">
        <v>20</v>
      </c>
      <c r="AI716" s="68"/>
      <c r="AJ716" s="68"/>
      <c r="AK716" s="68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8" t="s">
        <v>37</v>
      </c>
    </row>
    <row r="717" spans="1:243" ht="49" customHeight="1" x14ac:dyDescent="0.35">
      <c r="A717" s="20">
        <v>715</v>
      </c>
      <c r="B717" s="2" t="s">
        <v>1530</v>
      </c>
      <c r="C717" s="2" t="s">
        <v>1667</v>
      </c>
      <c r="D717" s="2" t="s">
        <v>1668</v>
      </c>
      <c r="E717" s="23"/>
      <c r="F717" s="23" t="s">
        <v>1875</v>
      </c>
      <c r="G717" s="4" t="s">
        <v>1876</v>
      </c>
      <c r="I717" s="1">
        <v>10</v>
      </c>
      <c r="J717" s="24">
        <f t="shared" si="74"/>
        <v>20</v>
      </c>
      <c r="K717" s="44" t="s">
        <v>55</v>
      </c>
      <c r="U717" s="71" t="e">
        <f t="shared" si="71"/>
        <v>#DIV/0!</v>
      </c>
      <c r="V717" s="26">
        <f t="shared" si="72"/>
        <v>10</v>
      </c>
      <c r="W717" s="1">
        <v>5</v>
      </c>
      <c r="X717" s="27" t="str">
        <f t="shared" si="73"/>
        <v>P var</v>
      </c>
      <c r="AH717" s="67">
        <v>20</v>
      </c>
      <c r="AI717" s="68"/>
      <c r="AJ717" s="68"/>
      <c r="AK717" s="68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8" t="s">
        <v>37</v>
      </c>
    </row>
    <row r="718" spans="1:243" ht="49" customHeight="1" x14ac:dyDescent="0.35">
      <c r="A718" s="20">
        <v>716</v>
      </c>
      <c r="B718" s="2" t="s">
        <v>1530</v>
      </c>
      <c r="C718" s="2" t="s">
        <v>1667</v>
      </c>
      <c r="D718" s="2" t="s">
        <v>1668</v>
      </c>
      <c r="E718" s="23"/>
      <c r="F718" s="23" t="s">
        <v>1877</v>
      </c>
      <c r="G718" s="4" t="s">
        <v>1878</v>
      </c>
      <c r="I718" s="1">
        <v>10</v>
      </c>
      <c r="J718" s="24">
        <f t="shared" si="74"/>
        <v>19</v>
      </c>
      <c r="K718" s="44" t="s">
        <v>55</v>
      </c>
      <c r="U718" s="71" t="e">
        <f t="shared" si="71"/>
        <v>#DIV/0!</v>
      </c>
      <c r="V718" s="26">
        <f t="shared" si="72"/>
        <v>9</v>
      </c>
      <c r="W718" s="1">
        <v>5</v>
      </c>
      <c r="X718" s="27" t="str">
        <f t="shared" si="73"/>
        <v>P var</v>
      </c>
      <c r="AH718" s="67">
        <v>19</v>
      </c>
      <c r="AI718" s="68"/>
      <c r="AJ718" s="68"/>
      <c r="AK718" s="68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8" t="s">
        <v>37</v>
      </c>
    </row>
    <row r="719" spans="1:243" ht="49" customHeight="1" x14ac:dyDescent="0.35">
      <c r="A719" s="20">
        <v>717</v>
      </c>
      <c r="B719" s="2" t="s">
        <v>1530</v>
      </c>
      <c r="C719" s="2" t="s">
        <v>1667</v>
      </c>
      <c r="D719" s="2" t="s">
        <v>1668</v>
      </c>
      <c r="E719" s="23"/>
      <c r="F719" s="23" t="s">
        <v>1879</v>
      </c>
      <c r="G719" s="4" t="s">
        <v>1880</v>
      </c>
      <c r="I719" s="1">
        <v>10</v>
      </c>
      <c r="J719" s="24">
        <f t="shared" si="74"/>
        <v>20</v>
      </c>
      <c r="K719" s="44" t="s">
        <v>55</v>
      </c>
      <c r="U719" s="71" t="e">
        <f t="shared" si="71"/>
        <v>#DIV/0!</v>
      </c>
      <c r="V719" s="26">
        <f t="shared" si="72"/>
        <v>10</v>
      </c>
      <c r="W719" s="1">
        <v>5</v>
      </c>
      <c r="X719" s="27" t="str">
        <f t="shared" si="73"/>
        <v>P var</v>
      </c>
      <c r="AH719" s="67">
        <v>20</v>
      </c>
      <c r="AI719" s="68"/>
      <c r="AJ719" s="68"/>
      <c r="AK719" s="68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8" t="s">
        <v>37</v>
      </c>
    </row>
    <row r="720" spans="1:243" ht="49" customHeight="1" x14ac:dyDescent="0.35">
      <c r="A720" s="20">
        <v>718</v>
      </c>
      <c r="B720" s="2" t="s">
        <v>1530</v>
      </c>
      <c r="C720" s="2" t="s">
        <v>1667</v>
      </c>
      <c r="D720" s="2" t="s">
        <v>1668</v>
      </c>
      <c r="E720" s="23"/>
      <c r="F720" s="23" t="s">
        <v>1881</v>
      </c>
      <c r="G720" s="4" t="s">
        <v>1882</v>
      </c>
      <c r="I720" s="1">
        <v>10</v>
      </c>
      <c r="J720" s="24">
        <f t="shared" si="74"/>
        <v>20</v>
      </c>
      <c r="K720" s="44" t="s">
        <v>55</v>
      </c>
      <c r="U720" s="71" t="e">
        <f t="shared" si="71"/>
        <v>#DIV/0!</v>
      </c>
      <c r="V720" s="26">
        <f t="shared" si="72"/>
        <v>10</v>
      </c>
      <c r="W720" s="1">
        <v>5</v>
      </c>
      <c r="X720" s="27" t="str">
        <f t="shared" si="73"/>
        <v>P var</v>
      </c>
      <c r="AH720" s="67">
        <v>20</v>
      </c>
      <c r="AI720" s="68"/>
      <c r="AJ720" s="68"/>
      <c r="AK720" s="68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8" t="s">
        <v>37</v>
      </c>
    </row>
    <row r="721" spans="1:243" ht="49" customHeight="1" x14ac:dyDescent="0.35">
      <c r="A721" s="20">
        <v>719</v>
      </c>
      <c r="B721" s="2" t="s">
        <v>1530</v>
      </c>
      <c r="C721" s="2" t="s">
        <v>1667</v>
      </c>
      <c r="D721" s="2" t="s">
        <v>1668</v>
      </c>
      <c r="E721" s="4" t="s">
        <v>1883</v>
      </c>
      <c r="F721" s="23" t="s">
        <v>1884</v>
      </c>
      <c r="G721" s="4" t="s">
        <v>1885</v>
      </c>
      <c r="I721" s="1">
        <v>10</v>
      </c>
      <c r="J721" s="24">
        <f t="shared" si="74"/>
        <v>13</v>
      </c>
      <c r="K721" s="44" t="s">
        <v>55</v>
      </c>
      <c r="V721" s="26">
        <f t="shared" si="72"/>
        <v>3</v>
      </c>
      <c r="W721" s="1">
        <v>5</v>
      </c>
      <c r="X721" s="27" t="str">
        <f t="shared" si="73"/>
        <v>P var low</v>
      </c>
      <c r="AB721" s="5" t="s">
        <v>444</v>
      </c>
      <c r="AH721" s="67">
        <v>13</v>
      </c>
      <c r="AI721" s="68"/>
      <c r="AJ721" s="68"/>
      <c r="AK721" s="68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8" t="s">
        <v>37</v>
      </c>
    </row>
    <row r="722" spans="1:243" ht="49" customHeight="1" x14ac:dyDescent="0.35">
      <c r="A722" s="20">
        <v>720</v>
      </c>
      <c r="B722" s="2" t="s">
        <v>1530</v>
      </c>
      <c r="C722" s="2" t="s">
        <v>1667</v>
      </c>
      <c r="D722" s="2" t="s">
        <v>1668</v>
      </c>
      <c r="E722" s="23"/>
      <c r="F722" s="23" t="s">
        <v>1886</v>
      </c>
      <c r="G722" s="4" t="s">
        <v>1887</v>
      </c>
      <c r="I722" s="1">
        <v>10</v>
      </c>
      <c r="J722" s="24">
        <f t="shared" si="74"/>
        <v>42</v>
      </c>
      <c r="K722" s="44" t="s">
        <v>55</v>
      </c>
      <c r="U722" s="71" t="e">
        <f t="shared" si="71"/>
        <v>#DIV/0!</v>
      </c>
      <c r="V722" s="26">
        <f t="shared" si="72"/>
        <v>32</v>
      </c>
      <c r="W722" s="1">
        <v>5</v>
      </c>
      <c r="X722" s="27" t="str">
        <f t="shared" si="73"/>
        <v>P var</v>
      </c>
      <c r="AH722" s="67">
        <v>44</v>
      </c>
      <c r="AI722" s="68"/>
      <c r="AJ722" s="68"/>
      <c r="AK722" s="68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>
        <v>-2</v>
      </c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8" t="s">
        <v>37</v>
      </c>
    </row>
    <row r="723" spans="1:243" ht="49" customHeight="1" x14ac:dyDescent="0.35">
      <c r="A723" s="20">
        <v>721</v>
      </c>
      <c r="B723" s="2" t="s">
        <v>1530</v>
      </c>
      <c r="C723" s="2" t="s">
        <v>1667</v>
      </c>
      <c r="D723" s="2" t="s">
        <v>1668</v>
      </c>
      <c r="E723" s="4" t="s">
        <v>1888</v>
      </c>
      <c r="F723" s="23" t="s">
        <v>1889</v>
      </c>
      <c r="G723" s="4" t="s">
        <v>1890</v>
      </c>
      <c r="I723" s="1">
        <v>10</v>
      </c>
      <c r="J723" s="24">
        <f t="shared" si="74"/>
        <v>100</v>
      </c>
      <c r="K723" s="44" t="s">
        <v>55</v>
      </c>
      <c r="U723" s="71" t="e">
        <f t="shared" si="71"/>
        <v>#DIV/0!</v>
      </c>
      <c r="V723" s="26">
        <f t="shared" si="72"/>
        <v>90</v>
      </c>
      <c r="W723" s="1">
        <v>5</v>
      </c>
      <c r="X723" s="27" t="str">
        <f t="shared" si="73"/>
        <v>P var</v>
      </c>
      <c r="AH723" s="67">
        <v>100</v>
      </c>
      <c r="AI723" s="68"/>
      <c r="AJ723" s="68"/>
      <c r="AK723" s="68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8" t="s">
        <v>37</v>
      </c>
    </row>
    <row r="724" spans="1:243" ht="49" customHeight="1" x14ac:dyDescent="0.35">
      <c r="A724" s="20">
        <v>722</v>
      </c>
      <c r="B724" s="2" t="s">
        <v>1530</v>
      </c>
      <c r="C724" s="2" t="s">
        <v>1667</v>
      </c>
      <c r="D724" s="2" t="s">
        <v>1668</v>
      </c>
      <c r="E724" s="23"/>
      <c r="F724" s="23" t="s">
        <v>1891</v>
      </c>
      <c r="G724" s="4" t="s">
        <v>1892</v>
      </c>
      <c r="I724" s="1">
        <v>10</v>
      </c>
      <c r="J724" s="24">
        <f t="shared" si="74"/>
        <v>20</v>
      </c>
      <c r="K724" s="44" t="s">
        <v>55</v>
      </c>
      <c r="U724" s="71" t="e">
        <f t="shared" ref="U724:U751" si="75">J724/S724</f>
        <v>#DIV/0!</v>
      </c>
      <c r="V724" s="26">
        <f t="shared" si="72"/>
        <v>10</v>
      </c>
      <c r="W724" s="1">
        <v>5</v>
      </c>
      <c r="X724" s="27" t="str">
        <f t="shared" si="73"/>
        <v>P var</v>
      </c>
      <c r="AH724" s="67">
        <v>20</v>
      </c>
      <c r="AI724" s="68"/>
      <c r="AJ724" s="68"/>
      <c r="AK724" s="68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8" t="s">
        <v>37</v>
      </c>
    </row>
    <row r="725" spans="1:243" ht="49" customHeight="1" x14ac:dyDescent="0.35">
      <c r="A725" s="20">
        <v>723</v>
      </c>
      <c r="B725" s="2" t="s">
        <v>1530</v>
      </c>
      <c r="C725" s="2" t="s">
        <v>1667</v>
      </c>
      <c r="D725" s="2" t="s">
        <v>1668</v>
      </c>
      <c r="E725" s="23"/>
      <c r="F725" s="23" t="s">
        <v>1893</v>
      </c>
      <c r="G725" s="4" t="s">
        <v>1894</v>
      </c>
      <c r="I725" s="1">
        <v>10</v>
      </c>
      <c r="J725" s="24">
        <f t="shared" si="74"/>
        <v>20</v>
      </c>
      <c r="K725" s="44" t="s">
        <v>55</v>
      </c>
      <c r="U725" s="71" t="e">
        <f t="shared" si="75"/>
        <v>#DIV/0!</v>
      </c>
      <c r="V725" s="26">
        <f t="shared" si="72"/>
        <v>10</v>
      </c>
      <c r="W725" s="1">
        <v>5</v>
      </c>
      <c r="X725" s="27" t="str">
        <f t="shared" si="73"/>
        <v>P var</v>
      </c>
      <c r="AH725" s="67">
        <v>20</v>
      </c>
      <c r="AI725" s="68"/>
      <c r="AJ725" s="68"/>
      <c r="AK725" s="68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8" t="s">
        <v>37</v>
      </c>
    </row>
    <row r="726" spans="1:243" ht="49" customHeight="1" x14ac:dyDescent="0.35">
      <c r="A726" s="20">
        <v>724</v>
      </c>
      <c r="B726" s="2" t="s">
        <v>1530</v>
      </c>
      <c r="C726" s="2" t="s">
        <v>1667</v>
      </c>
      <c r="D726" s="2" t="s">
        <v>1668</v>
      </c>
      <c r="E726" s="23"/>
      <c r="F726" s="23" t="s">
        <v>1895</v>
      </c>
      <c r="G726" s="4" t="s">
        <v>1896</v>
      </c>
      <c r="I726" s="1">
        <v>10</v>
      </c>
      <c r="J726" s="24">
        <f t="shared" si="74"/>
        <v>19</v>
      </c>
      <c r="K726" s="44" t="s">
        <v>55</v>
      </c>
      <c r="U726" s="71" t="e">
        <f t="shared" si="75"/>
        <v>#DIV/0!</v>
      </c>
      <c r="V726" s="26">
        <f t="shared" si="72"/>
        <v>9</v>
      </c>
      <c r="W726" s="1">
        <v>5</v>
      </c>
      <c r="X726" s="27" t="str">
        <f t="shared" si="73"/>
        <v>P var</v>
      </c>
      <c r="AH726" s="67">
        <v>19</v>
      </c>
      <c r="AI726" s="68"/>
      <c r="AJ726" s="68"/>
      <c r="AK726" s="68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8" t="s">
        <v>37</v>
      </c>
    </row>
    <row r="727" spans="1:243" ht="49" customHeight="1" x14ac:dyDescent="0.35">
      <c r="A727" s="20">
        <v>725</v>
      </c>
      <c r="B727" s="2" t="s">
        <v>1530</v>
      </c>
      <c r="C727" s="2" t="s">
        <v>1667</v>
      </c>
      <c r="D727" s="2" t="s">
        <v>1668</v>
      </c>
      <c r="E727" s="23"/>
      <c r="F727" s="23" t="s">
        <v>1897</v>
      </c>
      <c r="G727" s="4" t="s">
        <v>1898</v>
      </c>
      <c r="I727" s="1">
        <v>10</v>
      </c>
      <c r="J727" s="24">
        <f t="shared" si="74"/>
        <v>20</v>
      </c>
      <c r="K727" s="44" t="s">
        <v>55</v>
      </c>
      <c r="U727" s="71" t="e">
        <f t="shared" si="75"/>
        <v>#DIV/0!</v>
      </c>
      <c r="V727" s="26">
        <f t="shared" si="72"/>
        <v>10</v>
      </c>
      <c r="W727" s="1">
        <v>5</v>
      </c>
      <c r="X727" s="27" t="str">
        <f t="shared" si="73"/>
        <v>P var</v>
      </c>
      <c r="AH727" s="67">
        <v>20</v>
      </c>
      <c r="AI727" s="68"/>
      <c r="AJ727" s="68"/>
      <c r="AK727" s="68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8" t="s">
        <v>37</v>
      </c>
    </row>
    <row r="728" spans="1:243" ht="49" customHeight="1" x14ac:dyDescent="0.35">
      <c r="A728" s="20">
        <v>726</v>
      </c>
      <c r="B728" s="2" t="s">
        <v>1530</v>
      </c>
      <c r="C728" s="2" t="s">
        <v>1667</v>
      </c>
      <c r="D728" s="2" t="s">
        <v>1668</v>
      </c>
      <c r="E728" s="23"/>
      <c r="F728" s="23" t="s">
        <v>1899</v>
      </c>
      <c r="G728" s="4" t="s">
        <v>1900</v>
      </c>
      <c r="I728" s="1">
        <v>10</v>
      </c>
      <c r="J728" s="24">
        <f t="shared" si="74"/>
        <v>20</v>
      </c>
      <c r="K728" s="44" t="s">
        <v>55</v>
      </c>
      <c r="U728" s="71" t="e">
        <f t="shared" si="75"/>
        <v>#DIV/0!</v>
      </c>
      <c r="V728" s="26">
        <f t="shared" si="72"/>
        <v>10</v>
      </c>
      <c r="W728" s="1">
        <v>5</v>
      </c>
      <c r="X728" s="27" t="str">
        <f t="shared" si="73"/>
        <v>P var</v>
      </c>
      <c r="AH728" s="67">
        <v>20</v>
      </c>
      <c r="AI728" s="68"/>
      <c r="AJ728" s="68"/>
      <c r="AK728" s="68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8" t="s">
        <v>37</v>
      </c>
    </row>
    <row r="729" spans="1:243" ht="49" customHeight="1" x14ac:dyDescent="0.35">
      <c r="A729" s="20">
        <v>727</v>
      </c>
      <c r="B729" s="2" t="s">
        <v>1530</v>
      </c>
      <c r="C729" s="2" t="s">
        <v>1667</v>
      </c>
      <c r="D729" s="2" t="s">
        <v>1668</v>
      </c>
      <c r="E729" s="23"/>
      <c r="F729" s="23" t="s">
        <v>1901</v>
      </c>
      <c r="G729" s="4" t="s">
        <v>1902</v>
      </c>
      <c r="I729" s="1">
        <v>10</v>
      </c>
      <c r="J729" s="24">
        <f t="shared" si="74"/>
        <v>18</v>
      </c>
      <c r="K729" s="44" t="s">
        <v>55</v>
      </c>
      <c r="U729" s="71" t="e">
        <f t="shared" si="75"/>
        <v>#DIV/0!</v>
      </c>
      <c r="V729" s="26">
        <f t="shared" si="72"/>
        <v>8</v>
      </c>
      <c r="W729" s="1">
        <v>5</v>
      </c>
      <c r="X729" s="27" t="str">
        <f t="shared" si="73"/>
        <v>P var</v>
      </c>
      <c r="AH729" s="67">
        <v>18</v>
      </c>
      <c r="AI729" s="68"/>
      <c r="AJ729" s="68"/>
      <c r="AK729" s="68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8" t="s">
        <v>37</v>
      </c>
    </row>
    <row r="730" spans="1:243" ht="49" customHeight="1" x14ac:dyDescent="0.35">
      <c r="A730" s="20">
        <v>728</v>
      </c>
      <c r="B730" s="2" t="s">
        <v>1530</v>
      </c>
      <c r="C730" s="2" t="s">
        <v>1667</v>
      </c>
      <c r="D730" s="2" t="s">
        <v>1668</v>
      </c>
      <c r="E730" s="23"/>
      <c r="F730" s="23" t="s">
        <v>1903</v>
      </c>
      <c r="G730" s="4" t="s">
        <v>1904</v>
      </c>
      <c r="I730" s="1">
        <v>10</v>
      </c>
      <c r="J730" s="24">
        <f t="shared" si="74"/>
        <v>20</v>
      </c>
      <c r="K730" s="44" t="s">
        <v>55</v>
      </c>
      <c r="U730" s="71" t="e">
        <f t="shared" si="75"/>
        <v>#DIV/0!</v>
      </c>
      <c r="V730" s="26">
        <f t="shared" si="72"/>
        <v>10</v>
      </c>
      <c r="W730" s="1">
        <v>5</v>
      </c>
      <c r="X730" s="27" t="str">
        <f t="shared" si="73"/>
        <v>P var</v>
      </c>
      <c r="AH730" s="67">
        <v>20</v>
      </c>
      <c r="AI730" s="68"/>
      <c r="AJ730" s="68"/>
      <c r="AK730" s="68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8" t="s">
        <v>37</v>
      </c>
    </row>
    <row r="731" spans="1:243" ht="49" customHeight="1" x14ac:dyDescent="0.35">
      <c r="A731" s="20">
        <v>729</v>
      </c>
      <c r="B731" s="2" t="s">
        <v>1530</v>
      </c>
      <c r="C731" s="2" t="s">
        <v>1667</v>
      </c>
      <c r="D731" s="2" t="s">
        <v>1668</v>
      </c>
      <c r="E731" s="23"/>
      <c r="F731" s="23" t="s">
        <v>1905</v>
      </c>
      <c r="G731" s="4" t="s">
        <v>1906</v>
      </c>
      <c r="I731" s="1">
        <v>10</v>
      </c>
      <c r="J731" s="24">
        <f t="shared" si="74"/>
        <v>20</v>
      </c>
      <c r="K731" s="44" t="s">
        <v>55</v>
      </c>
      <c r="U731" s="71" t="e">
        <f t="shared" si="75"/>
        <v>#DIV/0!</v>
      </c>
      <c r="V731" s="26">
        <f t="shared" si="72"/>
        <v>10</v>
      </c>
      <c r="W731" s="1">
        <v>5</v>
      </c>
      <c r="X731" s="27" t="str">
        <f t="shared" si="73"/>
        <v>P var</v>
      </c>
      <c r="AH731" s="67">
        <v>20</v>
      </c>
      <c r="AI731" s="68"/>
      <c r="AJ731" s="68"/>
      <c r="AK731" s="68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8" t="s">
        <v>37</v>
      </c>
    </row>
    <row r="732" spans="1:243" ht="49" customHeight="1" x14ac:dyDescent="0.35">
      <c r="A732" s="20">
        <v>730</v>
      </c>
      <c r="B732" s="2" t="s">
        <v>1530</v>
      </c>
      <c r="C732" s="2" t="s">
        <v>1667</v>
      </c>
      <c r="D732" s="2" t="s">
        <v>1668</v>
      </c>
      <c r="E732" s="23"/>
      <c r="F732" s="23" t="s">
        <v>1907</v>
      </c>
      <c r="G732" s="4" t="s">
        <v>1908</v>
      </c>
      <c r="I732" s="1">
        <v>10</v>
      </c>
      <c r="J732" s="24">
        <f t="shared" si="74"/>
        <v>20</v>
      </c>
      <c r="K732" s="44" t="s">
        <v>55</v>
      </c>
      <c r="U732" s="71" t="e">
        <f t="shared" si="75"/>
        <v>#DIV/0!</v>
      </c>
      <c r="V732" s="26">
        <f t="shared" si="72"/>
        <v>10</v>
      </c>
      <c r="W732" s="1">
        <v>5</v>
      </c>
      <c r="X732" s="27" t="str">
        <f t="shared" si="73"/>
        <v>P var</v>
      </c>
      <c r="AH732" s="67">
        <v>20</v>
      </c>
      <c r="AI732" s="68"/>
      <c r="AJ732" s="68"/>
      <c r="AK732" s="68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8" t="s">
        <v>37</v>
      </c>
    </row>
    <row r="733" spans="1:243" ht="49" customHeight="1" x14ac:dyDescent="0.35">
      <c r="A733" s="20">
        <v>731</v>
      </c>
      <c r="B733" s="2" t="s">
        <v>1530</v>
      </c>
      <c r="C733" s="2" t="s">
        <v>1667</v>
      </c>
      <c r="D733" s="2" t="s">
        <v>1668</v>
      </c>
      <c r="E733" s="23"/>
      <c r="F733" s="23" t="s">
        <v>1909</v>
      </c>
      <c r="G733" s="4" t="s">
        <v>1910</v>
      </c>
      <c r="I733" s="1">
        <v>10</v>
      </c>
      <c r="J733" s="24">
        <f t="shared" si="74"/>
        <v>20</v>
      </c>
      <c r="K733" s="44" t="s">
        <v>55</v>
      </c>
      <c r="U733" s="71" t="e">
        <f t="shared" si="75"/>
        <v>#DIV/0!</v>
      </c>
      <c r="V733" s="26">
        <f t="shared" si="72"/>
        <v>10</v>
      </c>
      <c r="W733" s="1">
        <v>5</v>
      </c>
      <c r="X733" s="27" t="str">
        <f t="shared" si="73"/>
        <v>P var</v>
      </c>
      <c r="AH733" s="67">
        <v>20</v>
      </c>
      <c r="AI733" s="68"/>
      <c r="AJ733" s="68"/>
      <c r="AK733" s="68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8" t="s">
        <v>37</v>
      </c>
    </row>
    <row r="734" spans="1:243" ht="49" customHeight="1" x14ac:dyDescent="0.35">
      <c r="A734" s="20">
        <v>732</v>
      </c>
      <c r="B734" s="2" t="s">
        <v>1530</v>
      </c>
      <c r="C734" s="2" t="s">
        <v>1667</v>
      </c>
      <c r="D734" s="2" t="s">
        <v>1668</v>
      </c>
      <c r="E734" s="23"/>
      <c r="F734" s="23" t="s">
        <v>1911</v>
      </c>
      <c r="G734" s="4" t="s">
        <v>1912</v>
      </c>
      <c r="I734" s="1">
        <v>10</v>
      </c>
      <c r="J734" s="24">
        <f t="shared" si="74"/>
        <v>20</v>
      </c>
      <c r="K734" s="44" t="s">
        <v>55</v>
      </c>
      <c r="U734" s="71" t="e">
        <f t="shared" si="75"/>
        <v>#DIV/0!</v>
      </c>
      <c r="V734" s="26">
        <f t="shared" si="72"/>
        <v>10</v>
      </c>
      <c r="W734" s="1">
        <v>5</v>
      </c>
      <c r="X734" s="27" t="str">
        <f t="shared" si="73"/>
        <v>P var</v>
      </c>
      <c r="AH734" s="67">
        <v>20</v>
      </c>
      <c r="AI734" s="68"/>
      <c r="AJ734" s="68"/>
      <c r="AK734" s="68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8" t="s">
        <v>37</v>
      </c>
    </row>
    <row r="735" spans="1:243" ht="49" customHeight="1" x14ac:dyDescent="0.35">
      <c r="A735" s="20">
        <v>733</v>
      </c>
      <c r="B735" s="2" t="s">
        <v>1530</v>
      </c>
      <c r="C735" s="2" t="s">
        <v>1667</v>
      </c>
      <c r="D735" s="2" t="s">
        <v>1668</v>
      </c>
      <c r="E735" s="23"/>
      <c r="F735" s="23" t="s">
        <v>1913</v>
      </c>
      <c r="G735" s="4" t="s">
        <v>1914</v>
      </c>
      <c r="I735" s="1">
        <v>10</v>
      </c>
      <c r="J735" s="24">
        <f t="shared" si="74"/>
        <v>20</v>
      </c>
      <c r="K735" s="44" t="s">
        <v>55</v>
      </c>
      <c r="U735" s="71" t="e">
        <f t="shared" si="75"/>
        <v>#DIV/0!</v>
      </c>
      <c r="V735" s="26">
        <f t="shared" si="72"/>
        <v>10</v>
      </c>
      <c r="W735" s="1">
        <v>5</v>
      </c>
      <c r="X735" s="27" t="str">
        <f t="shared" si="73"/>
        <v>P var</v>
      </c>
      <c r="AH735" s="67">
        <v>20</v>
      </c>
      <c r="AI735" s="68"/>
      <c r="AJ735" s="68"/>
      <c r="AK735" s="68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8" t="s">
        <v>37</v>
      </c>
    </row>
    <row r="736" spans="1:243" ht="49" customHeight="1" x14ac:dyDescent="0.35">
      <c r="A736" s="20">
        <v>734</v>
      </c>
      <c r="B736" s="2" t="s">
        <v>1530</v>
      </c>
      <c r="C736" s="2" t="s">
        <v>1667</v>
      </c>
      <c r="D736" s="2" t="s">
        <v>1668</v>
      </c>
      <c r="E736" s="23"/>
      <c r="F736" s="23" t="s">
        <v>1915</v>
      </c>
      <c r="G736" s="4" t="s">
        <v>1916</v>
      </c>
      <c r="I736" s="1">
        <v>10</v>
      </c>
      <c r="J736" s="24">
        <f t="shared" si="74"/>
        <v>20</v>
      </c>
      <c r="K736" s="44" t="s">
        <v>55</v>
      </c>
      <c r="U736" s="71" t="e">
        <f t="shared" si="75"/>
        <v>#DIV/0!</v>
      </c>
      <c r="V736" s="26">
        <f t="shared" si="72"/>
        <v>10</v>
      </c>
      <c r="W736" s="1">
        <v>5</v>
      </c>
      <c r="X736" s="27" t="str">
        <f t="shared" si="73"/>
        <v>P var</v>
      </c>
      <c r="AH736" s="67">
        <v>20</v>
      </c>
      <c r="AI736" s="68"/>
      <c r="AJ736" s="68"/>
      <c r="AK736" s="68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8" t="s">
        <v>37</v>
      </c>
    </row>
    <row r="737" spans="1:243" ht="49" customHeight="1" x14ac:dyDescent="0.35">
      <c r="A737" s="20">
        <v>735</v>
      </c>
      <c r="B737" s="2" t="s">
        <v>1530</v>
      </c>
      <c r="C737" s="2" t="s">
        <v>1667</v>
      </c>
      <c r="D737" s="2" t="s">
        <v>1668</v>
      </c>
      <c r="E737" s="23"/>
      <c r="F737" s="23" t="s">
        <v>1917</v>
      </c>
      <c r="G737" s="4" t="s">
        <v>1918</v>
      </c>
      <c r="I737" s="1">
        <v>10</v>
      </c>
      <c r="J737" s="24">
        <f t="shared" si="74"/>
        <v>20</v>
      </c>
      <c r="K737" s="44" t="s">
        <v>55</v>
      </c>
      <c r="U737" s="71" t="e">
        <f t="shared" si="75"/>
        <v>#DIV/0!</v>
      </c>
      <c r="V737" s="26">
        <f t="shared" si="72"/>
        <v>10</v>
      </c>
      <c r="W737" s="1">
        <v>5</v>
      </c>
      <c r="X737" s="27" t="str">
        <f t="shared" si="73"/>
        <v>P var</v>
      </c>
      <c r="AH737" s="67">
        <v>20</v>
      </c>
      <c r="AI737" s="68"/>
      <c r="AJ737" s="68"/>
      <c r="AK737" s="68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8" t="s">
        <v>37</v>
      </c>
    </row>
    <row r="738" spans="1:243" ht="49" customHeight="1" x14ac:dyDescent="0.35">
      <c r="A738" s="20">
        <v>736</v>
      </c>
      <c r="B738" s="2" t="s">
        <v>1530</v>
      </c>
      <c r="C738" s="2" t="s">
        <v>1667</v>
      </c>
      <c r="D738" s="2" t="s">
        <v>1668</v>
      </c>
      <c r="E738" s="23"/>
      <c r="F738" s="23" t="s">
        <v>1919</v>
      </c>
      <c r="G738" s="4" t="s">
        <v>1920</v>
      </c>
      <c r="I738" s="1">
        <v>10</v>
      </c>
      <c r="J738" s="24">
        <f t="shared" si="74"/>
        <v>11</v>
      </c>
      <c r="K738" s="44" t="s">
        <v>55</v>
      </c>
      <c r="V738" s="26">
        <f t="shared" si="72"/>
        <v>1</v>
      </c>
      <c r="W738" s="1">
        <v>5</v>
      </c>
      <c r="X738" s="27" t="str">
        <f t="shared" si="73"/>
        <v>P var low</v>
      </c>
      <c r="AH738" s="67">
        <v>11</v>
      </c>
      <c r="AI738" s="68"/>
      <c r="AJ738" s="68"/>
      <c r="AK738" s="68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8" t="s">
        <v>37</v>
      </c>
    </row>
    <row r="739" spans="1:243" ht="49" customHeight="1" x14ac:dyDescent="0.35">
      <c r="A739" s="20">
        <v>737</v>
      </c>
      <c r="B739" s="2" t="s">
        <v>1530</v>
      </c>
      <c r="C739" s="2" t="s">
        <v>1667</v>
      </c>
      <c r="D739" s="2" t="s">
        <v>1668</v>
      </c>
      <c r="E739" s="23"/>
      <c r="F739" s="23" t="s">
        <v>1921</v>
      </c>
      <c r="G739" s="4" t="s">
        <v>1922</v>
      </c>
      <c r="I739" s="1">
        <v>10</v>
      </c>
      <c r="J739" s="24">
        <f t="shared" si="74"/>
        <v>20</v>
      </c>
      <c r="K739" s="44" t="s">
        <v>55</v>
      </c>
      <c r="U739" s="71" t="e">
        <f t="shared" si="75"/>
        <v>#DIV/0!</v>
      </c>
      <c r="V739" s="26">
        <f t="shared" si="72"/>
        <v>10</v>
      </c>
      <c r="W739" s="1">
        <v>5</v>
      </c>
      <c r="X739" s="27" t="str">
        <f t="shared" si="73"/>
        <v>P var</v>
      </c>
      <c r="AH739" s="67">
        <v>20</v>
      </c>
      <c r="AI739" s="68"/>
      <c r="AJ739" s="68"/>
      <c r="AK739" s="68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8" t="s">
        <v>37</v>
      </c>
    </row>
    <row r="740" spans="1:243" ht="49" customHeight="1" x14ac:dyDescent="0.35">
      <c r="A740" s="20">
        <v>738</v>
      </c>
      <c r="B740" s="2" t="s">
        <v>1530</v>
      </c>
      <c r="C740" s="2" t="s">
        <v>1667</v>
      </c>
      <c r="D740" s="2" t="s">
        <v>1668</v>
      </c>
      <c r="E740" s="23"/>
      <c r="F740" s="23" t="s">
        <v>1923</v>
      </c>
      <c r="G740" s="4" t="s">
        <v>1924</v>
      </c>
      <c r="I740" s="1">
        <v>10</v>
      </c>
      <c r="J740" s="24">
        <f t="shared" si="74"/>
        <v>20</v>
      </c>
      <c r="K740" s="44" t="s">
        <v>55</v>
      </c>
      <c r="U740" s="71" t="e">
        <f t="shared" si="75"/>
        <v>#DIV/0!</v>
      </c>
      <c r="V740" s="26">
        <f t="shared" si="72"/>
        <v>10</v>
      </c>
      <c r="W740" s="1">
        <v>5</v>
      </c>
      <c r="X740" s="27" t="str">
        <f t="shared" si="73"/>
        <v>P var</v>
      </c>
      <c r="AH740" s="67">
        <v>20</v>
      </c>
      <c r="AI740" s="68"/>
      <c r="AJ740" s="68"/>
      <c r="AK740" s="68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8" t="s">
        <v>37</v>
      </c>
    </row>
    <row r="741" spans="1:243" ht="49" customHeight="1" x14ac:dyDescent="0.35">
      <c r="A741" s="20">
        <v>739</v>
      </c>
      <c r="B741" s="2" t="s">
        <v>1530</v>
      </c>
      <c r="C741" s="2" t="s">
        <v>1667</v>
      </c>
      <c r="D741" s="2" t="s">
        <v>1668</v>
      </c>
      <c r="E741" s="23"/>
      <c r="F741" s="23" t="s">
        <v>1925</v>
      </c>
      <c r="G741" s="4" t="s">
        <v>1926</v>
      </c>
      <c r="I741" s="1">
        <v>10</v>
      </c>
      <c r="J741" s="24">
        <f t="shared" si="74"/>
        <v>20</v>
      </c>
      <c r="K741" s="44" t="s">
        <v>55</v>
      </c>
      <c r="U741" s="71" t="e">
        <f t="shared" si="75"/>
        <v>#DIV/0!</v>
      </c>
      <c r="V741" s="26">
        <f t="shared" si="72"/>
        <v>10</v>
      </c>
      <c r="W741" s="1">
        <v>5</v>
      </c>
      <c r="X741" s="27" t="str">
        <f t="shared" si="73"/>
        <v>P var</v>
      </c>
      <c r="AH741" s="67">
        <v>20</v>
      </c>
      <c r="AI741" s="68"/>
      <c r="AJ741" s="68"/>
      <c r="AK741" s="68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8" t="s">
        <v>37</v>
      </c>
    </row>
    <row r="742" spans="1:243" ht="49" customHeight="1" x14ac:dyDescent="0.35">
      <c r="A742" s="20">
        <v>740</v>
      </c>
      <c r="B742" s="2" t="s">
        <v>1530</v>
      </c>
      <c r="C742" s="2" t="s">
        <v>1667</v>
      </c>
      <c r="D742" s="2" t="s">
        <v>1668</v>
      </c>
      <c r="E742" s="23"/>
      <c r="F742" s="23" t="s">
        <v>1927</v>
      </c>
      <c r="G742" s="4" t="s">
        <v>1928</v>
      </c>
      <c r="I742" s="1">
        <v>10</v>
      </c>
      <c r="J742" s="24">
        <f t="shared" si="74"/>
        <v>20</v>
      </c>
      <c r="K742" s="44" t="s">
        <v>55</v>
      </c>
      <c r="U742" s="71" t="e">
        <f t="shared" si="75"/>
        <v>#DIV/0!</v>
      </c>
      <c r="V742" s="26">
        <f t="shared" si="72"/>
        <v>10</v>
      </c>
      <c r="W742" s="1">
        <v>5</v>
      </c>
      <c r="X742" s="27" t="str">
        <f t="shared" si="73"/>
        <v>P var</v>
      </c>
      <c r="AH742" s="67">
        <v>20</v>
      </c>
      <c r="AI742" s="68"/>
      <c r="AJ742" s="68"/>
      <c r="AK742" s="68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8" t="s">
        <v>37</v>
      </c>
    </row>
    <row r="743" spans="1:243" ht="49" customHeight="1" x14ac:dyDescent="0.35">
      <c r="A743" s="20">
        <v>741</v>
      </c>
      <c r="B743" s="2" t="s">
        <v>1530</v>
      </c>
      <c r="C743" s="2" t="s">
        <v>1667</v>
      </c>
      <c r="D743" s="2" t="s">
        <v>1668</v>
      </c>
      <c r="E743" s="23"/>
      <c r="F743" s="23" t="s">
        <v>1929</v>
      </c>
      <c r="G743" s="4" t="s">
        <v>1930</v>
      </c>
      <c r="I743" s="1">
        <v>10</v>
      </c>
      <c r="J743" s="24">
        <f t="shared" si="74"/>
        <v>19</v>
      </c>
      <c r="K743" s="44" t="s">
        <v>55</v>
      </c>
      <c r="U743" s="71" t="e">
        <f t="shared" si="75"/>
        <v>#DIV/0!</v>
      </c>
      <c r="V743" s="26">
        <f t="shared" si="72"/>
        <v>9</v>
      </c>
      <c r="W743" s="1">
        <v>5</v>
      </c>
      <c r="X743" s="27" t="str">
        <f t="shared" si="73"/>
        <v>P var</v>
      </c>
      <c r="AH743" s="67">
        <v>19</v>
      </c>
      <c r="AI743" s="68"/>
      <c r="AJ743" s="68"/>
      <c r="AK743" s="68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8" t="s">
        <v>37</v>
      </c>
    </row>
    <row r="744" spans="1:243" ht="49" customHeight="1" x14ac:dyDescent="0.35">
      <c r="A744" s="20">
        <v>742</v>
      </c>
      <c r="B744" s="2" t="s">
        <v>1530</v>
      </c>
      <c r="C744" s="2" t="s">
        <v>1667</v>
      </c>
      <c r="D744" s="2" t="s">
        <v>1668</v>
      </c>
      <c r="E744" s="23"/>
      <c r="F744" s="23" t="s">
        <v>1931</v>
      </c>
      <c r="G744" s="4" t="s">
        <v>1932</v>
      </c>
      <c r="I744" s="1">
        <v>10</v>
      </c>
      <c r="J744" s="24">
        <f t="shared" si="74"/>
        <v>18</v>
      </c>
      <c r="K744" s="44" t="s">
        <v>55</v>
      </c>
      <c r="U744" s="71" t="e">
        <f t="shared" si="75"/>
        <v>#DIV/0!</v>
      </c>
      <c r="V744" s="26">
        <f t="shared" si="72"/>
        <v>8</v>
      </c>
      <c r="W744" s="1">
        <v>5</v>
      </c>
      <c r="X744" s="27" t="str">
        <f t="shared" si="73"/>
        <v>P var</v>
      </c>
      <c r="AH744" s="67">
        <v>18</v>
      </c>
      <c r="AI744" s="68"/>
      <c r="AJ744" s="68"/>
      <c r="AK744" s="68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8" t="s">
        <v>37</v>
      </c>
    </row>
    <row r="745" spans="1:243" ht="49" customHeight="1" x14ac:dyDescent="0.35">
      <c r="A745" s="20">
        <v>743</v>
      </c>
      <c r="B745" s="2" t="s">
        <v>1530</v>
      </c>
      <c r="C745" s="2" t="s">
        <v>1667</v>
      </c>
      <c r="D745" s="2" t="s">
        <v>1668</v>
      </c>
      <c r="E745" s="23"/>
      <c r="F745" s="23" t="s">
        <v>1933</v>
      </c>
      <c r="G745" s="4" t="s">
        <v>1934</v>
      </c>
      <c r="I745" s="1">
        <v>10</v>
      </c>
      <c r="J745" s="24">
        <f t="shared" si="74"/>
        <v>19</v>
      </c>
      <c r="K745" s="44" t="s">
        <v>55</v>
      </c>
      <c r="U745" s="71" t="e">
        <f t="shared" si="75"/>
        <v>#DIV/0!</v>
      </c>
      <c r="V745" s="26">
        <f t="shared" si="72"/>
        <v>9</v>
      </c>
      <c r="W745" s="1">
        <v>5</v>
      </c>
      <c r="X745" s="27" t="str">
        <f t="shared" si="73"/>
        <v>P var</v>
      </c>
      <c r="AH745" s="67">
        <v>19</v>
      </c>
      <c r="AI745" s="68"/>
      <c r="AJ745" s="68"/>
      <c r="AK745" s="68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8" t="s">
        <v>37</v>
      </c>
    </row>
    <row r="746" spans="1:243" ht="49" customHeight="1" x14ac:dyDescent="0.35">
      <c r="A746" s="20">
        <v>744</v>
      </c>
      <c r="B746" s="2" t="s">
        <v>1530</v>
      </c>
      <c r="C746" s="2" t="s">
        <v>1667</v>
      </c>
      <c r="D746" s="2" t="s">
        <v>1668</v>
      </c>
      <c r="E746" s="23"/>
      <c r="F746" s="23" t="s">
        <v>1935</v>
      </c>
      <c r="G746" s="4" t="s">
        <v>1936</v>
      </c>
      <c r="I746" s="1">
        <v>10</v>
      </c>
      <c r="J746" s="24">
        <f t="shared" si="74"/>
        <v>42</v>
      </c>
      <c r="K746" s="44" t="s">
        <v>55</v>
      </c>
      <c r="U746" s="71" t="e">
        <f t="shared" si="75"/>
        <v>#DIV/0!</v>
      </c>
      <c r="V746" s="26">
        <f t="shared" si="72"/>
        <v>32</v>
      </c>
      <c r="W746" s="1">
        <v>5</v>
      </c>
      <c r="X746" s="27" t="str">
        <f t="shared" si="73"/>
        <v>P var</v>
      </c>
      <c r="AH746" s="67">
        <v>45</v>
      </c>
      <c r="AI746" s="68"/>
      <c r="AJ746" s="68"/>
      <c r="AK746" s="68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>
        <v>-3</v>
      </c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8" t="s">
        <v>37</v>
      </c>
    </row>
    <row r="747" spans="1:243" ht="49" customHeight="1" x14ac:dyDescent="0.35">
      <c r="A747" s="20">
        <v>745</v>
      </c>
      <c r="B747" s="2" t="s">
        <v>1334</v>
      </c>
      <c r="C747" s="2" t="s">
        <v>1667</v>
      </c>
      <c r="D747" s="2" t="s">
        <v>160</v>
      </c>
      <c r="E747" s="4" t="s">
        <v>1937</v>
      </c>
      <c r="F747" s="23" t="s">
        <v>1938</v>
      </c>
      <c r="G747" s="4" t="s">
        <v>1936</v>
      </c>
      <c r="I747" s="1">
        <v>10</v>
      </c>
      <c r="J747" s="24">
        <f t="shared" si="74"/>
        <v>100</v>
      </c>
      <c r="K747" s="44" t="s">
        <v>121</v>
      </c>
      <c r="U747" s="71" t="e">
        <f t="shared" si="75"/>
        <v>#DIV/0!</v>
      </c>
      <c r="V747" s="26">
        <f t="shared" ref="V747:V820" si="76">J747-I747</f>
        <v>90</v>
      </c>
      <c r="W747" s="1">
        <v>5</v>
      </c>
      <c r="X747" s="27" t="str">
        <f t="shared" ref="X747:X820" si="77">IF(J747&lt;I747,"N var",IF(J747&lt;(I747+W747),"P var low",IF(J747&gt;(I747+W747-1),"P var","N var")))</f>
        <v>P var</v>
      </c>
      <c r="AB747" s="5" t="s">
        <v>235</v>
      </c>
      <c r="AC747" s="1">
        <v>30</v>
      </c>
      <c r="AD747" s="31">
        <f>J747/AC747</f>
        <v>3.3333333333333335</v>
      </c>
      <c r="AE747" s="1">
        <v>1</v>
      </c>
      <c r="AF747" s="44" t="s">
        <v>121</v>
      </c>
      <c r="AG747" s="11">
        <f>11/56</f>
        <v>0.19642857142857142</v>
      </c>
      <c r="AH747" s="67">
        <v>100</v>
      </c>
      <c r="AI747" s="68"/>
      <c r="AJ747" s="68"/>
      <c r="AK747" s="68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8" t="s">
        <v>37</v>
      </c>
    </row>
    <row r="748" spans="1:243" ht="49" customHeight="1" x14ac:dyDescent="0.35">
      <c r="A748" s="20">
        <v>746</v>
      </c>
      <c r="B748" s="2" t="s">
        <v>1530</v>
      </c>
      <c r="C748" s="2" t="s">
        <v>1667</v>
      </c>
      <c r="D748" s="2" t="s">
        <v>1668</v>
      </c>
      <c r="E748" s="23"/>
      <c r="F748" s="23" t="s">
        <v>1939</v>
      </c>
      <c r="G748" s="4" t="s">
        <v>1940</v>
      </c>
      <c r="I748" s="1">
        <v>10</v>
      </c>
      <c r="J748" s="24">
        <f t="shared" si="74"/>
        <v>31</v>
      </c>
      <c r="K748" s="44" t="s">
        <v>55</v>
      </c>
      <c r="U748" s="71" t="e">
        <f t="shared" si="75"/>
        <v>#DIV/0!</v>
      </c>
      <c r="V748" s="26">
        <f t="shared" si="76"/>
        <v>21</v>
      </c>
      <c r="W748" s="1">
        <v>5</v>
      </c>
      <c r="X748" s="27" t="str">
        <f t="shared" si="77"/>
        <v>P var</v>
      </c>
      <c r="AH748" s="67">
        <v>31</v>
      </c>
      <c r="AI748" s="68"/>
      <c r="AJ748" s="68"/>
      <c r="AK748" s="68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8" t="s">
        <v>37</v>
      </c>
    </row>
    <row r="749" spans="1:243" ht="49" customHeight="1" x14ac:dyDescent="0.35">
      <c r="A749" s="20">
        <v>747</v>
      </c>
      <c r="B749" s="2" t="s">
        <v>1334</v>
      </c>
      <c r="C749" s="2" t="s">
        <v>1941</v>
      </c>
      <c r="D749" s="2" t="s">
        <v>1942</v>
      </c>
      <c r="E749" s="4" t="s">
        <v>1943</v>
      </c>
      <c r="F749" s="23" t="s">
        <v>1944</v>
      </c>
      <c r="G749" s="4" t="s">
        <v>1945</v>
      </c>
      <c r="I749" s="1">
        <v>10</v>
      </c>
      <c r="J749" s="24">
        <f t="shared" si="74"/>
        <v>209</v>
      </c>
      <c r="K749" s="44" t="s">
        <v>55</v>
      </c>
      <c r="U749" s="71" t="e">
        <f t="shared" si="75"/>
        <v>#DIV/0!</v>
      </c>
      <c r="V749" s="26">
        <f t="shared" si="76"/>
        <v>199</v>
      </c>
      <c r="W749" s="1">
        <v>5</v>
      </c>
      <c r="X749" s="27" t="str">
        <f t="shared" si="77"/>
        <v>P var</v>
      </c>
      <c r="AB749" s="5" t="s">
        <v>250</v>
      </c>
      <c r="AG749" s="11">
        <v>0.15</v>
      </c>
      <c r="AH749" s="67">
        <v>210</v>
      </c>
      <c r="AI749" s="68"/>
      <c r="AJ749" s="68"/>
      <c r="AK749" s="68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>
        <v>-1</v>
      </c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8" t="s">
        <v>37</v>
      </c>
    </row>
    <row r="750" spans="1:243" ht="49" customHeight="1" x14ac:dyDescent="0.35">
      <c r="A750" s="20">
        <v>748</v>
      </c>
      <c r="B750" s="2" t="s">
        <v>1334</v>
      </c>
      <c r="C750" s="2" t="s">
        <v>1941</v>
      </c>
      <c r="D750" s="2" t="s">
        <v>1942</v>
      </c>
      <c r="E750" s="4" t="s">
        <v>1946</v>
      </c>
      <c r="F750" s="23" t="s">
        <v>1947</v>
      </c>
      <c r="G750" s="4" t="s">
        <v>1948</v>
      </c>
      <c r="I750" s="1">
        <v>10</v>
      </c>
      <c r="J750" s="24">
        <f t="shared" si="74"/>
        <v>100</v>
      </c>
      <c r="K750" s="44" t="s">
        <v>55</v>
      </c>
      <c r="U750" s="71" t="e">
        <f t="shared" si="75"/>
        <v>#DIV/0!</v>
      </c>
      <c r="V750" s="26">
        <f t="shared" si="76"/>
        <v>90</v>
      </c>
      <c r="W750" s="1">
        <v>5</v>
      </c>
      <c r="X750" s="27" t="str">
        <f t="shared" si="77"/>
        <v>P var</v>
      </c>
      <c r="AH750" s="67">
        <v>109</v>
      </c>
      <c r="AI750" s="68"/>
      <c r="AJ750" s="68"/>
      <c r="AK750" s="68"/>
      <c r="AL750" s="1"/>
      <c r="AM750" s="1"/>
      <c r="AN750" s="1"/>
      <c r="AO750" s="1"/>
      <c r="AP750" s="1"/>
      <c r="AQ750" s="1"/>
      <c r="AR750" s="1"/>
      <c r="AS750" s="1"/>
      <c r="AT750" s="1"/>
      <c r="AU750" s="1">
        <v>-6</v>
      </c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>
        <v>-3</v>
      </c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8" t="s">
        <v>37</v>
      </c>
    </row>
    <row r="751" spans="1:243" ht="49" customHeight="1" x14ac:dyDescent="0.35">
      <c r="A751" s="20">
        <v>749</v>
      </c>
      <c r="B751" s="2" t="s">
        <v>1334</v>
      </c>
      <c r="C751" s="2" t="s">
        <v>1941</v>
      </c>
      <c r="D751" s="2" t="s">
        <v>1942</v>
      </c>
      <c r="E751" s="4" t="s">
        <v>1949</v>
      </c>
      <c r="F751" s="23" t="s">
        <v>1950</v>
      </c>
      <c r="G751" s="4" t="s">
        <v>1951</v>
      </c>
      <c r="I751" s="1">
        <v>10</v>
      </c>
      <c r="J751" s="24">
        <f t="shared" si="74"/>
        <v>235</v>
      </c>
      <c r="K751" s="44" t="s">
        <v>55</v>
      </c>
      <c r="U751" s="71" t="e">
        <f t="shared" si="75"/>
        <v>#DIV/0!</v>
      </c>
      <c r="V751" s="26">
        <f t="shared" si="76"/>
        <v>225</v>
      </c>
      <c r="W751" s="1">
        <v>5</v>
      </c>
      <c r="X751" s="27" t="str">
        <f t="shared" si="77"/>
        <v>P var</v>
      </c>
      <c r="AH751" s="67">
        <v>235</v>
      </c>
      <c r="AI751" s="68"/>
      <c r="AJ751" s="68"/>
      <c r="AK751" s="68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8" t="s">
        <v>37</v>
      </c>
    </row>
    <row r="752" spans="1:243" ht="49" customHeight="1" x14ac:dyDescent="0.35">
      <c r="A752" s="20">
        <v>750</v>
      </c>
      <c r="B752" s="2" t="s">
        <v>1334</v>
      </c>
      <c r="C752" s="2" t="s">
        <v>1941</v>
      </c>
      <c r="D752" s="2" t="s">
        <v>1942</v>
      </c>
      <c r="E752" s="4" t="s">
        <v>1952</v>
      </c>
      <c r="F752" s="23" t="s">
        <v>1953</v>
      </c>
      <c r="G752" s="4" t="s">
        <v>1954</v>
      </c>
      <c r="I752" s="1">
        <v>5</v>
      </c>
      <c r="J752" s="24">
        <f t="shared" si="74"/>
        <v>109</v>
      </c>
      <c r="K752" s="44" t="s">
        <v>55</v>
      </c>
      <c r="U752" s="71" t="e">
        <f>J752/M752</f>
        <v>#DIV/0!</v>
      </c>
      <c r="V752" s="26">
        <f t="shared" si="76"/>
        <v>104</v>
      </c>
      <c r="W752" s="1">
        <v>5</v>
      </c>
      <c r="X752" s="27" t="str">
        <f t="shared" si="77"/>
        <v>P var</v>
      </c>
      <c r="AB752" s="49" t="s">
        <v>781</v>
      </c>
      <c r="AC752" s="20">
        <v>30</v>
      </c>
      <c r="AD752" s="31">
        <f>J752/AC752</f>
        <v>3.6333333333333333</v>
      </c>
      <c r="AE752" s="20">
        <v>1</v>
      </c>
      <c r="AF752" s="20" t="s">
        <v>121</v>
      </c>
      <c r="AG752" s="39">
        <f>77/140</f>
        <v>0.55000000000000004</v>
      </c>
      <c r="AH752" s="40">
        <v>109</v>
      </c>
      <c r="AI752" s="41"/>
      <c r="AJ752" s="41"/>
      <c r="AK752" s="41"/>
      <c r="AL752" s="42"/>
      <c r="AM752" s="42"/>
      <c r="AN752" s="42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  <c r="DA752" s="43"/>
      <c r="DB752" s="43"/>
      <c r="DC752" s="43"/>
      <c r="DD752" s="43"/>
      <c r="DE752" s="43"/>
      <c r="DF752" s="43"/>
      <c r="DG752" s="43"/>
      <c r="DH752" s="43"/>
      <c r="DI752" s="43"/>
      <c r="DJ752" s="43"/>
      <c r="DK752" s="43"/>
      <c r="DL752" s="43"/>
      <c r="DM752" s="43"/>
      <c r="DN752" s="43"/>
      <c r="DO752" s="43"/>
      <c r="DP752" s="43"/>
      <c r="DQ752" s="43"/>
      <c r="DR752" s="43"/>
      <c r="DS752" s="43"/>
      <c r="DT752" s="43"/>
      <c r="DU752" s="43"/>
      <c r="DV752" s="43"/>
      <c r="DW752" s="43"/>
      <c r="DX752" s="43"/>
      <c r="DY752" s="42"/>
      <c r="DZ752" s="42"/>
      <c r="EA752" s="42"/>
      <c r="EB752" s="42"/>
      <c r="EC752" s="42"/>
      <c r="ED752" s="42"/>
      <c r="EE752" s="42"/>
      <c r="EF752" s="42"/>
      <c r="EG752" s="42"/>
      <c r="EH752" s="42"/>
      <c r="EI752" s="42"/>
      <c r="EJ752" s="42"/>
      <c r="EK752" s="42"/>
      <c r="EL752" s="42"/>
      <c r="EM752" s="42"/>
      <c r="EN752" s="42"/>
      <c r="EO752" s="42"/>
      <c r="EP752" s="42"/>
      <c r="EQ752" s="42"/>
      <c r="ER752" s="42"/>
      <c r="ES752" s="42"/>
      <c r="ET752" s="42"/>
      <c r="EU752" s="42"/>
      <c r="EV752" s="42"/>
      <c r="EW752" s="42"/>
      <c r="EX752" s="42"/>
      <c r="EY752" s="42"/>
      <c r="EZ752" s="42"/>
      <c r="FA752" s="42"/>
      <c r="FB752" s="42"/>
      <c r="FC752" s="42"/>
      <c r="FD752" s="42"/>
      <c r="FE752" s="42"/>
      <c r="FF752" s="42"/>
      <c r="FG752" s="42"/>
      <c r="FH752" s="42"/>
      <c r="FI752" s="42"/>
      <c r="FJ752" s="42"/>
      <c r="FK752" s="42"/>
      <c r="FL752" s="42"/>
      <c r="FM752" s="42"/>
      <c r="FN752" s="42"/>
      <c r="FO752" s="42"/>
      <c r="FP752" s="42"/>
      <c r="FQ752" s="42"/>
      <c r="FR752" s="42"/>
      <c r="FS752" s="42"/>
      <c r="FT752" s="42"/>
      <c r="FU752" s="42"/>
      <c r="FV752" s="42"/>
      <c r="FW752" s="42"/>
      <c r="FX752" s="42"/>
      <c r="FY752" s="42"/>
      <c r="FZ752" s="42"/>
      <c r="GA752" s="42"/>
      <c r="GB752" s="42"/>
      <c r="GC752" s="42"/>
      <c r="GD752" s="42"/>
      <c r="GE752" s="42"/>
      <c r="GF752" s="42"/>
      <c r="GG752" s="42"/>
      <c r="GH752" s="42"/>
      <c r="GI752" s="42"/>
      <c r="GJ752" s="42"/>
      <c r="GK752" s="42"/>
      <c r="GL752" s="42"/>
      <c r="GM752" s="42"/>
      <c r="GN752" s="42"/>
      <c r="GO752" s="42"/>
      <c r="GP752" s="42"/>
      <c r="GQ752" s="42"/>
      <c r="GR752" s="42"/>
      <c r="GS752" s="42"/>
      <c r="GT752" s="42"/>
      <c r="GU752" s="42"/>
      <c r="GV752" s="42"/>
      <c r="GW752" s="42"/>
      <c r="GX752" s="42"/>
      <c r="GY752" s="42"/>
      <c r="GZ752" s="42"/>
      <c r="HA752" s="42"/>
      <c r="HB752" s="42"/>
      <c r="HC752" s="42"/>
      <c r="HD752" s="42"/>
      <c r="HE752" s="42"/>
      <c r="HF752" s="42"/>
      <c r="HG752" s="42"/>
      <c r="HH752" s="42"/>
      <c r="HI752" s="42"/>
      <c r="HJ752" s="42"/>
      <c r="HK752" s="42"/>
      <c r="HL752" s="42"/>
      <c r="HM752" s="42"/>
      <c r="HN752" s="42"/>
      <c r="HO752" s="42"/>
      <c r="HP752" s="42"/>
      <c r="HQ752" s="42"/>
      <c r="HR752" s="42"/>
      <c r="HS752" s="42"/>
      <c r="HT752" s="42"/>
      <c r="HU752" s="42"/>
      <c r="HV752" s="42"/>
      <c r="HW752" s="42"/>
      <c r="HX752" s="42"/>
      <c r="HY752" s="42"/>
      <c r="HZ752" s="42"/>
      <c r="IA752" s="42"/>
      <c r="IB752" s="42"/>
      <c r="IC752" s="42"/>
      <c r="ID752" s="42"/>
      <c r="IE752" s="42"/>
      <c r="IF752" s="42"/>
      <c r="IG752" s="42"/>
      <c r="IH752" s="42"/>
      <c r="II752" s="18" t="s">
        <v>37</v>
      </c>
    </row>
    <row r="753" spans="1:243" ht="49" customHeight="1" x14ac:dyDescent="0.35">
      <c r="A753" s="20">
        <v>751</v>
      </c>
      <c r="B753" s="2" t="s">
        <v>1334</v>
      </c>
      <c r="C753" s="2" t="s">
        <v>1941</v>
      </c>
      <c r="D753" s="2" t="s">
        <v>1942</v>
      </c>
      <c r="F753" s="23" t="s">
        <v>1955</v>
      </c>
      <c r="G753" s="4" t="s">
        <v>1956</v>
      </c>
      <c r="I753" s="1">
        <v>10</v>
      </c>
      <c r="J753" s="24">
        <f t="shared" si="74"/>
        <v>19</v>
      </c>
      <c r="K753" s="44" t="s">
        <v>55</v>
      </c>
      <c r="U753" s="71" t="e">
        <f>J753/S753</f>
        <v>#DIV/0!</v>
      </c>
      <c r="V753" s="26">
        <f t="shared" si="76"/>
        <v>9</v>
      </c>
      <c r="W753" s="1">
        <v>5</v>
      </c>
      <c r="X753" s="27" t="str">
        <f t="shared" si="77"/>
        <v>P var</v>
      </c>
      <c r="AH753" s="67">
        <v>19</v>
      </c>
      <c r="AI753" s="68"/>
      <c r="AJ753" s="68"/>
      <c r="AK753" s="68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8" t="s">
        <v>37</v>
      </c>
    </row>
    <row r="754" spans="1:243" ht="49" customHeight="1" x14ac:dyDescent="0.35">
      <c r="A754" s="20">
        <v>752</v>
      </c>
      <c r="B754" s="2" t="s">
        <v>1334</v>
      </c>
      <c r="C754" s="2" t="s">
        <v>1941</v>
      </c>
      <c r="D754" s="2" t="s">
        <v>1942</v>
      </c>
      <c r="F754" s="23" t="s">
        <v>1957</v>
      </c>
      <c r="G754" s="4" t="s">
        <v>1958</v>
      </c>
      <c r="I754" s="1">
        <v>0</v>
      </c>
      <c r="J754" s="24">
        <f t="shared" si="74"/>
        <v>0</v>
      </c>
      <c r="K754" s="44" t="s">
        <v>55</v>
      </c>
      <c r="V754" s="26">
        <f t="shared" si="76"/>
        <v>0</v>
      </c>
      <c r="W754" s="1">
        <v>0</v>
      </c>
      <c r="X754" s="27" t="str">
        <f t="shared" si="77"/>
        <v>P var</v>
      </c>
      <c r="AH754" s="67">
        <v>0</v>
      </c>
      <c r="AI754" s="68"/>
      <c r="AJ754" s="68"/>
      <c r="AK754" s="68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8" t="s">
        <v>37</v>
      </c>
    </row>
    <row r="755" spans="1:243" ht="49" customHeight="1" x14ac:dyDescent="0.35">
      <c r="A755" s="20">
        <v>753</v>
      </c>
      <c r="B755" s="2" t="s">
        <v>1334</v>
      </c>
      <c r="C755" s="2" t="s">
        <v>1941</v>
      </c>
      <c r="D755" s="2" t="s">
        <v>1942</v>
      </c>
      <c r="F755" s="23" t="s">
        <v>1959</v>
      </c>
      <c r="G755" s="4" t="s">
        <v>1960</v>
      </c>
      <c r="I755" s="1">
        <v>10</v>
      </c>
      <c r="J755" s="24">
        <f t="shared" si="74"/>
        <v>55</v>
      </c>
      <c r="K755" s="44" t="s">
        <v>55</v>
      </c>
      <c r="U755" s="71" t="e">
        <f>J755/S755</f>
        <v>#DIV/0!</v>
      </c>
      <c r="V755" s="26">
        <f t="shared" si="76"/>
        <v>45</v>
      </c>
      <c r="W755" s="1">
        <v>5</v>
      </c>
      <c r="X755" s="27" t="str">
        <f t="shared" si="77"/>
        <v>P var</v>
      </c>
      <c r="AH755" s="67">
        <v>61</v>
      </c>
      <c r="AI755" s="68"/>
      <c r="AJ755" s="68"/>
      <c r="AK755" s="68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>
        <v>-6</v>
      </c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8" t="s">
        <v>37</v>
      </c>
    </row>
    <row r="756" spans="1:243" ht="49" customHeight="1" x14ac:dyDescent="0.35">
      <c r="A756" s="20">
        <v>754</v>
      </c>
      <c r="B756" s="2" t="s">
        <v>1334</v>
      </c>
      <c r="C756" s="2" t="s">
        <v>1941</v>
      </c>
      <c r="D756" s="2" t="s">
        <v>1942</v>
      </c>
      <c r="E756" s="4" t="s">
        <v>1961</v>
      </c>
      <c r="F756" s="23" t="s">
        <v>1962</v>
      </c>
      <c r="G756" s="4" t="s">
        <v>1963</v>
      </c>
      <c r="I756" s="1">
        <v>10</v>
      </c>
      <c r="J756" s="24">
        <f t="shared" si="74"/>
        <v>26</v>
      </c>
      <c r="K756" s="44" t="s">
        <v>55</v>
      </c>
      <c r="U756" s="71" t="e">
        <f>J756/S756</f>
        <v>#DIV/0!</v>
      </c>
      <c r="V756" s="26">
        <f t="shared" si="76"/>
        <v>16</v>
      </c>
      <c r="W756" s="1">
        <v>5</v>
      </c>
      <c r="X756" s="27" t="str">
        <f t="shared" si="77"/>
        <v>P var</v>
      </c>
      <c r="AH756" s="67">
        <v>26</v>
      </c>
      <c r="AI756" s="68"/>
      <c r="AJ756" s="68"/>
      <c r="AK756" s="68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8" t="s">
        <v>37</v>
      </c>
    </row>
    <row r="757" spans="1:243" ht="49" customHeight="1" x14ac:dyDescent="0.35">
      <c r="A757" s="20">
        <v>755</v>
      </c>
      <c r="B757" s="2" t="s">
        <v>1964</v>
      </c>
      <c r="C757" s="2" t="s">
        <v>1965</v>
      </c>
      <c r="D757" s="2" t="s">
        <v>1966</v>
      </c>
      <c r="E757" s="4" t="s">
        <v>1967</v>
      </c>
      <c r="F757" s="23" t="s">
        <v>1968</v>
      </c>
      <c r="G757" s="4" t="s">
        <v>1969</v>
      </c>
      <c r="I757" s="1">
        <v>2</v>
      </c>
      <c r="J757" s="47">
        <f t="shared" si="74"/>
        <v>9</v>
      </c>
      <c r="K757" s="1" t="s">
        <v>1970</v>
      </c>
      <c r="U757" s="71" t="e">
        <f t="shared" ref="U757:U758" si="78">J757/S757</f>
        <v>#DIV/0!</v>
      </c>
      <c r="V757" s="26">
        <f t="shared" si="76"/>
        <v>7</v>
      </c>
      <c r="W757" s="1">
        <v>3</v>
      </c>
      <c r="X757" s="27" t="str">
        <f t="shared" si="77"/>
        <v>P var</v>
      </c>
      <c r="Y757" s="28"/>
      <c r="AH757" s="67">
        <v>12</v>
      </c>
      <c r="AI757" s="68"/>
      <c r="AJ757" s="68"/>
      <c r="AK757" s="68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>
        <v>-1</v>
      </c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>
        <v>-1</v>
      </c>
      <c r="DO757" s="1"/>
      <c r="DP757" s="1"/>
      <c r="DQ757" s="1">
        <v>-1</v>
      </c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8" t="s">
        <v>37</v>
      </c>
    </row>
    <row r="758" spans="1:243" ht="49" customHeight="1" x14ac:dyDescent="0.35">
      <c r="A758" s="20">
        <v>756</v>
      </c>
      <c r="B758" s="2" t="s">
        <v>1964</v>
      </c>
      <c r="C758" s="2" t="s">
        <v>1965</v>
      </c>
      <c r="D758" s="2" t="s">
        <v>1966</v>
      </c>
      <c r="E758" s="4" t="s">
        <v>1971</v>
      </c>
      <c r="F758" s="23" t="s">
        <v>1972</v>
      </c>
      <c r="G758" s="4" t="s">
        <v>1969</v>
      </c>
      <c r="I758" s="1">
        <v>10</v>
      </c>
      <c r="J758" s="47">
        <f t="shared" si="74"/>
        <v>13</v>
      </c>
      <c r="K758" s="1" t="s">
        <v>1970</v>
      </c>
      <c r="U758" s="71" t="e">
        <f t="shared" si="78"/>
        <v>#DIV/0!</v>
      </c>
      <c r="V758" s="26">
        <f t="shared" si="76"/>
        <v>3</v>
      </c>
      <c r="W758" s="1">
        <v>3</v>
      </c>
      <c r="X758" s="27" t="str">
        <f t="shared" si="77"/>
        <v>P var</v>
      </c>
      <c r="AB758" s="5" t="s">
        <v>1973</v>
      </c>
      <c r="AC758" s="1">
        <v>30</v>
      </c>
      <c r="AD758" s="1">
        <v>0.5</v>
      </c>
      <c r="AE758" s="1">
        <v>1</v>
      </c>
      <c r="AF758" s="1" t="s">
        <v>93</v>
      </c>
      <c r="AG758" s="11">
        <v>212.5</v>
      </c>
      <c r="AH758" s="67">
        <v>10</v>
      </c>
      <c r="AI758" s="68"/>
      <c r="AJ758" s="68"/>
      <c r="AK758" s="68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>
        <v>-1</v>
      </c>
      <c r="BW758" s="1">
        <v>-1</v>
      </c>
      <c r="BX758" s="1"/>
      <c r="BY758" s="1"/>
      <c r="BZ758" s="1">
        <v>-1</v>
      </c>
      <c r="CA758" s="1">
        <v>-1</v>
      </c>
      <c r="CB758" s="1"/>
      <c r="CC758" s="1"/>
      <c r="CD758" s="1"/>
      <c r="CE758" s="1"/>
      <c r="CF758" s="1">
        <v>-1</v>
      </c>
      <c r="CG758" s="1">
        <v>-1</v>
      </c>
      <c r="CH758" s="1"/>
      <c r="CI758" s="1">
        <v>-1</v>
      </c>
      <c r="CJ758" s="1"/>
      <c r="CK758" s="1"/>
      <c r="CL758" s="1"/>
      <c r="CM758" s="1"/>
      <c r="CN758" s="1"/>
      <c r="CO758" s="1"/>
      <c r="CP758" s="1">
        <v>10</v>
      </c>
      <c r="CQ758" s="1"/>
      <c r="CR758" s="1"/>
      <c r="CS758" s="1"/>
      <c r="CT758" s="1"/>
      <c r="CU758" s="1"/>
      <c r="CV758" s="1">
        <v>-1</v>
      </c>
      <c r="CW758" s="1"/>
      <c r="CX758" s="1"/>
      <c r="CY758" s="1"/>
      <c r="CZ758" s="1"/>
      <c r="DA758" s="1"/>
      <c r="DB758" s="1">
        <v>-1</v>
      </c>
      <c r="DC758" s="1"/>
      <c r="DD758" s="1">
        <v>-1</v>
      </c>
      <c r="DE758" s="1"/>
      <c r="DF758" s="1"/>
      <c r="DG758" s="1"/>
      <c r="DH758" s="1"/>
      <c r="DI758" s="1">
        <v>-1</v>
      </c>
      <c r="DJ758" s="1">
        <v>-1</v>
      </c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>
        <v>-1</v>
      </c>
      <c r="EN758" s="1"/>
      <c r="EO758" s="1"/>
      <c r="EP758" s="1"/>
      <c r="EQ758" s="1"/>
      <c r="ER758" s="1"/>
      <c r="ES758" s="1">
        <v>10</v>
      </c>
      <c r="ET758" s="1"/>
      <c r="EU758" s="1"/>
      <c r="EV758" s="1">
        <v>-1</v>
      </c>
      <c r="EW758" s="1"/>
      <c r="EX758" s="1"/>
      <c r="EY758" s="1"/>
      <c r="EZ758" s="1"/>
      <c r="FA758" s="1">
        <v>-1</v>
      </c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>
        <v>-1</v>
      </c>
      <c r="FO758" s="1"/>
      <c r="FP758" s="1"/>
      <c r="FQ758" s="1"/>
      <c r="FR758" s="1"/>
      <c r="FS758" s="1"/>
      <c r="FT758" s="1">
        <v>-1</v>
      </c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8" t="s">
        <v>37</v>
      </c>
    </row>
    <row r="759" spans="1:243" ht="49" customHeight="1" x14ac:dyDescent="0.35">
      <c r="A759" s="20">
        <v>757</v>
      </c>
      <c r="B759" s="2" t="s">
        <v>1964</v>
      </c>
      <c r="C759" s="2" t="s">
        <v>1965</v>
      </c>
      <c r="D759" s="2" t="s">
        <v>1974</v>
      </c>
      <c r="E759" s="4" t="s">
        <v>1975</v>
      </c>
      <c r="F759" s="23" t="s">
        <v>1976</v>
      </c>
      <c r="G759" s="4" t="s">
        <v>1977</v>
      </c>
      <c r="I759" s="1">
        <v>0</v>
      </c>
      <c r="J759" s="47">
        <f t="shared" si="74"/>
        <v>3</v>
      </c>
      <c r="K759" s="1" t="s">
        <v>1970</v>
      </c>
      <c r="U759" s="71" t="e">
        <f>J759/M759</f>
        <v>#DIV/0!</v>
      </c>
      <c r="V759" s="26">
        <f t="shared" si="76"/>
        <v>3</v>
      </c>
      <c r="W759" s="1">
        <v>3</v>
      </c>
      <c r="X759" s="27" t="str">
        <f t="shared" si="77"/>
        <v>P var</v>
      </c>
      <c r="Y759" s="28"/>
      <c r="AB759" s="5" t="s">
        <v>224</v>
      </c>
      <c r="AG759" s="11">
        <v>15</v>
      </c>
      <c r="AH759" s="67">
        <v>14</v>
      </c>
      <c r="AI759" s="68"/>
      <c r="AJ759" s="68"/>
      <c r="AK759" s="68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>
        <v>-1</v>
      </c>
      <c r="CK759" s="1"/>
      <c r="CL759" s="1"/>
      <c r="CM759" s="1"/>
      <c r="CN759" s="1"/>
      <c r="CO759" s="1"/>
      <c r="CP759" s="1"/>
      <c r="CQ759" s="1">
        <v>-1</v>
      </c>
      <c r="CR759" s="1"/>
      <c r="CS759" s="1"/>
      <c r="CT759" s="1"/>
      <c r="CU759" s="1"/>
      <c r="CV759" s="1"/>
      <c r="CW759" s="1"/>
      <c r="CX759" s="1"/>
      <c r="CY759" s="1"/>
      <c r="CZ759" s="1">
        <v>-1</v>
      </c>
      <c r="DA759" s="1">
        <v>-1</v>
      </c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>
        <v>2</v>
      </c>
      <c r="DR759" s="1"/>
      <c r="DS759" s="1"/>
      <c r="DT759" s="1"/>
      <c r="DU759" s="1"/>
      <c r="DV759" s="1"/>
      <c r="DW759" s="1"/>
      <c r="DX759" s="1">
        <v>-1</v>
      </c>
      <c r="DY759" s="1">
        <v>-1</v>
      </c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>
        <v>-1</v>
      </c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>
        <v>-1</v>
      </c>
      <c r="FY759" s="1"/>
      <c r="FZ759" s="1"/>
      <c r="GA759" s="1"/>
      <c r="GB759" s="1"/>
      <c r="GC759" s="1"/>
      <c r="GD759" s="1"/>
      <c r="GE759" s="1"/>
      <c r="GF759" s="1">
        <v>-2</v>
      </c>
      <c r="GG759" s="1"/>
      <c r="GH759" s="1">
        <v>-1</v>
      </c>
      <c r="GI759" s="1"/>
      <c r="GJ759" s="1">
        <v>-2</v>
      </c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8" t="s">
        <v>37</v>
      </c>
    </row>
    <row r="760" spans="1:243" ht="49" customHeight="1" x14ac:dyDescent="0.35">
      <c r="A760" s="20">
        <v>758</v>
      </c>
      <c r="B760" s="2" t="s">
        <v>1964</v>
      </c>
      <c r="C760" s="2" t="s">
        <v>1965</v>
      </c>
      <c r="D760" s="2" t="s">
        <v>1978</v>
      </c>
      <c r="E760" s="4" t="s">
        <v>1979</v>
      </c>
      <c r="F760" s="23" t="s">
        <v>1980</v>
      </c>
      <c r="G760" s="4" t="s">
        <v>1981</v>
      </c>
      <c r="I760" s="1">
        <v>0</v>
      </c>
      <c r="J760" s="47">
        <f t="shared" si="74"/>
        <v>6</v>
      </c>
      <c r="K760" s="1" t="s">
        <v>1970</v>
      </c>
      <c r="U760" s="71" t="e">
        <f t="shared" ref="U760:U823" si="79">J760/S760</f>
        <v>#DIV/0!</v>
      </c>
      <c r="V760" s="26">
        <f t="shared" si="76"/>
        <v>6</v>
      </c>
      <c r="W760" s="1">
        <v>3</v>
      </c>
      <c r="X760" s="27" t="str">
        <f t="shared" si="77"/>
        <v>P var</v>
      </c>
      <c r="AB760" s="5" t="s">
        <v>224</v>
      </c>
      <c r="AG760" s="11">
        <v>15</v>
      </c>
      <c r="AH760" s="67">
        <v>13</v>
      </c>
      <c r="AI760" s="68"/>
      <c r="AJ760" s="68"/>
      <c r="AK760" s="68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>
        <v>-1</v>
      </c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>
        <v>-1</v>
      </c>
      <c r="BQ760" s="1"/>
      <c r="BR760" s="1"/>
      <c r="BS760" s="1">
        <v>-1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 t="s">
        <v>778</v>
      </c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>
        <v>-1</v>
      </c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>
        <v>-1</v>
      </c>
      <c r="FY760" s="1"/>
      <c r="FZ760" s="1"/>
      <c r="GA760" s="1"/>
      <c r="GB760" s="1"/>
      <c r="GC760" s="1"/>
      <c r="GD760" s="1"/>
      <c r="GE760" s="1"/>
      <c r="GF760" s="1">
        <v>-1</v>
      </c>
      <c r="GG760" s="1"/>
      <c r="GH760" s="1"/>
      <c r="GI760" s="1"/>
      <c r="GJ760" s="1"/>
      <c r="GK760" s="1"/>
      <c r="GL760" s="1"/>
      <c r="GM760" s="1">
        <v>-1</v>
      </c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8" t="s">
        <v>37</v>
      </c>
    </row>
    <row r="761" spans="1:243" ht="49" customHeight="1" x14ac:dyDescent="0.35">
      <c r="A761" s="20">
        <v>759</v>
      </c>
      <c r="B761" s="2" t="s">
        <v>1964</v>
      </c>
      <c r="C761" s="2" t="s">
        <v>1965</v>
      </c>
      <c r="D761" s="2" t="s">
        <v>1978</v>
      </c>
      <c r="E761" s="4" t="s">
        <v>1982</v>
      </c>
      <c r="F761" s="23" t="s">
        <v>1983</v>
      </c>
      <c r="G761" s="4" t="s">
        <v>1984</v>
      </c>
      <c r="I761" s="1">
        <v>0</v>
      </c>
      <c r="J761" s="24">
        <f t="shared" si="74"/>
        <v>0</v>
      </c>
      <c r="K761" s="1" t="s">
        <v>1970</v>
      </c>
      <c r="V761" s="26">
        <f t="shared" si="76"/>
        <v>0</v>
      </c>
      <c r="W761" s="1">
        <v>0</v>
      </c>
      <c r="X761" s="27" t="str">
        <f t="shared" si="77"/>
        <v>P var</v>
      </c>
      <c r="AB761" s="5" t="s">
        <v>224</v>
      </c>
      <c r="AG761" s="11">
        <v>15</v>
      </c>
      <c r="AH761" s="67">
        <v>24</v>
      </c>
      <c r="AI761" s="68"/>
      <c r="AJ761" s="68"/>
      <c r="AK761" s="68"/>
      <c r="AL761" s="1"/>
      <c r="AM761" s="1"/>
      <c r="AN761" s="1"/>
      <c r="AO761" s="1"/>
      <c r="AP761" s="1"/>
      <c r="AQ761" s="1"/>
      <c r="AR761" s="1"/>
      <c r="AS761" s="1"/>
      <c r="AT761" s="1"/>
      <c r="AU761" s="1">
        <v>-2</v>
      </c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>
        <v>-1</v>
      </c>
      <c r="BQ761" s="1"/>
      <c r="BR761" s="1"/>
      <c r="BS761" s="1"/>
      <c r="BT761" s="1"/>
      <c r="BU761" s="1"/>
      <c r="BV761" s="1"/>
      <c r="BW761" s="1"/>
      <c r="BX761" s="1"/>
      <c r="BY761" s="1"/>
      <c r="BZ761" s="1">
        <v>-1</v>
      </c>
      <c r="CA761" s="1"/>
      <c r="CB761" s="1"/>
      <c r="CC761" s="1"/>
      <c r="CD761" s="1"/>
      <c r="CE761" s="1"/>
      <c r="CF761" s="1"/>
      <c r="CG761" s="1">
        <v>-1</v>
      </c>
      <c r="CH761" s="1"/>
      <c r="CI761" s="1"/>
      <c r="CJ761" s="1"/>
      <c r="CK761" s="1"/>
      <c r="CL761" s="1"/>
      <c r="CM761" s="1"/>
      <c r="CN761" s="1">
        <v>-1</v>
      </c>
      <c r="CO761" s="1"/>
      <c r="CP761" s="1"/>
      <c r="CQ761" s="1">
        <v>-2</v>
      </c>
      <c r="CR761" s="1"/>
      <c r="CS761" s="1"/>
      <c r="CT761" s="1"/>
      <c r="CU761" s="1"/>
      <c r="CV761" s="1"/>
      <c r="CW761" s="1">
        <v>-1</v>
      </c>
      <c r="CX761" s="1">
        <v>-2</v>
      </c>
      <c r="CY761" s="1"/>
      <c r="CZ761" s="1"/>
      <c r="DA761" s="1"/>
      <c r="DB761" s="1"/>
      <c r="DC761" s="1"/>
      <c r="DD761" s="1"/>
      <c r="DE761" s="1">
        <v>-5</v>
      </c>
      <c r="DF761" s="1"/>
      <c r="DG761" s="1"/>
      <c r="DH761" s="1"/>
      <c r="DI761" s="1"/>
      <c r="DJ761" s="1">
        <v>-1</v>
      </c>
      <c r="DK761" s="1"/>
      <c r="DL761" s="1"/>
      <c r="DM761" s="1"/>
      <c r="DN761" s="1"/>
      <c r="DO761" s="1"/>
      <c r="DP761" s="1"/>
      <c r="DQ761" s="1">
        <v>-2</v>
      </c>
      <c r="DR761" s="1"/>
      <c r="DS761" s="1"/>
      <c r="DT761" s="1">
        <v>-2</v>
      </c>
      <c r="DU761" s="1">
        <v>-1</v>
      </c>
      <c r="DV761" s="1"/>
      <c r="DW761" s="1"/>
      <c r="DX761" s="1">
        <v>-2</v>
      </c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8" t="s">
        <v>37</v>
      </c>
    </row>
    <row r="762" spans="1:243" ht="49" customHeight="1" x14ac:dyDescent="0.35">
      <c r="A762" s="20">
        <v>760</v>
      </c>
      <c r="B762" s="2" t="s">
        <v>1964</v>
      </c>
      <c r="C762" s="2" t="s">
        <v>1965</v>
      </c>
      <c r="D762" s="2" t="s">
        <v>1978</v>
      </c>
      <c r="F762" s="23" t="s">
        <v>1985</v>
      </c>
      <c r="G762" s="4" t="s">
        <v>1986</v>
      </c>
      <c r="I762" s="1">
        <v>0</v>
      </c>
      <c r="J762" s="24">
        <f t="shared" si="74"/>
        <v>1</v>
      </c>
      <c r="K762" s="1" t="s">
        <v>1970</v>
      </c>
      <c r="U762" s="71" t="e">
        <f t="shared" si="79"/>
        <v>#DIV/0!</v>
      </c>
      <c r="V762" s="26">
        <f t="shared" si="76"/>
        <v>1</v>
      </c>
      <c r="W762" s="1">
        <v>0</v>
      </c>
      <c r="X762" s="27" t="str">
        <f t="shared" si="77"/>
        <v>P var</v>
      </c>
      <c r="AH762" s="67">
        <v>1</v>
      </c>
      <c r="AI762" s="68"/>
      <c r="AJ762" s="68"/>
      <c r="AK762" s="68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8" t="s">
        <v>37</v>
      </c>
    </row>
    <row r="763" spans="1:243" ht="49" customHeight="1" x14ac:dyDescent="0.35">
      <c r="A763" s="20">
        <v>761</v>
      </c>
      <c r="B763" s="2" t="s">
        <v>1964</v>
      </c>
      <c r="C763" s="2" t="s">
        <v>1965</v>
      </c>
      <c r="D763" s="2" t="s">
        <v>1978</v>
      </c>
      <c r="E763" s="4" t="s">
        <v>1987</v>
      </c>
      <c r="F763" s="23" t="s">
        <v>1988</v>
      </c>
      <c r="G763" s="4" t="s">
        <v>1969</v>
      </c>
      <c r="I763" s="1">
        <v>0</v>
      </c>
      <c r="J763" s="24">
        <f t="shared" si="74"/>
        <v>2</v>
      </c>
      <c r="K763" s="1" t="s">
        <v>1970</v>
      </c>
      <c r="U763" s="71" t="e">
        <f t="shared" si="79"/>
        <v>#DIV/0!</v>
      </c>
      <c r="V763" s="26">
        <f t="shared" si="76"/>
        <v>2</v>
      </c>
      <c r="W763" s="1">
        <v>0</v>
      </c>
      <c r="X763" s="27" t="str">
        <f t="shared" si="77"/>
        <v>P var</v>
      </c>
      <c r="AB763" s="5" t="s">
        <v>1989</v>
      </c>
      <c r="AG763" s="11">
        <v>123.36</v>
      </c>
      <c r="AH763" s="67">
        <v>2</v>
      </c>
      <c r="AI763" s="68"/>
      <c r="AJ763" s="68"/>
      <c r="AK763" s="68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8" t="s">
        <v>37</v>
      </c>
    </row>
    <row r="764" spans="1:243" ht="49" customHeight="1" x14ac:dyDescent="0.35">
      <c r="A764" s="20">
        <v>762</v>
      </c>
      <c r="B764" s="2" t="s">
        <v>1964</v>
      </c>
      <c r="C764" s="2" t="s">
        <v>1965</v>
      </c>
      <c r="D764" s="2" t="s">
        <v>1990</v>
      </c>
      <c r="E764" s="4" t="s">
        <v>1991</v>
      </c>
      <c r="F764" s="23" t="s">
        <v>1992</v>
      </c>
      <c r="I764" s="1">
        <v>0</v>
      </c>
      <c r="J764" s="24">
        <f t="shared" si="74"/>
        <v>4</v>
      </c>
      <c r="K764" s="44" t="s">
        <v>121</v>
      </c>
      <c r="U764" s="71" t="e">
        <f t="shared" si="79"/>
        <v>#DIV/0!</v>
      </c>
      <c r="V764" s="26">
        <f t="shared" si="76"/>
        <v>4</v>
      </c>
      <c r="X764" s="27" t="str">
        <f t="shared" si="77"/>
        <v>P var</v>
      </c>
      <c r="AB764" s="49" t="s">
        <v>781</v>
      </c>
      <c r="AC764" s="20">
        <v>30</v>
      </c>
      <c r="AD764" s="31">
        <f>J764/AC764</f>
        <v>0.13333333333333333</v>
      </c>
      <c r="AE764" s="20">
        <v>1</v>
      </c>
      <c r="AF764" s="20" t="s">
        <v>121</v>
      </c>
      <c r="AG764" s="32">
        <v>61.6</v>
      </c>
      <c r="AH764" s="67">
        <v>4</v>
      </c>
      <c r="AI764" s="68"/>
      <c r="AJ764" s="68"/>
      <c r="AK764" s="68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8" t="s">
        <v>37</v>
      </c>
    </row>
    <row r="765" spans="1:243" ht="49" customHeight="1" x14ac:dyDescent="0.35">
      <c r="A765" s="20">
        <v>763</v>
      </c>
      <c r="B765" s="2" t="s">
        <v>1964</v>
      </c>
      <c r="C765" s="2" t="s">
        <v>1965</v>
      </c>
      <c r="D765" s="2" t="s">
        <v>1966</v>
      </c>
      <c r="E765" s="4" t="s">
        <v>1993</v>
      </c>
      <c r="F765" s="23" t="s">
        <v>1994</v>
      </c>
      <c r="I765" s="1">
        <v>0</v>
      </c>
      <c r="J765" s="24">
        <f t="shared" si="74"/>
        <v>2</v>
      </c>
      <c r="K765" s="44" t="s">
        <v>55</v>
      </c>
      <c r="U765" s="71" t="e">
        <f t="shared" si="79"/>
        <v>#DIV/0!</v>
      </c>
      <c r="V765" s="26">
        <f t="shared" si="76"/>
        <v>2</v>
      </c>
      <c r="X765" s="27" t="str">
        <f t="shared" si="77"/>
        <v>P var</v>
      </c>
      <c r="AH765" s="67">
        <v>2</v>
      </c>
      <c r="AI765" s="68"/>
      <c r="AJ765" s="68"/>
      <c r="AK765" s="68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8" t="s">
        <v>37</v>
      </c>
    </row>
    <row r="766" spans="1:243" ht="49" customHeight="1" x14ac:dyDescent="0.35">
      <c r="A766" s="20">
        <v>764</v>
      </c>
      <c r="B766" s="2" t="s">
        <v>1964</v>
      </c>
      <c r="C766" s="2" t="s">
        <v>1965</v>
      </c>
      <c r="D766" s="2" t="s">
        <v>1995</v>
      </c>
      <c r="E766" s="4" t="s">
        <v>1996</v>
      </c>
      <c r="F766" s="23" t="s">
        <v>1997</v>
      </c>
      <c r="G766" s="4" t="s">
        <v>1998</v>
      </c>
      <c r="I766" s="1">
        <v>0</v>
      </c>
      <c r="J766" s="24">
        <f t="shared" si="74"/>
        <v>4</v>
      </c>
      <c r="K766" s="44" t="s">
        <v>55</v>
      </c>
      <c r="U766" s="71" t="e">
        <f t="shared" si="79"/>
        <v>#DIV/0!</v>
      </c>
      <c r="V766" s="26">
        <f t="shared" si="76"/>
        <v>4</v>
      </c>
      <c r="X766" s="27" t="str">
        <f t="shared" si="77"/>
        <v>P var</v>
      </c>
      <c r="AH766" s="67">
        <v>4</v>
      </c>
      <c r="AI766" s="68"/>
      <c r="AJ766" s="68"/>
      <c r="AK766" s="68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8" t="s">
        <v>37</v>
      </c>
    </row>
    <row r="767" spans="1:243" ht="49" customHeight="1" x14ac:dyDescent="0.35">
      <c r="A767" s="20">
        <v>765</v>
      </c>
      <c r="B767" s="2" t="s">
        <v>498</v>
      </c>
      <c r="C767" s="2" t="s">
        <v>1965</v>
      </c>
      <c r="D767" s="2" t="s">
        <v>1966</v>
      </c>
      <c r="E767" s="4" t="s">
        <v>1999</v>
      </c>
      <c r="F767" s="23" t="s">
        <v>2000</v>
      </c>
      <c r="I767" s="1">
        <v>0</v>
      </c>
      <c r="J767" s="24">
        <f t="shared" si="74"/>
        <v>4</v>
      </c>
      <c r="K767" s="44" t="s">
        <v>121</v>
      </c>
      <c r="V767" s="26">
        <f t="shared" si="76"/>
        <v>4</v>
      </c>
      <c r="X767" s="27" t="str">
        <f t="shared" si="77"/>
        <v>P var</v>
      </c>
      <c r="AB767" s="66" t="s">
        <v>2001</v>
      </c>
      <c r="AC767" s="1">
        <v>30</v>
      </c>
      <c r="AD767" s="31">
        <f>J767/AC767</f>
        <v>0.13333333333333333</v>
      </c>
      <c r="AE767" s="1">
        <v>1</v>
      </c>
      <c r="AF767" s="1" t="s">
        <v>121</v>
      </c>
      <c r="AG767" s="11">
        <v>158.04</v>
      </c>
      <c r="AH767" s="67">
        <v>4</v>
      </c>
      <c r="AI767" s="68"/>
      <c r="AJ767" s="68"/>
      <c r="AK767" s="68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8" t="s">
        <v>37</v>
      </c>
    </row>
    <row r="768" spans="1:243" ht="56" customHeight="1" x14ac:dyDescent="0.35">
      <c r="A768" s="20">
        <v>766</v>
      </c>
      <c r="B768" s="2" t="s">
        <v>1964</v>
      </c>
      <c r="C768" s="2" t="s">
        <v>1965</v>
      </c>
      <c r="D768" s="2" t="s">
        <v>2002</v>
      </c>
      <c r="E768" s="4" t="s">
        <v>2003</v>
      </c>
      <c r="F768" s="23" t="s">
        <v>2004</v>
      </c>
      <c r="G768" s="4" t="s">
        <v>1969</v>
      </c>
      <c r="I768" s="1">
        <v>10</v>
      </c>
      <c r="J768" s="47">
        <f t="shared" si="74"/>
        <v>29</v>
      </c>
      <c r="K768" s="44" t="s">
        <v>121</v>
      </c>
      <c r="V768" s="26">
        <f t="shared" si="76"/>
        <v>19</v>
      </c>
      <c r="X768" s="27" t="str">
        <f t="shared" si="77"/>
        <v>P var</v>
      </c>
      <c r="AB768" s="66" t="s">
        <v>2005</v>
      </c>
      <c r="AC768" s="1">
        <v>30</v>
      </c>
      <c r="AD768" s="31"/>
      <c r="AE768" s="1">
        <v>1</v>
      </c>
      <c r="AF768" s="44" t="s">
        <v>259</v>
      </c>
      <c r="AG768" s="11">
        <v>16.5</v>
      </c>
      <c r="AH768" s="67">
        <v>0</v>
      </c>
      <c r="AI768" s="68"/>
      <c r="AJ768" s="68"/>
      <c r="AK768" s="68"/>
      <c r="AL768" s="92">
        <v>10</v>
      </c>
      <c r="AM768" s="92"/>
      <c r="AN768" s="92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>
        <v>-1</v>
      </c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>
        <v>-1</v>
      </c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>
        <v>-1</v>
      </c>
      <c r="DQ768" s="1"/>
      <c r="DR768" s="1">
        <v>-1</v>
      </c>
      <c r="DS768" s="1"/>
      <c r="DT768" s="1"/>
      <c r="DU768" s="1"/>
      <c r="DV768" s="1"/>
      <c r="DW768" s="1"/>
      <c r="DX768" s="1"/>
      <c r="DY768" s="1">
        <v>-1</v>
      </c>
      <c r="DZ768" s="1">
        <f>-1-2</f>
        <v>-3</v>
      </c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>
        <v>-1</v>
      </c>
      <c r="EP768" s="1"/>
      <c r="EQ768" s="1"/>
      <c r="ER768" s="1"/>
      <c r="ES768" s="1"/>
      <c r="ET768" s="1"/>
      <c r="EU768" s="1"/>
      <c r="EV768" s="1"/>
      <c r="EW768" s="1"/>
      <c r="EX768" s="1">
        <v>10</v>
      </c>
      <c r="EY768" s="1"/>
      <c r="EZ768" s="1"/>
      <c r="FA768" s="1"/>
      <c r="FB768" s="1"/>
      <c r="FC768" s="1"/>
      <c r="FD768" s="1">
        <v>-1</v>
      </c>
      <c r="FE768" s="1"/>
      <c r="FF768" s="1">
        <v>-1</v>
      </c>
      <c r="FG768" s="1"/>
      <c r="FH768" s="1">
        <v>-1</v>
      </c>
      <c r="FI768" s="1"/>
      <c r="FJ768" s="1"/>
      <c r="FK768" s="1"/>
      <c r="FL768" s="1"/>
      <c r="FM768" s="1"/>
      <c r="FN768" s="1">
        <v>-3</v>
      </c>
      <c r="FO768" s="1">
        <v>-1</v>
      </c>
      <c r="FP768" s="1"/>
      <c r="FQ768" s="1">
        <v>-1</v>
      </c>
      <c r="FR768" s="1"/>
      <c r="FS768" s="1"/>
      <c r="FT768" s="1">
        <v>-2</v>
      </c>
      <c r="FU768" s="1"/>
      <c r="FV768" s="1"/>
      <c r="FW768" s="1"/>
      <c r="FX768" s="1"/>
      <c r="FY768" s="1"/>
      <c r="FZ768" s="1">
        <v>-1</v>
      </c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>
        <v>20</v>
      </c>
      <c r="GT768" s="1">
        <v>-6</v>
      </c>
      <c r="GU768" s="1"/>
      <c r="GV768" s="1"/>
      <c r="GW768" s="1"/>
      <c r="GX768" s="1"/>
      <c r="GY768" s="1"/>
      <c r="GZ768" s="1"/>
      <c r="HA768" s="1"/>
      <c r="HB768" s="1"/>
      <c r="HC768" s="1">
        <v>-3</v>
      </c>
      <c r="HD768" s="1"/>
      <c r="HE768" s="1"/>
      <c r="HF768" s="1"/>
      <c r="HG768" s="1"/>
      <c r="HH768" s="1">
        <v>-3</v>
      </c>
      <c r="HI768" s="1"/>
      <c r="HJ768" s="1"/>
      <c r="HK768" s="1"/>
      <c r="HL768" s="1">
        <v>-1</v>
      </c>
      <c r="HM768" s="1"/>
      <c r="HN768" s="1">
        <v>-1</v>
      </c>
      <c r="HO768" s="1">
        <v>24</v>
      </c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>
        <v>-1</v>
      </c>
      <c r="ID768" s="1"/>
      <c r="IE768" s="1"/>
      <c r="IF768" s="1"/>
      <c r="IG768" s="1"/>
      <c r="IH768" s="1"/>
      <c r="II768" s="18" t="s">
        <v>37</v>
      </c>
    </row>
    <row r="769" spans="1:243" ht="47" customHeight="1" x14ac:dyDescent="0.35">
      <c r="A769" s="20">
        <v>767</v>
      </c>
      <c r="B769" s="2" t="s">
        <v>1964</v>
      </c>
      <c r="C769" s="2" t="s">
        <v>1965</v>
      </c>
      <c r="D769" s="2" t="s">
        <v>2002</v>
      </c>
      <c r="E769" s="4" t="s">
        <v>2006</v>
      </c>
      <c r="F769" s="23" t="s">
        <v>2007</v>
      </c>
      <c r="G769" s="4" t="s">
        <v>1986</v>
      </c>
      <c r="I769" s="1">
        <v>10</v>
      </c>
      <c r="J769" s="47">
        <f t="shared" si="74"/>
        <v>16</v>
      </c>
      <c r="K769" s="44" t="s">
        <v>121</v>
      </c>
      <c r="V769" s="26">
        <f t="shared" si="76"/>
        <v>6</v>
      </c>
      <c r="X769" s="27" t="str">
        <f t="shared" si="77"/>
        <v>P var</v>
      </c>
      <c r="AB769" s="66" t="s">
        <v>2005</v>
      </c>
      <c r="AC769" s="1">
        <v>30</v>
      </c>
      <c r="AD769" s="31"/>
      <c r="AE769" s="1">
        <v>1</v>
      </c>
      <c r="AF769" s="44" t="s">
        <v>259</v>
      </c>
      <c r="AG769" s="11">
        <v>16.5</v>
      </c>
      <c r="AH769" s="67">
        <v>0</v>
      </c>
      <c r="AI769" s="68"/>
      <c r="AJ769" s="68"/>
      <c r="AK769" s="68"/>
      <c r="AL769" s="92">
        <v>5</v>
      </c>
      <c r="AM769" s="92"/>
      <c r="AN769" s="92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>
        <v>-1</v>
      </c>
      <c r="CK769" s="1"/>
      <c r="CL769" s="1"/>
      <c r="CM769" s="1"/>
      <c r="CN769" s="1">
        <v>-1</v>
      </c>
      <c r="CO769" s="1"/>
      <c r="CP769" s="1"/>
      <c r="CQ769" s="1"/>
      <c r="CR769" s="1"/>
      <c r="CS769" s="1">
        <v>5</v>
      </c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>
        <v>-1</v>
      </c>
      <c r="DQ769" s="1"/>
      <c r="DR769" s="1"/>
      <c r="DS769" s="1">
        <v>-1</v>
      </c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>
        <v>-1</v>
      </c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>
        <v>-1</v>
      </c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>
        <v>10</v>
      </c>
      <c r="GD769" s="1"/>
      <c r="GE769" s="1"/>
      <c r="GF769" s="1">
        <v>-2</v>
      </c>
      <c r="GG769" s="1"/>
      <c r="GH769" s="1"/>
      <c r="GI769" s="1"/>
      <c r="GJ769" s="1">
        <v>-2</v>
      </c>
      <c r="GK769" s="1"/>
      <c r="GL769" s="1"/>
      <c r="GM769" s="1">
        <v>-1</v>
      </c>
      <c r="GN769" s="1">
        <v>-1</v>
      </c>
      <c r="GO769" s="1"/>
      <c r="GP769" s="1"/>
      <c r="GQ769" s="1">
        <v>-1</v>
      </c>
      <c r="GR769" s="1"/>
      <c r="GS769" s="1">
        <v>-1</v>
      </c>
      <c r="GT769" s="1"/>
      <c r="GU769" s="1"/>
      <c r="GV769" s="1"/>
      <c r="GW769" s="1"/>
      <c r="GX769" s="1"/>
      <c r="GY769" s="1">
        <v>-1</v>
      </c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>
        <v>-1</v>
      </c>
      <c r="HM769" s="1"/>
      <c r="HN769" s="1"/>
      <c r="HO769" s="1"/>
      <c r="HP769" s="1"/>
      <c r="HQ769" s="1"/>
      <c r="HR769" s="1"/>
      <c r="HS769" s="1"/>
      <c r="HT769" s="1"/>
      <c r="HU769" s="1"/>
      <c r="HV769" s="1">
        <v>12</v>
      </c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8" t="s">
        <v>37</v>
      </c>
    </row>
    <row r="770" spans="1:243" ht="56" customHeight="1" x14ac:dyDescent="0.35">
      <c r="A770" s="20">
        <v>768</v>
      </c>
      <c r="B770" s="2" t="s">
        <v>1964</v>
      </c>
      <c r="C770" s="2" t="s">
        <v>1965</v>
      </c>
      <c r="D770" s="2" t="s">
        <v>2002</v>
      </c>
      <c r="E770" s="4" t="s">
        <v>2008</v>
      </c>
      <c r="F770" s="23" t="s">
        <v>2009</v>
      </c>
      <c r="G770" s="4" t="s">
        <v>2010</v>
      </c>
      <c r="I770" s="1">
        <v>10</v>
      </c>
      <c r="J770" s="47">
        <f t="shared" si="74"/>
        <v>12</v>
      </c>
      <c r="K770" s="44" t="s">
        <v>121</v>
      </c>
      <c r="V770" s="26">
        <f t="shared" si="76"/>
        <v>2</v>
      </c>
      <c r="X770" s="27" t="str">
        <f t="shared" si="77"/>
        <v>P var</v>
      </c>
      <c r="AB770" s="66" t="s">
        <v>2005</v>
      </c>
      <c r="AC770" s="1">
        <v>30</v>
      </c>
      <c r="AD770" s="31"/>
      <c r="AE770" s="1">
        <v>1</v>
      </c>
      <c r="AF770" s="44" t="s">
        <v>259</v>
      </c>
      <c r="AG770" s="11">
        <v>16.5</v>
      </c>
      <c r="AH770" s="67">
        <v>0</v>
      </c>
      <c r="AI770" s="68"/>
      <c r="AJ770" s="68"/>
      <c r="AK770" s="68"/>
      <c r="AL770" s="92">
        <v>5</v>
      </c>
      <c r="AM770" s="92"/>
      <c r="AN770" s="92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>
        <v>-1</v>
      </c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>
        <v>-1</v>
      </c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>
        <v>-1</v>
      </c>
      <c r="DQ770" s="1"/>
      <c r="DR770" s="1"/>
      <c r="DS770" s="1"/>
      <c r="DT770" s="1"/>
      <c r="DU770" s="1"/>
      <c r="DV770" s="1"/>
      <c r="DW770" s="1"/>
      <c r="DX770" s="1"/>
      <c r="DY770" s="1">
        <v>-1</v>
      </c>
      <c r="DZ770" s="1"/>
      <c r="EA770" s="1"/>
      <c r="EB770" s="1"/>
      <c r="EC770" s="1"/>
      <c r="ED770" s="1"/>
      <c r="EE770" s="1"/>
      <c r="EF770" s="1">
        <v>5</v>
      </c>
      <c r="EG770" s="1"/>
      <c r="EH770" s="1"/>
      <c r="EI770" s="1">
        <v>-1</v>
      </c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>
        <v>-1</v>
      </c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>
        <v>10</v>
      </c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>
        <v>-1</v>
      </c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>
        <v>-1</v>
      </c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8" t="s">
        <v>37</v>
      </c>
    </row>
    <row r="771" spans="1:243" ht="56" customHeight="1" x14ac:dyDescent="0.35">
      <c r="A771" s="20">
        <v>769</v>
      </c>
      <c r="B771" s="2" t="s">
        <v>1964</v>
      </c>
      <c r="C771" s="2" t="s">
        <v>1965</v>
      </c>
      <c r="D771" s="2" t="s">
        <v>2002</v>
      </c>
      <c r="E771" s="4" t="s">
        <v>2011</v>
      </c>
      <c r="F771" s="23" t="s">
        <v>2012</v>
      </c>
      <c r="G771" s="4" t="s">
        <v>2013</v>
      </c>
      <c r="I771" s="1">
        <v>10</v>
      </c>
      <c r="J771" s="47">
        <f t="shared" si="74"/>
        <v>15</v>
      </c>
      <c r="K771" s="44" t="s">
        <v>121</v>
      </c>
      <c r="V771" s="26">
        <f t="shared" si="76"/>
        <v>5</v>
      </c>
      <c r="X771" s="27" t="str">
        <f t="shared" si="77"/>
        <v>P var</v>
      </c>
      <c r="AB771" s="66" t="s">
        <v>2005</v>
      </c>
      <c r="AC771" s="1">
        <v>30</v>
      </c>
      <c r="AD771" s="31"/>
      <c r="AE771" s="1">
        <v>1</v>
      </c>
      <c r="AF771" s="44" t="s">
        <v>259</v>
      </c>
      <c r="AG771" s="11">
        <v>16.5</v>
      </c>
      <c r="AH771" s="67">
        <v>0</v>
      </c>
      <c r="AI771" s="68"/>
      <c r="AJ771" s="68"/>
      <c r="AK771" s="68"/>
      <c r="AL771" s="92">
        <v>3</v>
      </c>
      <c r="AM771" s="92"/>
      <c r="AN771" s="92"/>
      <c r="AO771" s="1"/>
      <c r="AP771" s="1"/>
      <c r="AQ771" s="1"/>
      <c r="AR771" s="1"/>
      <c r="AS771" s="1"/>
      <c r="AT771" s="1"/>
      <c r="AU771" s="1"/>
      <c r="AV771" s="1"/>
      <c r="AW771" s="1"/>
      <c r="AX771" s="1">
        <v>-1</v>
      </c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>
        <v>5</v>
      </c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>
        <v>-1</v>
      </c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>
        <v>10</v>
      </c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>
        <v>-1</v>
      </c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8" t="s">
        <v>37</v>
      </c>
    </row>
    <row r="772" spans="1:243" ht="56" customHeight="1" x14ac:dyDescent="0.35">
      <c r="A772" s="20">
        <v>770</v>
      </c>
      <c r="B772" s="2" t="s">
        <v>1964</v>
      </c>
      <c r="C772" s="2" t="s">
        <v>1965</v>
      </c>
      <c r="D772" s="2" t="s">
        <v>2002</v>
      </c>
      <c r="E772" s="4" t="s">
        <v>2014</v>
      </c>
      <c r="F772" s="23" t="s">
        <v>2015</v>
      </c>
      <c r="G772" s="4" t="s">
        <v>2016</v>
      </c>
      <c r="I772" s="1">
        <v>10</v>
      </c>
      <c r="J772" s="47">
        <f t="shared" si="74"/>
        <v>15</v>
      </c>
      <c r="K772" s="44" t="s">
        <v>121</v>
      </c>
      <c r="V772" s="26">
        <f t="shared" si="76"/>
        <v>5</v>
      </c>
      <c r="X772" s="27" t="str">
        <f t="shared" si="77"/>
        <v>P var</v>
      </c>
      <c r="AB772" s="66" t="s">
        <v>2005</v>
      </c>
      <c r="AC772" s="1">
        <v>30</v>
      </c>
      <c r="AD772" s="31"/>
      <c r="AE772" s="1">
        <v>1</v>
      </c>
      <c r="AF772" s="44" t="s">
        <v>259</v>
      </c>
      <c r="AG772" s="11">
        <v>16.5</v>
      </c>
      <c r="AH772" s="67">
        <v>0</v>
      </c>
      <c r="AI772" s="68"/>
      <c r="AJ772" s="68"/>
      <c r="AK772" s="68"/>
      <c r="AL772" s="92">
        <v>3</v>
      </c>
      <c r="AM772" s="92"/>
      <c r="AN772" s="92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>
        <v>-1</v>
      </c>
      <c r="BE772" s="1"/>
      <c r="BF772" s="1"/>
      <c r="BG772" s="1"/>
      <c r="BH772" s="1"/>
      <c r="BI772" s="1"/>
      <c r="BJ772" s="1"/>
      <c r="BK772" s="1"/>
      <c r="BL772" s="1"/>
      <c r="BM772" s="1"/>
      <c r="BN772" s="1">
        <v>-1</v>
      </c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>
        <v>-1</v>
      </c>
      <c r="CK772" s="1"/>
      <c r="CL772" s="1"/>
      <c r="CM772" s="1"/>
      <c r="CN772" s="1"/>
      <c r="CO772" s="1"/>
      <c r="CP772" s="1"/>
      <c r="CQ772" s="1"/>
      <c r="CR772" s="1"/>
      <c r="CS772" s="1">
        <v>5</v>
      </c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>
        <v>-1</v>
      </c>
      <c r="DQ772" s="1"/>
      <c r="DR772" s="1"/>
      <c r="DS772" s="1"/>
      <c r="DT772" s="1"/>
      <c r="DU772" s="1"/>
      <c r="DV772" s="1"/>
      <c r="DW772" s="1"/>
      <c r="DX772" s="1"/>
      <c r="DY772" s="1">
        <v>-1</v>
      </c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>
        <v>5</v>
      </c>
      <c r="EY772" s="1"/>
      <c r="EZ772" s="1"/>
      <c r="FA772" s="1"/>
      <c r="FB772" s="1">
        <v>-1</v>
      </c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>
        <v>-1</v>
      </c>
      <c r="GC772" s="1"/>
      <c r="GD772" s="1"/>
      <c r="GE772" s="1"/>
      <c r="GF772" s="1"/>
      <c r="GG772" s="1"/>
      <c r="GH772" s="1">
        <v>-1</v>
      </c>
      <c r="GI772" s="1"/>
      <c r="GJ772" s="1"/>
      <c r="GK772" s="1"/>
      <c r="GL772" s="1">
        <v>-1</v>
      </c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>
        <v>-1</v>
      </c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>
        <v>12</v>
      </c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8" t="s">
        <v>37</v>
      </c>
    </row>
    <row r="773" spans="1:243" ht="56" customHeight="1" x14ac:dyDescent="0.35">
      <c r="A773" s="20">
        <v>771</v>
      </c>
      <c r="B773" s="2" t="s">
        <v>1964</v>
      </c>
      <c r="C773" s="2" t="s">
        <v>1965</v>
      </c>
      <c r="D773" s="2" t="s">
        <v>2002</v>
      </c>
      <c r="E773" s="4" t="s">
        <v>2017</v>
      </c>
      <c r="F773" s="23" t="s">
        <v>2018</v>
      </c>
      <c r="G773" s="4" t="s">
        <v>2019</v>
      </c>
      <c r="I773" s="1">
        <v>10</v>
      </c>
      <c r="J773" s="47">
        <f t="shared" si="74"/>
        <v>12</v>
      </c>
      <c r="K773" s="44" t="s">
        <v>121</v>
      </c>
      <c r="V773" s="26">
        <f t="shared" si="76"/>
        <v>2</v>
      </c>
      <c r="X773" s="27" t="str">
        <f t="shared" si="77"/>
        <v>P var</v>
      </c>
      <c r="AB773" s="66" t="s">
        <v>2005</v>
      </c>
      <c r="AC773" s="1">
        <v>30</v>
      </c>
      <c r="AD773" s="31"/>
      <c r="AE773" s="1">
        <v>1</v>
      </c>
      <c r="AF773" s="44" t="s">
        <v>259</v>
      </c>
      <c r="AG773" s="11">
        <v>16.5</v>
      </c>
      <c r="AH773" s="67">
        <v>0</v>
      </c>
      <c r="AI773" s="68"/>
      <c r="AJ773" s="68"/>
      <c r="AK773" s="68"/>
      <c r="AL773" s="92">
        <v>3</v>
      </c>
      <c r="AM773" s="92"/>
      <c r="AN773" s="92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>
        <v>-1</v>
      </c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>
        <v>-1</v>
      </c>
      <c r="CQ773" s="1"/>
      <c r="CR773" s="1"/>
      <c r="CS773" s="1">
        <v>5</v>
      </c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>
        <v>-1</v>
      </c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>
        <v>-1</v>
      </c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>
        <v>-1</v>
      </c>
      <c r="GC773" s="1">
        <v>10</v>
      </c>
      <c r="GD773" s="1"/>
      <c r="GE773" s="1"/>
      <c r="GF773" s="1"/>
      <c r="GG773" s="1"/>
      <c r="GH773" s="1"/>
      <c r="GI773" s="1"/>
      <c r="GJ773" s="1"/>
      <c r="GK773" s="1">
        <v>-1</v>
      </c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8" t="s">
        <v>37</v>
      </c>
    </row>
    <row r="774" spans="1:243" ht="49" customHeight="1" x14ac:dyDescent="0.35">
      <c r="A774" s="20">
        <v>772</v>
      </c>
      <c r="B774" s="2" t="s">
        <v>2020</v>
      </c>
      <c r="C774" s="2" t="s">
        <v>2021</v>
      </c>
      <c r="F774" s="23" t="s">
        <v>2022</v>
      </c>
      <c r="G774" s="4" t="s">
        <v>2023</v>
      </c>
      <c r="I774" s="1">
        <v>25</v>
      </c>
      <c r="J774" s="24">
        <f t="shared" si="74"/>
        <v>180</v>
      </c>
      <c r="K774" s="44" t="s">
        <v>55</v>
      </c>
      <c r="U774" s="71" t="e">
        <f t="shared" si="79"/>
        <v>#DIV/0!</v>
      </c>
      <c r="V774" s="26">
        <f t="shared" si="76"/>
        <v>155</v>
      </c>
      <c r="W774" s="1">
        <v>15</v>
      </c>
      <c r="X774" s="27" t="str">
        <f t="shared" si="77"/>
        <v>P var</v>
      </c>
      <c r="AH774" s="67">
        <v>180</v>
      </c>
      <c r="AI774" s="68"/>
      <c r="AJ774" s="68"/>
      <c r="AK774" s="68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8" t="s">
        <v>37</v>
      </c>
    </row>
    <row r="775" spans="1:243" ht="49" customHeight="1" x14ac:dyDescent="0.35">
      <c r="A775" s="20">
        <v>773</v>
      </c>
      <c r="B775" s="2" t="s">
        <v>2020</v>
      </c>
      <c r="C775" s="2" t="s">
        <v>2024</v>
      </c>
      <c r="F775" s="23" t="s">
        <v>2025</v>
      </c>
      <c r="G775" s="4" t="s">
        <v>2026</v>
      </c>
      <c r="I775" s="1">
        <v>400</v>
      </c>
      <c r="J775" s="24">
        <f t="shared" si="74"/>
        <v>1200</v>
      </c>
      <c r="K775" s="44" t="s">
        <v>55</v>
      </c>
      <c r="U775" s="71" t="e">
        <f t="shared" si="79"/>
        <v>#DIV/0!</v>
      </c>
      <c r="V775" s="26">
        <f t="shared" si="76"/>
        <v>800</v>
      </c>
      <c r="W775" s="1">
        <v>15</v>
      </c>
      <c r="X775" s="27" t="str">
        <f t="shared" si="77"/>
        <v>P var</v>
      </c>
      <c r="AH775" s="67">
        <v>1200</v>
      </c>
      <c r="AI775" s="68"/>
      <c r="AJ775" s="68"/>
      <c r="AK775" s="68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8" t="s">
        <v>37</v>
      </c>
    </row>
    <row r="776" spans="1:243" ht="49" customHeight="1" x14ac:dyDescent="0.35">
      <c r="A776" s="20">
        <v>774</v>
      </c>
      <c r="B776" s="2" t="s">
        <v>2020</v>
      </c>
      <c r="C776" s="2" t="s">
        <v>2024</v>
      </c>
      <c r="F776" s="23" t="s">
        <v>2027</v>
      </c>
      <c r="G776" s="4" t="s">
        <v>2028</v>
      </c>
      <c r="I776" s="1">
        <v>100</v>
      </c>
      <c r="J776" s="24">
        <f t="shared" ref="J776:J839" si="80">SUM(AH776)+SUM(AI776:PY776)</f>
        <v>200</v>
      </c>
      <c r="K776" s="44" t="s">
        <v>55</v>
      </c>
      <c r="U776" s="71" t="e">
        <f t="shared" si="79"/>
        <v>#DIV/0!</v>
      </c>
      <c r="V776" s="26">
        <f t="shared" si="76"/>
        <v>100</v>
      </c>
      <c r="W776" s="1">
        <v>15</v>
      </c>
      <c r="X776" s="27" t="str">
        <f t="shared" si="77"/>
        <v>P var</v>
      </c>
      <c r="AH776" s="67">
        <v>200</v>
      </c>
      <c r="AI776" s="68"/>
      <c r="AJ776" s="68"/>
      <c r="AK776" s="68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8" t="s">
        <v>37</v>
      </c>
    </row>
    <row r="777" spans="1:243" ht="49" customHeight="1" x14ac:dyDescent="0.35">
      <c r="A777" s="20">
        <v>775</v>
      </c>
      <c r="B777" s="2" t="s">
        <v>2020</v>
      </c>
      <c r="C777" s="2" t="s">
        <v>2024</v>
      </c>
      <c r="F777" s="23" t="s">
        <v>2029</v>
      </c>
      <c r="G777" s="4" t="s">
        <v>2030</v>
      </c>
      <c r="I777" s="1">
        <v>0</v>
      </c>
      <c r="J777" s="24">
        <f t="shared" si="80"/>
        <v>1000</v>
      </c>
      <c r="K777" s="44" t="s">
        <v>55</v>
      </c>
      <c r="U777" s="71" t="e">
        <f t="shared" si="79"/>
        <v>#DIV/0!</v>
      </c>
      <c r="V777" s="26">
        <f t="shared" si="76"/>
        <v>1000</v>
      </c>
      <c r="W777" s="1">
        <v>15</v>
      </c>
      <c r="X777" s="27" t="str">
        <f t="shared" si="77"/>
        <v>P var</v>
      </c>
      <c r="AH777" s="67">
        <v>1000</v>
      </c>
      <c r="AI777" s="68"/>
      <c r="AJ777" s="68"/>
      <c r="AK777" s="68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8" t="s">
        <v>37</v>
      </c>
    </row>
    <row r="778" spans="1:243" ht="49" customHeight="1" x14ac:dyDescent="0.35">
      <c r="A778" s="20">
        <v>776</v>
      </c>
      <c r="B778" s="2" t="s">
        <v>2020</v>
      </c>
      <c r="C778" s="2" t="s">
        <v>2024</v>
      </c>
      <c r="F778" s="23" t="s">
        <v>2031</v>
      </c>
      <c r="G778" s="4" t="s">
        <v>2032</v>
      </c>
      <c r="I778" s="1">
        <v>75</v>
      </c>
      <c r="J778" s="24">
        <f t="shared" si="80"/>
        <v>391</v>
      </c>
      <c r="K778" s="44" t="s">
        <v>55</v>
      </c>
      <c r="U778" s="71" t="e">
        <f t="shared" si="79"/>
        <v>#DIV/0!</v>
      </c>
      <c r="V778" s="26">
        <f t="shared" si="76"/>
        <v>316</v>
      </c>
      <c r="W778" s="1">
        <v>15</v>
      </c>
      <c r="X778" s="27" t="str">
        <f t="shared" si="77"/>
        <v>P var</v>
      </c>
      <c r="AH778" s="67">
        <v>391</v>
      </c>
      <c r="AI778" s="68"/>
      <c r="AJ778" s="68"/>
      <c r="AK778" s="68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8" t="s">
        <v>37</v>
      </c>
    </row>
    <row r="779" spans="1:243" ht="49" customHeight="1" x14ac:dyDescent="0.35">
      <c r="A779" s="20">
        <v>777</v>
      </c>
      <c r="B779" s="2" t="s">
        <v>2020</v>
      </c>
      <c r="C779" s="2" t="s">
        <v>2033</v>
      </c>
      <c r="D779" s="2" t="s">
        <v>762</v>
      </c>
      <c r="E779" s="4" t="s">
        <v>2034</v>
      </c>
      <c r="F779" s="23" t="s">
        <v>2035</v>
      </c>
      <c r="I779" s="1">
        <v>0</v>
      </c>
      <c r="J779" s="24">
        <f t="shared" si="80"/>
        <v>375</v>
      </c>
      <c r="K779" s="44" t="s">
        <v>55</v>
      </c>
      <c r="U779" s="71" t="e">
        <f t="shared" si="79"/>
        <v>#DIV/0!</v>
      </c>
      <c r="V779" s="26">
        <f t="shared" si="76"/>
        <v>375</v>
      </c>
      <c r="W779" s="1">
        <v>0</v>
      </c>
      <c r="X779" s="27" t="str">
        <f t="shared" si="77"/>
        <v>P var</v>
      </c>
      <c r="AH779" s="67">
        <v>375</v>
      </c>
      <c r="AI779" s="68"/>
      <c r="AJ779" s="68"/>
      <c r="AK779" s="68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8" t="s">
        <v>37</v>
      </c>
    </row>
    <row r="780" spans="1:243" ht="49" customHeight="1" x14ac:dyDescent="0.35">
      <c r="A780" s="20">
        <v>778</v>
      </c>
      <c r="B780" s="2" t="s">
        <v>2020</v>
      </c>
      <c r="C780" s="2" t="s">
        <v>2033</v>
      </c>
      <c r="D780" s="2" t="s">
        <v>2036</v>
      </c>
      <c r="E780" s="4" t="s">
        <v>2037</v>
      </c>
      <c r="F780" s="23" t="s">
        <v>2038</v>
      </c>
      <c r="G780" s="4" t="s">
        <v>2039</v>
      </c>
      <c r="I780" s="1">
        <v>0</v>
      </c>
      <c r="J780" s="24">
        <f t="shared" si="80"/>
        <v>400</v>
      </c>
      <c r="K780" s="44" t="s">
        <v>55</v>
      </c>
      <c r="U780" s="71" t="e">
        <f t="shared" si="79"/>
        <v>#DIV/0!</v>
      </c>
      <c r="V780" s="26">
        <f t="shared" si="76"/>
        <v>400</v>
      </c>
      <c r="W780" s="1">
        <v>0</v>
      </c>
      <c r="X780" s="27" t="str">
        <f t="shared" si="77"/>
        <v>P var</v>
      </c>
      <c r="AH780" s="67">
        <v>400</v>
      </c>
      <c r="AI780" s="68"/>
      <c r="AJ780" s="68"/>
      <c r="AK780" s="68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8" t="s">
        <v>37</v>
      </c>
    </row>
    <row r="781" spans="1:243" ht="49" customHeight="1" x14ac:dyDescent="0.35">
      <c r="A781" s="20">
        <v>779</v>
      </c>
      <c r="B781" s="2" t="s">
        <v>2020</v>
      </c>
      <c r="C781" s="2" t="s">
        <v>2033</v>
      </c>
      <c r="D781" s="2" t="s">
        <v>2040</v>
      </c>
      <c r="E781" s="4" t="s">
        <v>2041</v>
      </c>
      <c r="F781" s="23" t="s">
        <v>2042</v>
      </c>
      <c r="G781" s="4" t="s">
        <v>2043</v>
      </c>
      <c r="I781" s="1">
        <v>0</v>
      </c>
      <c r="J781" s="24">
        <f t="shared" si="80"/>
        <v>190</v>
      </c>
      <c r="K781" s="44" t="s">
        <v>55</v>
      </c>
      <c r="U781" s="71" t="e">
        <f t="shared" si="79"/>
        <v>#DIV/0!</v>
      </c>
      <c r="V781" s="26">
        <f t="shared" si="76"/>
        <v>190</v>
      </c>
      <c r="W781" s="1">
        <v>0</v>
      </c>
      <c r="X781" s="27" t="str">
        <f t="shared" si="77"/>
        <v>P var</v>
      </c>
      <c r="AH781" s="67">
        <v>190</v>
      </c>
      <c r="AI781" s="68"/>
      <c r="AJ781" s="68"/>
      <c r="AK781" s="68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8" t="s">
        <v>37</v>
      </c>
    </row>
    <row r="782" spans="1:243" ht="49" customHeight="1" x14ac:dyDescent="0.35">
      <c r="A782" s="20">
        <v>780</v>
      </c>
      <c r="B782" s="2" t="s">
        <v>2020</v>
      </c>
      <c r="C782" s="2" t="s">
        <v>2033</v>
      </c>
      <c r="D782" s="2" t="s">
        <v>2036</v>
      </c>
      <c r="F782" s="23" t="s">
        <v>2044</v>
      </c>
      <c r="I782" s="1">
        <v>0</v>
      </c>
      <c r="J782" s="24">
        <f t="shared" si="80"/>
        <v>1000</v>
      </c>
      <c r="K782" s="44" t="s">
        <v>55</v>
      </c>
      <c r="U782" s="71" t="e">
        <f t="shared" si="79"/>
        <v>#DIV/0!</v>
      </c>
      <c r="V782" s="26">
        <f t="shared" si="76"/>
        <v>1000</v>
      </c>
      <c r="W782" s="1">
        <v>0</v>
      </c>
      <c r="X782" s="27" t="str">
        <f t="shared" si="77"/>
        <v>P var</v>
      </c>
      <c r="AH782" s="67">
        <v>1000</v>
      </c>
      <c r="AI782" s="68"/>
      <c r="AJ782" s="68"/>
      <c r="AK782" s="68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8" t="s">
        <v>37</v>
      </c>
    </row>
    <row r="783" spans="1:243" ht="49" customHeight="1" x14ac:dyDescent="0.35">
      <c r="A783" s="20">
        <v>781</v>
      </c>
      <c r="B783" s="2" t="s">
        <v>2020</v>
      </c>
      <c r="C783" s="2" t="s">
        <v>2045</v>
      </c>
      <c r="D783" s="2" t="s">
        <v>2036</v>
      </c>
      <c r="F783" s="23" t="s">
        <v>2046</v>
      </c>
      <c r="I783" s="1">
        <v>0</v>
      </c>
      <c r="J783" s="24">
        <f t="shared" si="80"/>
        <v>2000</v>
      </c>
      <c r="K783" s="44" t="s">
        <v>55</v>
      </c>
      <c r="U783" s="71" t="e">
        <f t="shared" si="79"/>
        <v>#DIV/0!</v>
      </c>
      <c r="V783" s="26">
        <f t="shared" si="76"/>
        <v>2000</v>
      </c>
      <c r="W783" s="1">
        <v>0</v>
      </c>
      <c r="X783" s="27" t="str">
        <f t="shared" si="77"/>
        <v>P var</v>
      </c>
      <c r="AH783" s="67">
        <v>2000</v>
      </c>
      <c r="AI783" s="68"/>
      <c r="AJ783" s="68"/>
      <c r="AK783" s="68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8" t="s">
        <v>37</v>
      </c>
    </row>
    <row r="784" spans="1:243" ht="49" customHeight="1" x14ac:dyDescent="0.35">
      <c r="A784" s="20">
        <v>782</v>
      </c>
      <c r="B784" s="2" t="s">
        <v>2020</v>
      </c>
      <c r="C784" s="2" t="s">
        <v>2047</v>
      </c>
      <c r="D784" s="2" t="s">
        <v>762</v>
      </c>
      <c r="E784" s="4" t="s">
        <v>2048</v>
      </c>
      <c r="F784" s="23" t="s">
        <v>2049</v>
      </c>
      <c r="G784" s="4" t="s">
        <v>2050</v>
      </c>
      <c r="I784" s="1">
        <v>0</v>
      </c>
      <c r="J784" s="24">
        <f t="shared" si="80"/>
        <v>144</v>
      </c>
      <c r="K784" s="44" t="s">
        <v>55</v>
      </c>
      <c r="U784" s="71" t="e">
        <f t="shared" si="79"/>
        <v>#DIV/0!</v>
      </c>
      <c r="V784" s="26">
        <f t="shared" si="76"/>
        <v>144</v>
      </c>
      <c r="W784" s="1">
        <v>0</v>
      </c>
      <c r="X784" s="27" t="str">
        <f t="shared" si="77"/>
        <v>P var</v>
      </c>
      <c r="AH784" s="67">
        <v>146</v>
      </c>
      <c r="AI784" s="68"/>
      <c r="AJ784" s="68"/>
      <c r="AK784" s="68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>
        <v>-2</v>
      </c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8" t="s">
        <v>37</v>
      </c>
    </row>
    <row r="785" spans="1:243" ht="49" customHeight="1" x14ac:dyDescent="0.35">
      <c r="A785" s="20">
        <v>783</v>
      </c>
      <c r="B785" s="2" t="s">
        <v>2020</v>
      </c>
      <c r="C785" s="2" t="s">
        <v>2047</v>
      </c>
      <c r="D785" s="2" t="s">
        <v>2036</v>
      </c>
      <c r="E785" s="4" t="s">
        <v>2051</v>
      </c>
      <c r="F785" s="23" t="s">
        <v>2052</v>
      </c>
      <c r="I785" s="1">
        <v>0</v>
      </c>
      <c r="J785" s="24">
        <f t="shared" si="80"/>
        <v>129</v>
      </c>
      <c r="K785" s="44" t="s">
        <v>55</v>
      </c>
      <c r="U785" s="71" t="e">
        <f t="shared" si="79"/>
        <v>#DIV/0!</v>
      </c>
      <c r="V785" s="26">
        <f t="shared" si="76"/>
        <v>129</v>
      </c>
      <c r="W785" s="1">
        <v>0</v>
      </c>
      <c r="X785" s="27" t="str">
        <f t="shared" si="77"/>
        <v>P var</v>
      </c>
      <c r="AH785" s="67">
        <v>131</v>
      </c>
      <c r="AI785" s="68"/>
      <c r="AJ785" s="68"/>
      <c r="AK785" s="68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>
        <v>-2</v>
      </c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8" t="s">
        <v>37</v>
      </c>
    </row>
    <row r="786" spans="1:243" ht="49" customHeight="1" x14ac:dyDescent="0.35">
      <c r="A786" s="20">
        <v>784</v>
      </c>
      <c r="B786" s="2" t="s">
        <v>2020</v>
      </c>
      <c r="C786" s="2" t="s">
        <v>2047</v>
      </c>
      <c r="D786" s="2" t="s">
        <v>2036</v>
      </c>
      <c r="E786" s="4" t="s">
        <v>2053</v>
      </c>
      <c r="F786" s="23" t="s">
        <v>2054</v>
      </c>
      <c r="I786" s="1">
        <v>0</v>
      </c>
      <c r="J786" s="24">
        <f t="shared" si="80"/>
        <v>195</v>
      </c>
      <c r="K786" s="44" t="s">
        <v>55</v>
      </c>
      <c r="U786" s="71" t="e">
        <f t="shared" si="79"/>
        <v>#DIV/0!</v>
      </c>
      <c r="V786" s="26">
        <f t="shared" si="76"/>
        <v>195</v>
      </c>
      <c r="W786" s="1">
        <v>0</v>
      </c>
      <c r="X786" s="27" t="str">
        <f t="shared" si="77"/>
        <v>P var</v>
      </c>
      <c r="AH786" s="67">
        <v>195</v>
      </c>
      <c r="AI786" s="68"/>
      <c r="AJ786" s="68"/>
      <c r="AK786" s="68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8" t="s">
        <v>37</v>
      </c>
    </row>
    <row r="787" spans="1:243" ht="49" customHeight="1" x14ac:dyDescent="0.35">
      <c r="A787" s="20">
        <v>785</v>
      </c>
      <c r="B787" s="2" t="s">
        <v>2020</v>
      </c>
      <c r="C787" s="2" t="s">
        <v>2047</v>
      </c>
      <c r="D787" s="2" t="s">
        <v>762</v>
      </c>
      <c r="E787" s="4" t="s">
        <v>2055</v>
      </c>
      <c r="F787" s="23" t="s">
        <v>2056</v>
      </c>
      <c r="I787" s="1">
        <v>0</v>
      </c>
      <c r="J787" s="24">
        <f t="shared" si="80"/>
        <v>27</v>
      </c>
      <c r="K787" s="44" t="s">
        <v>55</v>
      </c>
      <c r="U787" s="71" t="e">
        <f t="shared" si="79"/>
        <v>#DIV/0!</v>
      </c>
      <c r="V787" s="26">
        <f t="shared" si="76"/>
        <v>27</v>
      </c>
      <c r="W787" s="1">
        <v>0</v>
      </c>
      <c r="X787" s="27" t="str">
        <f t="shared" si="77"/>
        <v>P var</v>
      </c>
      <c r="AH787" s="67">
        <v>27</v>
      </c>
      <c r="AI787" s="68"/>
      <c r="AJ787" s="68"/>
      <c r="AK787" s="68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8" t="s">
        <v>37</v>
      </c>
    </row>
    <row r="788" spans="1:243" ht="49" customHeight="1" x14ac:dyDescent="0.35">
      <c r="A788" s="20">
        <v>786</v>
      </c>
      <c r="B788" s="2" t="s">
        <v>2020</v>
      </c>
      <c r="C788" s="2" t="s">
        <v>2047</v>
      </c>
      <c r="D788" s="2" t="s">
        <v>2036</v>
      </c>
      <c r="E788" s="4" t="s">
        <v>2057</v>
      </c>
      <c r="F788" s="23" t="s">
        <v>2058</v>
      </c>
      <c r="G788" s="4">
        <v>397000202</v>
      </c>
      <c r="I788" s="1">
        <v>0</v>
      </c>
      <c r="J788" s="24">
        <f t="shared" si="80"/>
        <v>101</v>
      </c>
      <c r="K788" s="44" t="s">
        <v>55</v>
      </c>
      <c r="U788" s="71" t="e">
        <f t="shared" si="79"/>
        <v>#DIV/0!</v>
      </c>
      <c r="V788" s="26">
        <f t="shared" si="76"/>
        <v>101</v>
      </c>
      <c r="W788" s="1">
        <v>0</v>
      </c>
      <c r="X788" s="27" t="str">
        <f t="shared" si="77"/>
        <v>P var</v>
      </c>
      <c r="AH788" s="67">
        <v>101</v>
      </c>
      <c r="AI788" s="68"/>
      <c r="AJ788" s="68"/>
      <c r="AK788" s="68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8" t="s">
        <v>37</v>
      </c>
    </row>
    <row r="789" spans="1:243" ht="49" customHeight="1" x14ac:dyDescent="0.35">
      <c r="A789" s="20">
        <v>787</v>
      </c>
      <c r="B789" s="2" t="s">
        <v>2020</v>
      </c>
      <c r="C789" s="2" t="s">
        <v>2047</v>
      </c>
      <c r="D789" s="2" t="s">
        <v>2036</v>
      </c>
      <c r="E789" s="4" t="s">
        <v>2059</v>
      </c>
      <c r="F789" s="23" t="s">
        <v>2060</v>
      </c>
      <c r="G789" s="4" t="s">
        <v>2061</v>
      </c>
      <c r="I789" s="1">
        <v>0</v>
      </c>
      <c r="J789" s="24">
        <f t="shared" si="80"/>
        <v>99</v>
      </c>
      <c r="K789" s="44" t="s">
        <v>55</v>
      </c>
      <c r="U789" s="71" t="e">
        <f t="shared" si="79"/>
        <v>#DIV/0!</v>
      </c>
      <c r="V789" s="26">
        <f t="shared" si="76"/>
        <v>99</v>
      </c>
      <c r="W789" s="1">
        <v>0</v>
      </c>
      <c r="X789" s="27" t="str">
        <f t="shared" si="77"/>
        <v>P var</v>
      </c>
      <c r="AH789" s="67">
        <v>99</v>
      </c>
      <c r="AI789" s="68"/>
      <c r="AJ789" s="68"/>
      <c r="AK789" s="68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8" t="s">
        <v>37</v>
      </c>
    </row>
    <row r="790" spans="1:243" ht="49" customHeight="1" x14ac:dyDescent="0.35">
      <c r="A790" s="20">
        <v>788</v>
      </c>
      <c r="B790" s="2" t="s">
        <v>2020</v>
      </c>
      <c r="C790" s="2" t="s">
        <v>2047</v>
      </c>
      <c r="D790" s="2" t="s">
        <v>2036</v>
      </c>
      <c r="E790" s="4" t="s">
        <v>2062</v>
      </c>
      <c r="F790" s="23" t="s">
        <v>2063</v>
      </c>
      <c r="I790" s="1">
        <v>0</v>
      </c>
      <c r="J790" s="24">
        <f t="shared" si="80"/>
        <v>1</v>
      </c>
      <c r="K790" s="44" t="s">
        <v>55</v>
      </c>
      <c r="U790" s="71" t="e">
        <f t="shared" si="79"/>
        <v>#DIV/0!</v>
      </c>
      <c r="V790" s="26">
        <f t="shared" si="76"/>
        <v>1</v>
      </c>
      <c r="W790" s="1">
        <v>0</v>
      </c>
      <c r="X790" s="27" t="str">
        <f t="shared" si="77"/>
        <v>P var</v>
      </c>
      <c r="AH790" s="67">
        <v>1</v>
      </c>
      <c r="AI790" s="68"/>
      <c r="AJ790" s="68"/>
      <c r="AK790" s="68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8" t="s">
        <v>37</v>
      </c>
    </row>
    <row r="791" spans="1:243" ht="49" customHeight="1" x14ac:dyDescent="0.35">
      <c r="A791" s="20">
        <v>789</v>
      </c>
      <c r="B791" s="2" t="s">
        <v>2020</v>
      </c>
      <c r="C791" s="2" t="s">
        <v>2024</v>
      </c>
      <c r="D791" s="2" t="s">
        <v>1060</v>
      </c>
      <c r="E791" s="4" t="s">
        <v>2064</v>
      </c>
      <c r="F791" s="23" t="s">
        <v>2065</v>
      </c>
      <c r="G791" s="36" t="s">
        <v>2066</v>
      </c>
      <c r="I791" s="1">
        <v>0</v>
      </c>
      <c r="J791" s="24">
        <f t="shared" si="80"/>
        <v>122</v>
      </c>
      <c r="K791" s="44" t="s">
        <v>55</v>
      </c>
      <c r="U791" s="71" t="e">
        <f t="shared" si="79"/>
        <v>#DIV/0!</v>
      </c>
      <c r="V791" s="26">
        <f t="shared" si="76"/>
        <v>122</v>
      </c>
      <c r="W791" s="1">
        <v>0</v>
      </c>
      <c r="X791" s="27" t="str">
        <f t="shared" si="77"/>
        <v>P var</v>
      </c>
      <c r="AH791" s="67">
        <v>140</v>
      </c>
      <c r="AI791" s="68"/>
      <c r="AJ791" s="68"/>
      <c r="AK791" s="68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>
        <v>-8</v>
      </c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>
        <v>-10</v>
      </c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8" t="s">
        <v>37</v>
      </c>
    </row>
    <row r="792" spans="1:243" ht="49" customHeight="1" x14ac:dyDescent="0.35">
      <c r="A792" s="20">
        <v>790</v>
      </c>
      <c r="B792" s="2" t="s">
        <v>2020</v>
      </c>
      <c r="C792" s="2" t="s">
        <v>2021</v>
      </c>
      <c r="E792" s="4" t="s">
        <v>2067</v>
      </c>
      <c r="F792" s="23" t="s">
        <v>2068</v>
      </c>
      <c r="G792" s="4" t="s">
        <v>2069</v>
      </c>
      <c r="I792" s="1">
        <v>0</v>
      </c>
      <c r="J792" s="24">
        <f t="shared" si="80"/>
        <v>150</v>
      </c>
      <c r="K792" s="44" t="s">
        <v>55</v>
      </c>
      <c r="U792" s="71" t="e">
        <f t="shared" si="79"/>
        <v>#DIV/0!</v>
      </c>
      <c r="V792" s="26">
        <f t="shared" si="76"/>
        <v>150</v>
      </c>
      <c r="W792" s="1">
        <v>0</v>
      </c>
      <c r="X792" s="27" t="str">
        <f t="shared" si="77"/>
        <v>P var</v>
      </c>
      <c r="AH792" s="67">
        <v>150</v>
      </c>
      <c r="AI792" s="68"/>
      <c r="AJ792" s="68"/>
      <c r="AK792" s="68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8" t="s">
        <v>37</v>
      </c>
    </row>
    <row r="793" spans="1:243" ht="49" customHeight="1" x14ac:dyDescent="0.35">
      <c r="A793" s="20">
        <v>791</v>
      </c>
      <c r="B793" s="2" t="s">
        <v>2020</v>
      </c>
      <c r="C793" s="2" t="s">
        <v>2024</v>
      </c>
      <c r="E793" s="4" t="s">
        <v>2070</v>
      </c>
      <c r="F793" s="23" t="s">
        <v>2071</v>
      </c>
      <c r="G793" s="4" t="s">
        <v>2072</v>
      </c>
      <c r="I793" s="1">
        <v>0</v>
      </c>
      <c r="J793" s="24">
        <f t="shared" si="80"/>
        <v>63</v>
      </c>
      <c r="K793" s="44" t="s">
        <v>55</v>
      </c>
      <c r="U793" s="71" t="e">
        <f t="shared" si="79"/>
        <v>#DIV/0!</v>
      </c>
      <c r="V793" s="26">
        <f t="shared" si="76"/>
        <v>63</v>
      </c>
      <c r="W793" s="1">
        <v>0</v>
      </c>
      <c r="X793" s="27" t="str">
        <f t="shared" si="77"/>
        <v>P var</v>
      </c>
      <c r="AH793" s="67">
        <v>63</v>
      </c>
      <c r="AI793" s="68"/>
      <c r="AJ793" s="68"/>
      <c r="AK793" s="68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8" t="s">
        <v>37</v>
      </c>
    </row>
    <row r="794" spans="1:243" ht="49" customHeight="1" x14ac:dyDescent="0.35">
      <c r="A794" s="20">
        <v>792</v>
      </c>
      <c r="B794" s="2" t="s">
        <v>2020</v>
      </c>
      <c r="C794" s="2" t="s">
        <v>2024</v>
      </c>
      <c r="E794" s="4" t="s">
        <v>2073</v>
      </c>
      <c r="F794" s="23" t="s">
        <v>2074</v>
      </c>
      <c r="G794" s="4" t="s">
        <v>2075</v>
      </c>
      <c r="I794" s="1">
        <v>0</v>
      </c>
      <c r="J794" s="24">
        <f t="shared" si="80"/>
        <v>228</v>
      </c>
      <c r="K794" s="44" t="s">
        <v>55</v>
      </c>
      <c r="U794" s="71" t="e">
        <f t="shared" si="79"/>
        <v>#DIV/0!</v>
      </c>
      <c r="V794" s="26">
        <f t="shared" si="76"/>
        <v>228</v>
      </c>
      <c r="W794" s="1">
        <v>0</v>
      </c>
      <c r="X794" s="27" t="str">
        <f t="shared" si="77"/>
        <v>P var</v>
      </c>
      <c r="AB794" s="5" t="s">
        <v>2076</v>
      </c>
      <c r="AH794" s="67">
        <v>228</v>
      </c>
      <c r="AI794" s="68"/>
      <c r="AJ794" s="68"/>
      <c r="AK794" s="68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8" t="s">
        <v>37</v>
      </c>
    </row>
    <row r="795" spans="1:243" ht="49" customHeight="1" x14ac:dyDescent="0.35">
      <c r="A795" s="20">
        <v>793</v>
      </c>
      <c r="B795" s="2" t="s">
        <v>2020</v>
      </c>
      <c r="C795" s="2" t="s">
        <v>2024</v>
      </c>
      <c r="F795" s="23" t="s">
        <v>2077</v>
      </c>
      <c r="G795" s="4" t="s">
        <v>2078</v>
      </c>
      <c r="I795" s="1">
        <v>0</v>
      </c>
      <c r="J795" s="24">
        <f t="shared" si="80"/>
        <v>100</v>
      </c>
      <c r="K795" s="44" t="s">
        <v>55</v>
      </c>
      <c r="U795" s="71" t="e">
        <f t="shared" si="79"/>
        <v>#DIV/0!</v>
      </c>
      <c r="V795" s="26">
        <f t="shared" si="76"/>
        <v>100</v>
      </c>
      <c r="W795" s="1">
        <v>0</v>
      </c>
      <c r="X795" s="27" t="str">
        <f t="shared" si="77"/>
        <v>P var</v>
      </c>
      <c r="AH795" s="67">
        <v>100</v>
      </c>
      <c r="AI795" s="68"/>
      <c r="AJ795" s="68"/>
      <c r="AK795" s="68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8" t="s">
        <v>37</v>
      </c>
    </row>
    <row r="796" spans="1:243" ht="49" customHeight="1" x14ac:dyDescent="0.35">
      <c r="A796" s="20">
        <v>794</v>
      </c>
      <c r="B796" s="2" t="s">
        <v>2020</v>
      </c>
      <c r="C796" s="2" t="s">
        <v>2024</v>
      </c>
      <c r="F796" s="23" t="s">
        <v>2079</v>
      </c>
      <c r="G796" s="4" t="s">
        <v>2080</v>
      </c>
      <c r="I796" s="1">
        <v>0</v>
      </c>
      <c r="J796" s="24">
        <f t="shared" si="80"/>
        <v>50</v>
      </c>
      <c r="K796" s="44" t="s">
        <v>55</v>
      </c>
      <c r="U796" s="71" t="e">
        <f t="shared" si="79"/>
        <v>#DIV/0!</v>
      </c>
      <c r="V796" s="26">
        <f t="shared" si="76"/>
        <v>50</v>
      </c>
      <c r="W796" s="1">
        <v>0</v>
      </c>
      <c r="X796" s="27" t="str">
        <f t="shared" si="77"/>
        <v>P var</v>
      </c>
      <c r="AH796" s="67">
        <v>50</v>
      </c>
      <c r="AI796" s="68"/>
      <c r="AJ796" s="68"/>
      <c r="AK796" s="68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8" t="s">
        <v>37</v>
      </c>
    </row>
    <row r="797" spans="1:243" ht="49" customHeight="1" x14ac:dyDescent="0.35">
      <c r="A797" s="20">
        <v>795</v>
      </c>
      <c r="B797" s="2" t="s">
        <v>2020</v>
      </c>
      <c r="C797" s="2" t="s">
        <v>2024</v>
      </c>
      <c r="E797" s="4" t="s">
        <v>2081</v>
      </c>
      <c r="F797" s="23" t="s">
        <v>2082</v>
      </c>
      <c r="G797" s="4" t="s">
        <v>2083</v>
      </c>
      <c r="I797" s="1">
        <v>0</v>
      </c>
      <c r="J797" s="24">
        <f t="shared" si="80"/>
        <v>160</v>
      </c>
      <c r="K797" s="44" t="s">
        <v>55</v>
      </c>
      <c r="U797" s="71" t="e">
        <f t="shared" si="79"/>
        <v>#DIV/0!</v>
      </c>
      <c r="V797" s="26">
        <f t="shared" si="76"/>
        <v>160</v>
      </c>
      <c r="W797" s="1">
        <v>0</v>
      </c>
      <c r="X797" s="27" t="str">
        <f t="shared" si="77"/>
        <v>P var</v>
      </c>
      <c r="AH797" s="67">
        <v>160</v>
      </c>
      <c r="AI797" s="68"/>
      <c r="AJ797" s="68"/>
      <c r="AK797" s="68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8" t="s">
        <v>37</v>
      </c>
    </row>
    <row r="798" spans="1:243" ht="49" customHeight="1" x14ac:dyDescent="0.35">
      <c r="A798" s="20">
        <v>796</v>
      </c>
      <c r="B798" s="2" t="s">
        <v>2020</v>
      </c>
      <c r="C798" s="2" t="s">
        <v>2024</v>
      </c>
      <c r="E798" s="4" t="s">
        <v>2084</v>
      </c>
      <c r="F798" s="23" t="s">
        <v>2085</v>
      </c>
      <c r="G798" s="4" t="s">
        <v>2086</v>
      </c>
      <c r="I798" s="1">
        <v>0</v>
      </c>
      <c r="J798" s="24">
        <f t="shared" si="80"/>
        <v>36</v>
      </c>
      <c r="K798" s="44" t="s">
        <v>55</v>
      </c>
      <c r="U798" s="71" t="e">
        <f t="shared" si="79"/>
        <v>#DIV/0!</v>
      </c>
      <c r="V798" s="26">
        <f t="shared" si="76"/>
        <v>36</v>
      </c>
      <c r="W798" s="1">
        <v>0</v>
      </c>
      <c r="X798" s="27" t="str">
        <f t="shared" si="77"/>
        <v>P var</v>
      </c>
      <c r="AH798" s="67">
        <v>36</v>
      </c>
      <c r="AI798" s="68"/>
      <c r="AJ798" s="68"/>
      <c r="AK798" s="68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8" t="s">
        <v>37</v>
      </c>
    </row>
    <row r="799" spans="1:243" ht="49" customHeight="1" x14ac:dyDescent="0.35">
      <c r="A799" s="20">
        <v>797</v>
      </c>
      <c r="B799" s="2" t="s">
        <v>2020</v>
      </c>
      <c r="C799" s="2" t="s">
        <v>2024</v>
      </c>
      <c r="E799" s="4" t="s">
        <v>2087</v>
      </c>
      <c r="F799" s="23" t="s">
        <v>2088</v>
      </c>
      <c r="G799" s="4" t="s">
        <v>2089</v>
      </c>
      <c r="I799" s="1">
        <v>0</v>
      </c>
      <c r="J799" s="24">
        <f t="shared" si="80"/>
        <v>85</v>
      </c>
      <c r="K799" s="44" t="s">
        <v>55</v>
      </c>
      <c r="U799" s="71" t="e">
        <f t="shared" si="79"/>
        <v>#DIV/0!</v>
      </c>
      <c r="V799" s="26">
        <f t="shared" si="76"/>
        <v>85</v>
      </c>
      <c r="W799" s="1">
        <v>0</v>
      </c>
      <c r="X799" s="27" t="str">
        <f t="shared" si="77"/>
        <v>P var</v>
      </c>
      <c r="AH799" s="67">
        <v>85</v>
      </c>
      <c r="AI799" s="68"/>
      <c r="AJ799" s="68"/>
      <c r="AK799" s="68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8" t="s">
        <v>37</v>
      </c>
    </row>
    <row r="800" spans="1:243" ht="49" customHeight="1" x14ac:dyDescent="0.35">
      <c r="A800" s="20">
        <v>798</v>
      </c>
      <c r="B800" s="2" t="s">
        <v>2020</v>
      </c>
      <c r="C800" s="2" t="s">
        <v>2024</v>
      </c>
      <c r="E800" s="4" t="s">
        <v>2090</v>
      </c>
      <c r="F800" s="23" t="s">
        <v>2091</v>
      </c>
      <c r="G800" s="4" t="s">
        <v>2092</v>
      </c>
      <c r="I800" s="1">
        <v>0</v>
      </c>
      <c r="J800" s="24">
        <f t="shared" si="80"/>
        <v>47</v>
      </c>
      <c r="K800" s="44" t="s">
        <v>55</v>
      </c>
      <c r="U800" s="71" t="e">
        <f t="shared" si="79"/>
        <v>#DIV/0!</v>
      </c>
      <c r="V800" s="26">
        <f t="shared" si="76"/>
        <v>47</v>
      </c>
      <c r="W800" s="1">
        <v>0</v>
      </c>
      <c r="X800" s="27" t="str">
        <f t="shared" si="77"/>
        <v>P var</v>
      </c>
      <c r="AH800" s="67">
        <v>47</v>
      </c>
      <c r="AI800" s="68"/>
      <c r="AJ800" s="68"/>
      <c r="AK800" s="68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8" t="s">
        <v>37</v>
      </c>
    </row>
    <row r="801" spans="1:243" ht="49" customHeight="1" x14ac:dyDescent="0.35">
      <c r="A801" s="20">
        <v>799</v>
      </c>
      <c r="B801" s="2" t="s">
        <v>2020</v>
      </c>
      <c r="C801" s="2" t="s">
        <v>2024</v>
      </c>
      <c r="F801" s="23" t="s">
        <v>2093</v>
      </c>
      <c r="G801" s="4" t="s">
        <v>2094</v>
      </c>
      <c r="I801" s="1">
        <v>0</v>
      </c>
      <c r="J801" s="24">
        <f t="shared" si="80"/>
        <v>500</v>
      </c>
      <c r="K801" s="44" t="s">
        <v>55</v>
      </c>
      <c r="U801" s="71" t="e">
        <f t="shared" si="79"/>
        <v>#DIV/0!</v>
      </c>
      <c r="V801" s="26">
        <f t="shared" si="76"/>
        <v>500</v>
      </c>
      <c r="W801" s="1">
        <v>0</v>
      </c>
      <c r="X801" s="27" t="str">
        <f t="shared" si="77"/>
        <v>P var</v>
      </c>
      <c r="AH801" s="67">
        <v>500</v>
      </c>
      <c r="AI801" s="68"/>
      <c r="AJ801" s="68"/>
      <c r="AK801" s="68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8" t="s">
        <v>37</v>
      </c>
    </row>
    <row r="802" spans="1:243" ht="49" customHeight="1" x14ac:dyDescent="0.35">
      <c r="A802" s="20">
        <v>800</v>
      </c>
      <c r="B802" s="2" t="s">
        <v>2020</v>
      </c>
      <c r="C802" s="2" t="s">
        <v>2024</v>
      </c>
      <c r="E802" s="4" t="s">
        <v>2095</v>
      </c>
      <c r="F802" s="23" t="s">
        <v>2096</v>
      </c>
      <c r="G802" s="4" t="s">
        <v>2097</v>
      </c>
      <c r="I802" s="1">
        <v>0</v>
      </c>
      <c r="J802" s="24">
        <f t="shared" si="80"/>
        <v>500</v>
      </c>
      <c r="K802" s="44" t="s">
        <v>55</v>
      </c>
      <c r="U802" s="71" t="e">
        <f t="shared" si="79"/>
        <v>#DIV/0!</v>
      </c>
      <c r="V802" s="26">
        <f t="shared" si="76"/>
        <v>500</v>
      </c>
      <c r="W802" s="1">
        <v>0</v>
      </c>
      <c r="X802" s="27" t="str">
        <f t="shared" si="77"/>
        <v>P var</v>
      </c>
      <c r="AH802" s="67">
        <v>500</v>
      </c>
      <c r="AI802" s="68"/>
      <c r="AJ802" s="68"/>
      <c r="AK802" s="68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8" t="s">
        <v>37</v>
      </c>
    </row>
    <row r="803" spans="1:243" ht="49" customHeight="1" x14ac:dyDescent="0.35">
      <c r="A803" s="20">
        <v>801</v>
      </c>
      <c r="B803" s="2" t="s">
        <v>2020</v>
      </c>
      <c r="C803" s="2" t="s">
        <v>2024</v>
      </c>
      <c r="E803" s="4" t="s">
        <v>2098</v>
      </c>
      <c r="F803" s="23" t="s">
        <v>2099</v>
      </c>
      <c r="G803" s="4" t="s">
        <v>2100</v>
      </c>
      <c r="I803" s="1">
        <v>0</v>
      </c>
      <c r="J803" s="24">
        <f t="shared" si="80"/>
        <v>500</v>
      </c>
      <c r="K803" s="44" t="s">
        <v>55</v>
      </c>
      <c r="U803" s="71" t="e">
        <f t="shared" si="79"/>
        <v>#DIV/0!</v>
      </c>
      <c r="V803" s="26">
        <f t="shared" si="76"/>
        <v>500</v>
      </c>
      <c r="W803" s="1">
        <v>0</v>
      </c>
      <c r="X803" s="27" t="str">
        <f t="shared" si="77"/>
        <v>P var</v>
      </c>
      <c r="AH803" s="67">
        <v>500</v>
      </c>
      <c r="AI803" s="68"/>
      <c r="AJ803" s="68"/>
      <c r="AK803" s="68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8" t="s">
        <v>37</v>
      </c>
    </row>
    <row r="804" spans="1:243" ht="49" customHeight="1" x14ac:dyDescent="0.35">
      <c r="A804" s="20">
        <v>802</v>
      </c>
      <c r="B804" s="2" t="s">
        <v>2020</v>
      </c>
      <c r="C804" s="2" t="s">
        <v>2021</v>
      </c>
      <c r="F804" s="23" t="s">
        <v>2101</v>
      </c>
      <c r="G804" s="4" t="s">
        <v>2102</v>
      </c>
      <c r="I804" s="1">
        <v>0</v>
      </c>
      <c r="J804" s="24">
        <f t="shared" si="80"/>
        <v>200</v>
      </c>
      <c r="K804" s="44" t="s">
        <v>55</v>
      </c>
      <c r="U804" s="71" t="e">
        <f t="shared" si="79"/>
        <v>#DIV/0!</v>
      </c>
      <c r="V804" s="26">
        <f t="shared" si="76"/>
        <v>200</v>
      </c>
      <c r="W804" s="1">
        <v>0</v>
      </c>
      <c r="X804" s="27" t="str">
        <f t="shared" si="77"/>
        <v>P var</v>
      </c>
      <c r="AH804" s="67">
        <v>200</v>
      </c>
      <c r="AI804" s="68"/>
      <c r="AJ804" s="68"/>
      <c r="AK804" s="68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8" t="s">
        <v>37</v>
      </c>
    </row>
    <row r="805" spans="1:243" ht="49" customHeight="1" x14ac:dyDescent="0.35">
      <c r="A805" s="20">
        <v>803</v>
      </c>
      <c r="B805" s="2" t="s">
        <v>2020</v>
      </c>
      <c r="C805" s="2" t="s">
        <v>2021</v>
      </c>
      <c r="E805" s="4" t="s">
        <v>2103</v>
      </c>
      <c r="F805" s="23" t="s">
        <v>2104</v>
      </c>
      <c r="G805" s="4" t="s">
        <v>2105</v>
      </c>
      <c r="I805" s="1">
        <v>0</v>
      </c>
      <c r="J805" s="24">
        <f t="shared" si="80"/>
        <v>380</v>
      </c>
      <c r="K805" s="44" t="s">
        <v>55</v>
      </c>
      <c r="U805" s="71" t="e">
        <f t="shared" si="79"/>
        <v>#DIV/0!</v>
      </c>
      <c r="V805" s="26">
        <f t="shared" si="76"/>
        <v>380</v>
      </c>
      <c r="W805" s="1">
        <v>0</v>
      </c>
      <c r="X805" s="27" t="str">
        <f t="shared" si="77"/>
        <v>P var</v>
      </c>
      <c r="AB805" s="5" t="s">
        <v>2076</v>
      </c>
      <c r="AH805" s="67">
        <v>380</v>
      </c>
      <c r="AI805" s="68"/>
      <c r="AJ805" s="68"/>
      <c r="AK805" s="68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8" t="s">
        <v>37</v>
      </c>
    </row>
    <row r="806" spans="1:243" ht="49" customHeight="1" x14ac:dyDescent="0.35">
      <c r="A806" s="20">
        <v>804</v>
      </c>
      <c r="B806" s="2" t="s">
        <v>2020</v>
      </c>
      <c r="C806" s="2" t="s">
        <v>2021</v>
      </c>
      <c r="F806" s="23" t="s">
        <v>2106</v>
      </c>
      <c r="G806" s="4" t="s">
        <v>2107</v>
      </c>
      <c r="I806" s="1">
        <v>0</v>
      </c>
      <c r="J806" s="24">
        <f t="shared" si="80"/>
        <v>300</v>
      </c>
      <c r="K806" s="44" t="s">
        <v>55</v>
      </c>
      <c r="U806" s="71" t="e">
        <f t="shared" si="79"/>
        <v>#DIV/0!</v>
      </c>
      <c r="V806" s="26">
        <f t="shared" si="76"/>
        <v>300</v>
      </c>
      <c r="W806" s="1">
        <v>0</v>
      </c>
      <c r="X806" s="27" t="str">
        <f t="shared" si="77"/>
        <v>P var</v>
      </c>
      <c r="AH806" s="67">
        <v>300</v>
      </c>
      <c r="AI806" s="68"/>
      <c r="AJ806" s="68"/>
      <c r="AK806" s="68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8" t="s">
        <v>37</v>
      </c>
    </row>
    <row r="807" spans="1:243" ht="49" customHeight="1" x14ac:dyDescent="0.35">
      <c r="A807" s="20">
        <v>805</v>
      </c>
      <c r="B807" s="2" t="s">
        <v>2020</v>
      </c>
      <c r="C807" s="2" t="s">
        <v>2021</v>
      </c>
      <c r="E807" s="4" t="s">
        <v>2108</v>
      </c>
      <c r="F807" s="23" t="s">
        <v>2109</v>
      </c>
      <c r="G807" s="4" t="s">
        <v>2110</v>
      </c>
      <c r="I807" s="1">
        <v>0</v>
      </c>
      <c r="J807" s="24">
        <f t="shared" si="80"/>
        <v>113</v>
      </c>
      <c r="K807" s="44" t="s">
        <v>55</v>
      </c>
      <c r="U807" s="71" t="e">
        <f t="shared" si="79"/>
        <v>#DIV/0!</v>
      </c>
      <c r="V807" s="26">
        <f t="shared" si="76"/>
        <v>113</v>
      </c>
      <c r="W807" s="1">
        <v>0</v>
      </c>
      <c r="X807" s="27" t="str">
        <f t="shared" si="77"/>
        <v>P var</v>
      </c>
      <c r="AH807" s="67">
        <v>113</v>
      </c>
      <c r="AI807" s="68"/>
      <c r="AJ807" s="68"/>
      <c r="AK807" s="68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8" t="s">
        <v>37</v>
      </c>
    </row>
    <row r="808" spans="1:243" ht="49" customHeight="1" x14ac:dyDescent="0.35">
      <c r="A808" s="20">
        <v>806</v>
      </c>
      <c r="B808" s="2" t="s">
        <v>2020</v>
      </c>
      <c r="C808" s="2" t="s">
        <v>2021</v>
      </c>
      <c r="E808" s="4" t="s">
        <v>2111</v>
      </c>
      <c r="F808" s="23" t="s">
        <v>2112</v>
      </c>
      <c r="G808" s="4" t="s">
        <v>2113</v>
      </c>
      <c r="I808" s="1">
        <v>0</v>
      </c>
      <c r="J808" s="24">
        <f t="shared" si="80"/>
        <v>100</v>
      </c>
      <c r="K808" s="44" t="s">
        <v>55</v>
      </c>
      <c r="U808" s="71" t="e">
        <f t="shared" si="79"/>
        <v>#DIV/0!</v>
      </c>
      <c r="V808" s="26">
        <f t="shared" si="76"/>
        <v>100</v>
      </c>
      <c r="W808" s="1">
        <v>0</v>
      </c>
      <c r="X808" s="27" t="str">
        <f t="shared" si="77"/>
        <v>P var</v>
      </c>
      <c r="AH808" s="67">
        <v>100</v>
      </c>
      <c r="AI808" s="68"/>
      <c r="AJ808" s="68"/>
      <c r="AK808" s="68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8" t="s">
        <v>37</v>
      </c>
    </row>
    <row r="809" spans="1:243" ht="49" customHeight="1" x14ac:dyDescent="0.35">
      <c r="A809" s="20">
        <v>807</v>
      </c>
      <c r="B809" s="2" t="s">
        <v>2020</v>
      </c>
      <c r="C809" s="2" t="s">
        <v>2114</v>
      </c>
      <c r="F809" s="23" t="s">
        <v>2115</v>
      </c>
      <c r="G809" s="4" t="s">
        <v>2116</v>
      </c>
      <c r="I809" s="1">
        <v>0</v>
      </c>
      <c r="J809" s="24">
        <f t="shared" si="80"/>
        <v>30</v>
      </c>
      <c r="K809" s="44" t="s">
        <v>55</v>
      </c>
      <c r="U809" s="71" t="e">
        <f t="shared" si="79"/>
        <v>#DIV/0!</v>
      </c>
      <c r="V809" s="26">
        <f t="shared" si="76"/>
        <v>30</v>
      </c>
      <c r="W809" s="1">
        <v>0</v>
      </c>
      <c r="X809" s="27" t="str">
        <f t="shared" si="77"/>
        <v>P var</v>
      </c>
      <c r="AH809" s="67">
        <v>30</v>
      </c>
      <c r="AI809" s="68"/>
      <c r="AJ809" s="68"/>
      <c r="AK809" s="68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8" t="s">
        <v>37</v>
      </c>
    </row>
    <row r="810" spans="1:243" ht="49" customHeight="1" x14ac:dyDescent="0.35">
      <c r="A810" s="20">
        <v>808</v>
      </c>
      <c r="B810" s="2" t="s">
        <v>2020</v>
      </c>
      <c r="C810" s="2" t="s">
        <v>2114</v>
      </c>
      <c r="F810" s="23" t="s">
        <v>2117</v>
      </c>
      <c r="G810" s="4" t="s">
        <v>2118</v>
      </c>
      <c r="I810" s="1">
        <v>0</v>
      </c>
      <c r="J810" s="24">
        <f t="shared" si="80"/>
        <v>30</v>
      </c>
      <c r="K810" s="44" t="s">
        <v>55</v>
      </c>
      <c r="U810" s="71" t="e">
        <f t="shared" si="79"/>
        <v>#DIV/0!</v>
      </c>
      <c r="V810" s="26">
        <f t="shared" si="76"/>
        <v>30</v>
      </c>
      <c r="W810" s="1">
        <v>0</v>
      </c>
      <c r="X810" s="27" t="str">
        <f t="shared" si="77"/>
        <v>P var</v>
      </c>
      <c r="AH810" s="67">
        <v>30</v>
      </c>
      <c r="AI810" s="68"/>
      <c r="AJ810" s="68"/>
      <c r="AK810" s="68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8" t="s">
        <v>37</v>
      </c>
    </row>
    <row r="811" spans="1:243" ht="49" customHeight="1" x14ac:dyDescent="0.35">
      <c r="A811" s="20">
        <v>809</v>
      </c>
      <c r="B811" s="2" t="s">
        <v>2020</v>
      </c>
      <c r="C811" s="2" t="s">
        <v>2119</v>
      </c>
      <c r="E811" s="4" t="s">
        <v>2120</v>
      </c>
      <c r="F811" s="23" t="s">
        <v>2121</v>
      </c>
      <c r="G811" s="4" t="s">
        <v>2122</v>
      </c>
      <c r="I811" s="1">
        <v>0</v>
      </c>
      <c r="J811" s="24">
        <f t="shared" si="80"/>
        <v>105</v>
      </c>
      <c r="K811" s="44" t="s">
        <v>55</v>
      </c>
      <c r="U811" s="71" t="e">
        <f t="shared" si="79"/>
        <v>#DIV/0!</v>
      </c>
      <c r="V811" s="26">
        <f t="shared" si="76"/>
        <v>105</v>
      </c>
      <c r="W811" s="1">
        <v>0</v>
      </c>
      <c r="X811" s="27" t="str">
        <f t="shared" si="77"/>
        <v>P var</v>
      </c>
      <c r="AH811" s="67">
        <v>105</v>
      </c>
      <c r="AI811" s="68"/>
      <c r="AJ811" s="68"/>
      <c r="AK811" s="68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8" t="s">
        <v>37</v>
      </c>
    </row>
    <row r="812" spans="1:243" ht="49" customHeight="1" x14ac:dyDescent="0.35">
      <c r="A812" s="20">
        <v>810</v>
      </c>
      <c r="B812" s="2" t="s">
        <v>2020</v>
      </c>
      <c r="C812" s="2" t="s">
        <v>2123</v>
      </c>
      <c r="E812" s="4" t="s">
        <v>2124</v>
      </c>
      <c r="F812" s="23" t="s">
        <v>2125</v>
      </c>
      <c r="G812" s="4" t="s">
        <v>2126</v>
      </c>
      <c r="I812" s="1">
        <v>0</v>
      </c>
      <c r="J812" s="24">
        <f t="shared" si="80"/>
        <v>80</v>
      </c>
      <c r="K812" s="44" t="s">
        <v>55</v>
      </c>
      <c r="U812" s="71" t="e">
        <f t="shared" si="79"/>
        <v>#DIV/0!</v>
      </c>
      <c r="V812" s="26">
        <f t="shared" si="76"/>
        <v>80</v>
      </c>
      <c r="W812" s="1">
        <v>0</v>
      </c>
      <c r="X812" s="27" t="str">
        <f t="shared" si="77"/>
        <v>P var</v>
      </c>
      <c r="AH812" s="67">
        <v>80</v>
      </c>
      <c r="AI812" s="68"/>
      <c r="AJ812" s="68"/>
      <c r="AK812" s="68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8" t="s">
        <v>37</v>
      </c>
    </row>
    <row r="813" spans="1:243" ht="49" customHeight="1" x14ac:dyDescent="0.35">
      <c r="A813" s="20">
        <v>811</v>
      </c>
      <c r="B813" s="2" t="s">
        <v>2020</v>
      </c>
      <c r="C813" s="2" t="s">
        <v>214</v>
      </c>
      <c r="E813" s="4" t="s">
        <v>2127</v>
      </c>
      <c r="F813" s="23" t="s">
        <v>2128</v>
      </c>
      <c r="G813" s="4" t="s">
        <v>2129</v>
      </c>
      <c r="I813" s="1">
        <v>0</v>
      </c>
      <c r="J813" s="24">
        <f t="shared" si="80"/>
        <v>140</v>
      </c>
      <c r="K813" s="44" t="s">
        <v>55</v>
      </c>
      <c r="U813" s="71" t="e">
        <f t="shared" si="79"/>
        <v>#DIV/0!</v>
      </c>
      <c r="V813" s="26">
        <f t="shared" si="76"/>
        <v>140</v>
      </c>
      <c r="W813" s="1">
        <v>0</v>
      </c>
      <c r="X813" s="27" t="str">
        <f t="shared" si="77"/>
        <v>P var</v>
      </c>
      <c r="AH813" s="67">
        <v>140</v>
      </c>
      <c r="AI813" s="68"/>
      <c r="AJ813" s="68"/>
      <c r="AK813" s="68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8" t="s">
        <v>37</v>
      </c>
    </row>
    <row r="814" spans="1:243" ht="49" customHeight="1" x14ac:dyDescent="0.35">
      <c r="A814" s="20">
        <v>812</v>
      </c>
      <c r="B814" s="2" t="s">
        <v>2020</v>
      </c>
      <c r="C814" s="2" t="s">
        <v>1064</v>
      </c>
      <c r="E814" s="4" t="s">
        <v>2130</v>
      </c>
      <c r="F814" s="23" t="s">
        <v>2131</v>
      </c>
      <c r="G814" s="4" t="s">
        <v>2132</v>
      </c>
      <c r="I814" s="1">
        <v>0</v>
      </c>
      <c r="J814" s="24">
        <f t="shared" si="80"/>
        <v>30</v>
      </c>
      <c r="K814" s="44" t="s">
        <v>55</v>
      </c>
      <c r="U814" s="71" t="e">
        <f t="shared" si="79"/>
        <v>#DIV/0!</v>
      </c>
      <c r="V814" s="26">
        <f t="shared" si="76"/>
        <v>30</v>
      </c>
      <c r="W814" s="1">
        <v>0</v>
      </c>
      <c r="X814" s="27" t="str">
        <f t="shared" si="77"/>
        <v>P var</v>
      </c>
      <c r="AH814" s="67">
        <v>30</v>
      </c>
      <c r="AI814" s="68"/>
      <c r="AJ814" s="68"/>
      <c r="AK814" s="68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8" t="s">
        <v>37</v>
      </c>
    </row>
    <row r="815" spans="1:243" ht="49" customHeight="1" x14ac:dyDescent="0.35">
      <c r="A815" s="20">
        <v>813</v>
      </c>
      <c r="B815" s="2" t="s">
        <v>2020</v>
      </c>
      <c r="C815" s="2" t="s">
        <v>2133</v>
      </c>
      <c r="F815" s="23" t="s">
        <v>2134</v>
      </c>
      <c r="G815" s="4" t="s">
        <v>2135</v>
      </c>
      <c r="I815" s="1">
        <v>0</v>
      </c>
      <c r="J815" s="24">
        <f t="shared" si="80"/>
        <v>300</v>
      </c>
      <c r="K815" s="44" t="s">
        <v>55</v>
      </c>
      <c r="U815" s="71" t="e">
        <f t="shared" si="79"/>
        <v>#DIV/0!</v>
      </c>
      <c r="V815" s="26">
        <f t="shared" si="76"/>
        <v>300</v>
      </c>
      <c r="W815" s="1">
        <v>0</v>
      </c>
      <c r="X815" s="27" t="str">
        <f t="shared" si="77"/>
        <v>P var</v>
      </c>
      <c r="AH815" s="67">
        <v>300</v>
      </c>
      <c r="AI815" s="68"/>
      <c r="AJ815" s="68"/>
      <c r="AK815" s="68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8" t="s">
        <v>37</v>
      </c>
    </row>
    <row r="816" spans="1:243" ht="49" customHeight="1" x14ac:dyDescent="0.35">
      <c r="A816" s="20">
        <v>814</v>
      </c>
      <c r="B816" s="2" t="s">
        <v>2020</v>
      </c>
      <c r="C816" s="2" t="s">
        <v>2133</v>
      </c>
      <c r="F816" s="23" t="s">
        <v>2136</v>
      </c>
      <c r="G816" s="4" t="s">
        <v>2137</v>
      </c>
      <c r="I816" s="1">
        <v>0</v>
      </c>
      <c r="J816" s="24">
        <f t="shared" si="80"/>
        <v>500</v>
      </c>
      <c r="K816" s="44" t="s">
        <v>55</v>
      </c>
      <c r="U816" s="71" t="e">
        <f t="shared" si="79"/>
        <v>#DIV/0!</v>
      </c>
      <c r="V816" s="26">
        <f t="shared" si="76"/>
        <v>500</v>
      </c>
      <c r="W816" s="1">
        <v>0</v>
      </c>
      <c r="X816" s="27" t="str">
        <f t="shared" si="77"/>
        <v>P var</v>
      </c>
      <c r="AH816" s="67">
        <v>500</v>
      </c>
      <c r="AI816" s="68"/>
      <c r="AJ816" s="68"/>
      <c r="AK816" s="68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8" t="s">
        <v>37</v>
      </c>
    </row>
    <row r="817" spans="1:243" ht="49" customHeight="1" x14ac:dyDescent="0.35">
      <c r="A817" s="20">
        <v>815</v>
      </c>
      <c r="B817" s="2" t="s">
        <v>2020</v>
      </c>
      <c r="C817" s="2" t="s">
        <v>2133</v>
      </c>
      <c r="F817" s="23" t="s">
        <v>2138</v>
      </c>
      <c r="G817" s="4" t="s">
        <v>2139</v>
      </c>
      <c r="I817" s="1">
        <v>0</v>
      </c>
      <c r="J817" s="24">
        <f t="shared" si="80"/>
        <v>600</v>
      </c>
      <c r="K817" s="44" t="s">
        <v>55</v>
      </c>
      <c r="U817" s="71" t="e">
        <f t="shared" si="79"/>
        <v>#DIV/0!</v>
      </c>
      <c r="V817" s="26">
        <f t="shared" si="76"/>
        <v>600</v>
      </c>
      <c r="W817" s="1">
        <v>0</v>
      </c>
      <c r="X817" s="27" t="str">
        <f t="shared" si="77"/>
        <v>P var</v>
      </c>
      <c r="AH817" s="67">
        <v>600</v>
      </c>
      <c r="AI817" s="68"/>
      <c r="AJ817" s="68"/>
      <c r="AK817" s="68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8" t="s">
        <v>37</v>
      </c>
    </row>
    <row r="818" spans="1:243" ht="49" customHeight="1" x14ac:dyDescent="0.35">
      <c r="A818" s="20">
        <v>816</v>
      </c>
      <c r="B818" s="2" t="s">
        <v>2020</v>
      </c>
      <c r="C818" s="2" t="s">
        <v>2140</v>
      </c>
      <c r="E818" s="4" t="s">
        <v>2141</v>
      </c>
      <c r="F818" s="23" t="s">
        <v>2142</v>
      </c>
      <c r="G818" s="4" t="s">
        <v>2143</v>
      </c>
      <c r="I818" s="1">
        <v>0</v>
      </c>
      <c r="J818" s="24">
        <f t="shared" si="80"/>
        <v>43</v>
      </c>
      <c r="K818" s="44" t="s">
        <v>55</v>
      </c>
      <c r="U818" s="71" t="e">
        <f t="shared" si="79"/>
        <v>#DIV/0!</v>
      </c>
      <c r="V818" s="26">
        <f t="shared" si="76"/>
        <v>43</v>
      </c>
      <c r="W818" s="1">
        <v>0</v>
      </c>
      <c r="X818" s="27" t="str">
        <f t="shared" si="77"/>
        <v>P var</v>
      </c>
      <c r="AB818" s="5" t="s">
        <v>2144</v>
      </c>
      <c r="AG818" s="11">
        <v>19</v>
      </c>
      <c r="AH818" s="67">
        <v>43</v>
      </c>
      <c r="AI818" s="68"/>
      <c r="AJ818" s="68"/>
      <c r="AK818" s="68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8" t="s">
        <v>37</v>
      </c>
    </row>
    <row r="819" spans="1:243" ht="49" customHeight="1" x14ac:dyDescent="0.35">
      <c r="A819" s="20">
        <v>817</v>
      </c>
      <c r="B819" s="2" t="s">
        <v>2020</v>
      </c>
      <c r="C819" s="2" t="s">
        <v>2140</v>
      </c>
      <c r="F819" s="23" t="s">
        <v>2145</v>
      </c>
      <c r="G819" s="4" t="s">
        <v>2146</v>
      </c>
      <c r="I819" s="1">
        <v>0</v>
      </c>
      <c r="J819" s="24">
        <f t="shared" si="80"/>
        <v>59</v>
      </c>
      <c r="K819" s="44" t="s">
        <v>55</v>
      </c>
      <c r="U819" s="71" t="e">
        <f t="shared" si="79"/>
        <v>#DIV/0!</v>
      </c>
      <c r="V819" s="26">
        <f t="shared" si="76"/>
        <v>59</v>
      </c>
      <c r="W819" s="1">
        <v>0</v>
      </c>
      <c r="X819" s="27" t="str">
        <f t="shared" si="77"/>
        <v>P var</v>
      </c>
      <c r="AH819" s="67">
        <v>59</v>
      </c>
      <c r="AI819" s="68"/>
      <c r="AJ819" s="68"/>
      <c r="AK819" s="68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8" t="s">
        <v>37</v>
      </c>
    </row>
    <row r="820" spans="1:243" ht="49" customHeight="1" x14ac:dyDescent="0.35">
      <c r="A820" s="20">
        <v>818</v>
      </c>
      <c r="B820" s="2" t="s">
        <v>2020</v>
      </c>
      <c r="C820" s="2" t="s">
        <v>2140</v>
      </c>
      <c r="E820" s="4" t="s">
        <v>2147</v>
      </c>
      <c r="F820" s="23" t="s">
        <v>2148</v>
      </c>
      <c r="I820" s="1">
        <v>0</v>
      </c>
      <c r="J820" s="24">
        <f t="shared" si="80"/>
        <v>150</v>
      </c>
      <c r="K820" s="44" t="s">
        <v>55</v>
      </c>
      <c r="U820" s="71" t="e">
        <f t="shared" si="79"/>
        <v>#DIV/0!</v>
      </c>
      <c r="V820" s="26">
        <f t="shared" si="76"/>
        <v>150</v>
      </c>
      <c r="W820" s="1">
        <v>0</v>
      </c>
      <c r="X820" s="27" t="str">
        <f t="shared" si="77"/>
        <v>P var</v>
      </c>
      <c r="AB820" s="5" t="s">
        <v>2144</v>
      </c>
      <c r="AG820" s="11">
        <v>8</v>
      </c>
      <c r="AH820" s="67">
        <v>150</v>
      </c>
      <c r="AI820" s="68"/>
      <c r="AJ820" s="68"/>
      <c r="AK820" s="68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8" t="s">
        <v>37</v>
      </c>
    </row>
    <row r="821" spans="1:243" ht="49" customHeight="1" x14ac:dyDescent="0.35">
      <c r="A821" s="20">
        <v>819</v>
      </c>
      <c r="B821" s="2" t="s">
        <v>2020</v>
      </c>
      <c r="C821" s="2" t="s">
        <v>2140</v>
      </c>
      <c r="F821" s="23" t="s">
        <v>2149</v>
      </c>
      <c r="I821" s="1">
        <v>0</v>
      </c>
      <c r="J821" s="24">
        <f t="shared" si="80"/>
        <v>63</v>
      </c>
      <c r="K821" s="44" t="s">
        <v>55</v>
      </c>
      <c r="U821" s="71" t="e">
        <f t="shared" si="79"/>
        <v>#DIV/0!</v>
      </c>
      <c r="V821" s="26">
        <f t="shared" ref="V821:V884" si="81">J821-I821</f>
        <v>63</v>
      </c>
      <c r="W821" s="1">
        <v>0</v>
      </c>
      <c r="X821" s="27" t="str">
        <f t="shared" ref="X821:X884" si="82">IF(J821&lt;I821,"N var",IF(J821&lt;(I821+W821),"P var low",IF(J821&gt;(I821+W821-1),"P var","N var")))</f>
        <v>P var</v>
      </c>
      <c r="AH821" s="67">
        <v>63</v>
      </c>
      <c r="AI821" s="68"/>
      <c r="AJ821" s="68"/>
      <c r="AK821" s="68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8" t="s">
        <v>37</v>
      </c>
    </row>
    <row r="822" spans="1:243" ht="49" customHeight="1" x14ac:dyDescent="0.35">
      <c r="A822" s="20">
        <v>820</v>
      </c>
      <c r="B822" s="2" t="s">
        <v>2020</v>
      </c>
      <c r="C822" s="2" t="s">
        <v>2140</v>
      </c>
      <c r="E822" s="4" t="s">
        <v>2150</v>
      </c>
      <c r="F822" s="23" t="s">
        <v>2151</v>
      </c>
      <c r="I822" s="1">
        <v>0</v>
      </c>
      <c r="J822" s="24">
        <f t="shared" si="80"/>
        <v>107</v>
      </c>
      <c r="K822" s="44" t="s">
        <v>55</v>
      </c>
      <c r="U822" s="71" t="e">
        <f t="shared" si="79"/>
        <v>#DIV/0!</v>
      </c>
      <c r="V822" s="26">
        <f t="shared" si="81"/>
        <v>107</v>
      </c>
      <c r="W822" s="1">
        <v>0</v>
      </c>
      <c r="X822" s="27" t="str">
        <f t="shared" si="82"/>
        <v>P var</v>
      </c>
      <c r="AB822" s="5" t="s">
        <v>2144</v>
      </c>
      <c r="AG822" s="11">
        <v>8</v>
      </c>
      <c r="AH822" s="67">
        <v>107</v>
      </c>
      <c r="AI822" s="68"/>
      <c r="AJ822" s="68"/>
      <c r="AK822" s="68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8" t="s">
        <v>37</v>
      </c>
    </row>
    <row r="823" spans="1:243" ht="49" customHeight="1" x14ac:dyDescent="0.35">
      <c r="A823" s="20">
        <v>821</v>
      </c>
      <c r="B823" s="2" t="s">
        <v>2020</v>
      </c>
      <c r="C823" s="2" t="s">
        <v>2152</v>
      </c>
      <c r="D823" s="2" t="s">
        <v>841</v>
      </c>
      <c r="E823" s="4" t="s">
        <v>2153</v>
      </c>
      <c r="F823" s="23" t="s">
        <v>2154</v>
      </c>
      <c r="I823" s="1">
        <v>0</v>
      </c>
      <c r="J823" s="24">
        <f t="shared" si="80"/>
        <v>884</v>
      </c>
      <c r="K823" s="44" t="s">
        <v>55</v>
      </c>
      <c r="U823" s="71" t="e">
        <f t="shared" si="79"/>
        <v>#DIV/0!</v>
      </c>
      <c r="V823" s="26">
        <f t="shared" si="81"/>
        <v>884</v>
      </c>
      <c r="W823" s="1">
        <v>0</v>
      </c>
      <c r="X823" s="27" t="str">
        <f t="shared" si="82"/>
        <v>P var</v>
      </c>
      <c r="AB823" s="5" t="s">
        <v>235</v>
      </c>
      <c r="AG823" s="11">
        <v>0.28920000000000001</v>
      </c>
      <c r="AH823" s="67">
        <v>906</v>
      </c>
      <c r="AI823" s="68"/>
      <c r="AJ823" s="68"/>
      <c r="AK823" s="68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>
        <v>-6</v>
      </c>
      <c r="BS823" s="1"/>
      <c r="BT823" s="1"/>
      <c r="BU823" s="1"/>
      <c r="BV823" s="1"/>
      <c r="BW823" s="1">
        <v>-2</v>
      </c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>
        <v>-10</v>
      </c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>
        <v>-4</v>
      </c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8" t="s">
        <v>37</v>
      </c>
    </row>
    <row r="824" spans="1:243" ht="49" customHeight="1" x14ac:dyDescent="0.35">
      <c r="A824" s="20">
        <v>822</v>
      </c>
      <c r="B824" s="2" t="s">
        <v>2020</v>
      </c>
      <c r="C824" s="2" t="s">
        <v>2033</v>
      </c>
      <c r="D824" s="2" t="s">
        <v>841</v>
      </c>
      <c r="E824" s="4" t="s">
        <v>2155</v>
      </c>
      <c r="F824" s="23" t="s">
        <v>2156</v>
      </c>
      <c r="I824" s="1">
        <v>0</v>
      </c>
      <c r="J824" s="24">
        <f t="shared" si="80"/>
        <v>1277</v>
      </c>
      <c r="K824" s="44" t="s">
        <v>55</v>
      </c>
      <c r="U824" s="71" t="e">
        <f t="shared" ref="U824:U865" si="83">J824/S824</f>
        <v>#DIV/0!</v>
      </c>
      <c r="V824" s="26">
        <f t="shared" si="81"/>
        <v>1277</v>
      </c>
      <c r="W824" s="1">
        <v>0</v>
      </c>
      <c r="X824" s="27" t="str">
        <f t="shared" si="82"/>
        <v>P var</v>
      </c>
      <c r="AB824" s="5" t="s">
        <v>224</v>
      </c>
      <c r="AG824" s="11">
        <v>1</v>
      </c>
      <c r="AH824" s="67">
        <v>1360</v>
      </c>
      <c r="AI824" s="68"/>
      <c r="AJ824" s="68"/>
      <c r="AK824" s="68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>
        <v>-8</v>
      </c>
      <c r="BN824" s="1"/>
      <c r="BO824" s="1"/>
      <c r="BP824" s="1"/>
      <c r="BQ824" s="1"/>
      <c r="BR824" s="1">
        <v>-21</v>
      </c>
      <c r="BS824" s="1"/>
      <c r="BT824" s="1"/>
      <c r="BU824" s="1"/>
      <c r="BV824" s="1"/>
      <c r="BW824" s="1">
        <v>-7</v>
      </c>
      <c r="BX824" s="1"/>
      <c r="BY824" s="1">
        <v>-8</v>
      </c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>
        <v>-25</v>
      </c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>
        <v>-14</v>
      </c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8" t="s">
        <v>37</v>
      </c>
    </row>
    <row r="825" spans="1:243" ht="49" customHeight="1" x14ac:dyDescent="0.35">
      <c r="A825" s="20">
        <v>823</v>
      </c>
      <c r="B825" s="2" t="s">
        <v>2020</v>
      </c>
      <c r="C825" s="2" t="s">
        <v>2157</v>
      </c>
      <c r="D825" s="2" t="s">
        <v>2158</v>
      </c>
      <c r="E825" s="4" t="s">
        <v>2159</v>
      </c>
      <c r="F825" s="23" t="s">
        <v>2160</v>
      </c>
      <c r="G825" s="4" t="s">
        <v>2161</v>
      </c>
      <c r="I825" s="1">
        <v>0</v>
      </c>
      <c r="J825" s="24">
        <f t="shared" si="80"/>
        <v>647</v>
      </c>
      <c r="K825" s="44" t="s">
        <v>55</v>
      </c>
      <c r="U825" s="71" t="e">
        <f t="shared" si="83"/>
        <v>#DIV/0!</v>
      </c>
      <c r="V825" s="26">
        <f t="shared" si="81"/>
        <v>647</v>
      </c>
      <c r="W825" s="1">
        <v>0</v>
      </c>
      <c r="X825" s="27" t="str">
        <f t="shared" si="82"/>
        <v>P var</v>
      </c>
      <c r="AB825" s="5" t="s">
        <v>2162</v>
      </c>
      <c r="AC825" s="1">
        <v>30</v>
      </c>
      <c r="AG825" s="93">
        <f>3.48/55</f>
        <v>6.3272727272727272E-2</v>
      </c>
      <c r="AH825" s="94">
        <v>653</v>
      </c>
      <c r="AI825" s="95"/>
      <c r="AJ825" s="95"/>
      <c r="AK825" s="95"/>
      <c r="AL825" s="96"/>
      <c r="AM825" s="96"/>
      <c r="AN825" s="96"/>
      <c r="AO825" s="97"/>
      <c r="AP825" s="97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97"/>
      <c r="BE825" s="97"/>
      <c r="BF825" s="97"/>
      <c r="BG825" s="97"/>
      <c r="BH825" s="97"/>
      <c r="BI825" s="97"/>
      <c r="BJ825" s="97"/>
      <c r="BK825" s="97"/>
      <c r="BL825" s="97"/>
      <c r="BM825" s="97"/>
      <c r="BN825" s="97"/>
      <c r="BO825" s="97"/>
      <c r="BP825" s="97"/>
      <c r="BQ825" s="97"/>
      <c r="BR825" s="97"/>
      <c r="BS825" s="97"/>
      <c r="BT825" s="97"/>
      <c r="BU825" s="97"/>
      <c r="BV825" s="97"/>
      <c r="BW825" s="97"/>
      <c r="BX825" s="97"/>
      <c r="BY825" s="97"/>
      <c r="BZ825" s="97"/>
      <c r="CA825" s="97"/>
      <c r="CB825" s="97"/>
      <c r="CC825" s="97"/>
      <c r="CD825" s="97"/>
      <c r="CE825" s="97"/>
      <c r="CF825" s="97"/>
      <c r="CG825" s="97"/>
      <c r="CH825" s="97"/>
      <c r="CI825" s="97"/>
      <c r="CJ825" s="97"/>
      <c r="CK825" s="97"/>
      <c r="CL825" s="97"/>
      <c r="CM825" s="97"/>
      <c r="CN825" s="97"/>
      <c r="CO825" s="97"/>
      <c r="CP825" s="97"/>
      <c r="CQ825" s="97"/>
      <c r="CR825" s="97"/>
      <c r="CS825" s="97"/>
      <c r="CT825" s="97"/>
      <c r="CU825" s="97"/>
      <c r="CV825" s="97"/>
      <c r="CW825" s="97"/>
      <c r="CX825" s="97"/>
      <c r="CY825" s="97"/>
      <c r="CZ825" s="97"/>
      <c r="DA825" s="97"/>
      <c r="DB825" s="97"/>
      <c r="DC825" s="97"/>
      <c r="DD825" s="97"/>
      <c r="DE825" s="97"/>
      <c r="DF825" s="97"/>
      <c r="DG825" s="97"/>
      <c r="DH825" s="97"/>
      <c r="DI825" s="97"/>
      <c r="DJ825" s="97"/>
      <c r="DK825" s="97"/>
      <c r="DL825" s="97"/>
      <c r="DM825" s="97"/>
      <c r="DN825" s="97"/>
      <c r="DO825" s="97"/>
      <c r="DP825" s="97"/>
      <c r="DQ825" s="97"/>
      <c r="DR825" s="97"/>
      <c r="DS825" s="97"/>
      <c r="DT825" s="97"/>
      <c r="DU825" s="97"/>
      <c r="DV825" s="97"/>
      <c r="DW825" s="97"/>
      <c r="DX825" s="97"/>
      <c r="DY825" s="96"/>
      <c r="DZ825" s="96"/>
      <c r="EA825" s="96"/>
      <c r="EB825" s="96"/>
      <c r="EC825" s="96"/>
      <c r="ED825" s="96"/>
      <c r="EE825" s="96"/>
      <c r="EF825" s="96"/>
      <c r="EG825" s="96"/>
      <c r="EH825" s="96"/>
      <c r="EI825" s="96"/>
      <c r="EJ825" s="96"/>
      <c r="EK825" s="96"/>
      <c r="EL825" s="96"/>
      <c r="EM825" s="96"/>
      <c r="EN825" s="96"/>
      <c r="EO825" s="96"/>
      <c r="EP825" s="96"/>
      <c r="EQ825" s="96"/>
      <c r="ER825" s="96"/>
      <c r="ES825" s="96"/>
      <c r="ET825" s="96"/>
      <c r="EU825" s="96"/>
      <c r="EV825" s="96"/>
      <c r="EW825" s="96"/>
      <c r="EX825" s="96"/>
      <c r="EY825" s="96"/>
      <c r="EZ825" s="96"/>
      <c r="FA825" s="96"/>
      <c r="FB825" s="96"/>
      <c r="FC825" s="96"/>
      <c r="FD825" s="96"/>
      <c r="FE825" s="96"/>
      <c r="FF825" s="96"/>
      <c r="FG825" s="96"/>
      <c r="FH825" s="96"/>
      <c r="FI825" s="96"/>
      <c r="FJ825" s="96"/>
      <c r="FK825" s="96"/>
      <c r="FL825" s="96"/>
      <c r="FM825" s="96"/>
      <c r="FN825" s="96"/>
      <c r="FO825" s="96"/>
      <c r="FP825" s="96"/>
      <c r="FQ825" s="96"/>
      <c r="FR825" s="96"/>
      <c r="FS825" s="96"/>
      <c r="FT825" s="96"/>
      <c r="FU825" s="96"/>
      <c r="FV825" s="96"/>
      <c r="FW825" s="96"/>
      <c r="FX825" s="96"/>
      <c r="FY825" s="96"/>
      <c r="FZ825" s="96"/>
      <c r="GA825" s="96"/>
      <c r="GB825" s="96"/>
      <c r="GC825" s="96"/>
      <c r="GD825" s="96"/>
      <c r="GE825" s="96"/>
      <c r="GF825" s="96"/>
      <c r="GG825" s="96"/>
      <c r="GH825" s="96">
        <v>-6</v>
      </c>
      <c r="GI825" s="96"/>
      <c r="GJ825" s="96"/>
      <c r="GK825" s="96"/>
      <c r="GL825" s="96"/>
      <c r="GM825" s="96"/>
      <c r="GN825" s="96"/>
      <c r="GO825" s="96"/>
      <c r="GP825" s="96"/>
      <c r="GQ825" s="96"/>
      <c r="GR825" s="96"/>
      <c r="GS825" s="96"/>
      <c r="GT825" s="96"/>
      <c r="GU825" s="96"/>
      <c r="GV825" s="96"/>
      <c r="GW825" s="96"/>
      <c r="GX825" s="96"/>
      <c r="GY825" s="96"/>
      <c r="GZ825" s="96"/>
      <c r="HA825" s="96"/>
      <c r="HB825" s="96"/>
      <c r="HC825" s="96"/>
      <c r="HD825" s="96"/>
      <c r="HE825" s="96"/>
      <c r="HF825" s="96"/>
      <c r="HG825" s="96"/>
      <c r="HH825" s="96"/>
      <c r="HI825" s="96"/>
      <c r="HJ825" s="96"/>
      <c r="HK825" s="96"/>
      <c r="HL825" s="96"/>
      <c r="HM825" s="96"/>
      <c r="HN825" s="96"/>
      <c r="HO825" s="96"/>
      <c r="HP825" s="96"/>
      <c r="HQ825" s="96"/>
      <c r="HR825" s="96"/>
      <c r="HS825" s="96"/>
      <c r="HT825" s="96"/>
      <c r="HU825" s="96"/>
      <c r="HV825" s="96"/>
      <c r="HW825" s="96"/>
      <c r="HX825" s="96"/>
      <c r="HY825" s="96"/>
      <c r="HZ825" s="96"/>
      <c r="IA825" s="96"/>
      <c r="IB825" s="96"/>
      <c r="IC825" s="96"/>
      <c r="ID825" s="96"/>
      <c r="IE825" s="96"/>
      <c r="IF825" s="96"/>
      <c r="IG825" s="96"/>
      <c r="IH825" s="96"/>
      <c r="II825" s="18" t="s">
        <v>37</v>
      </c>
    </row>
    <row r="826" spans="1:243" ht="49" customHeight="1" x14ac:dyDescent="0.35">
      <c r="A826" s="20">
        <v>824</v>
      </c>
      <c r="B826" s="2" t="s">
        <v>2020</v>
      </c>
      <c r="C826" s="2" t="s">
        <v>2157</v>
      </c>
      <c r="D826" s="2" t="s">
        <v>2158</v>
      </c>
      <c r="E826" s="4" t="s">
        <v>2163</v>
      </c>
      <c r="F826" s="23" t="s">
        <v>2164</v>
      </c>
      <c r="G826" s="4" t="s">
        <v>2165</v>
      </c>
      <c r="I826" s="1">
        <v>0</v>
      </c>
      <c r="J826" s="24">
        <f t="shared" si="80"/>
        <v>9140</v>
      </c>
      <c r="K826" s="44" t="s">
        <v>55</v>
      </c>
      <c r="U826" s="71" t="e">
        <f t="shared" si="83"/>
        <v>#DIV/0!</v>
      </c>
      <c r="V826" s="26">
        <f t="shared" si="81"/>
        <v>9140</v>
      </c>
      <c r="W826" s="1">
        <v>0</v>
      </c>
      <c r="X826" s="27" t="str">
        <f t="shared" si="82"/>
        <v>P var</v>
      </c>
      <c r="AB826" s="5" t="s">
        <v>2162</v>
      </c>
      <c r="AC826" s="1">
        <v>30</v>
      </c>
      <c r="AG826" s="93">
        <v>0.08</v>
      </c>
      <c r="AH826" s="94">
        <v>9140</v>
      </c>
      <c r="AI826" s="95"/>
      <c r="AJ826" s="95"/>
      <c r="AK826" s="95"/>
      <c r="AL826" s="96"/>
      <c r="AM826" s="96"/>
      <c r="AN826" s="96"/>
      <c r="AO826" s="97"/>
      <c r="AP826" s="97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97"/>
      <c r="BE826" s="97"/>
      <c r="BF826" s="97"/>
      <c r="BG826" s="97"/>
      <c r="BH826" s="97"/>
      <c r="BI826" s="97"/>
      <c r="BJ826" s="97"/>
      <c r="BK826" s="97"/>
      <c r="BL826" s="97"/>
      <c r="BM826" s="97"/>
      <c r="BN826" s="97"/>
      <c r="BO826" s="97"/>
      <c r="BP826" s="97"/>
      <c r="BQ826" s="97"/>
      <c r="BR826" s="97"/>
      <c r="BS826" s="97"/>
      <c r="BT826" s="97"/>
      <c r="BU826" s="97"/>
      <c r="BV826" s="97"/>
      <c r="BW826" s="97"/>
      <c r="BX826" s="97"/>
      <c r="BY826" s="97"/>
      <c r="BZ826" s="97"/>
      <c r="CA826" s="97"/>
      <c r="CB826" s="97"/>
      <c r="CC826" s="97"/>
      <c r="CD826" s="97"/>
      <c r="CE826" s="97"/>
      <c r="CF826" s="97"/>
      <c r="CG826" s="97"/>
      <c r="CH826" s="97"/>
      <c r="CI826" s="97"/>
      <c r="CJ826" s="97"/>
      <c r="CK826" s="97"/>
      <c r="CL826" s="97"/>
      <c r="CM826" s="97"/>
      <c r="CN826" s="97"/>
      <c r="CO826" s="97"/>
      <c r="CP826" s="97"/>
      <c r="CQ826" s="97"/>
      <c r="CR826" s="97"/>
      <c r="CS826" s="97"/>
      <c r="CT826" s="97"/>
      <c r="CU826" s="97"/>
      <c r="CV826" s="97"/>
      <c r="CW826" s="97"/>
      <c r="CX826" s="97"/>
      <c r="CY826" s="97"/>
      <c r="CZ826" s="97"/>
      <c r="DA826" s="97"/>
      <c r="DB826" s="97"/>
      <c r="DC826" s="97"/>
      <c r="DD826" s="97"/>
      <c r="DE826" s="97"/>
      <c r="DF826" s="97"/>
      <c r="DG826" s="97"/>
      <c r="DH826" s="97"/>
      <c r="DI826" s="97"/>
      <c r="DJ826" s="97"/>
      <c r="DK826" s="97"/>
      <c r="DL826" s="97"/>
      <c r="DM826" s="97"/>
      <c r="DN826" s="97"/>
      <c r="DO826" s="97"/>
      <c r="DP826" s="97"/>
      <c r="DQ826" s="97"/>
      <c r="DR826" s="97"/>
      <c r="DS826" s="97"/>
      <c r="DT826" s="97"/>
      <c r="DU826" s="97"/>
      <c r="DV826" s="97"/>
      <c r="DW826" s="97"/>
      <c r="DX826" s="97"/>
      <c r="DY826" s="96"/>
      <c r="DZ826" s="96"/>
      <c r="EA826" s="96"/>
      <c r="EB826" s="96"/>
      <c r="EC826" s="96"/>
      <c r="ED826" s="96"/>
      <c r="EE826" s="96"/>
      <c r="EF826" s="96"/>
      <c r="EG826" s="96"/>
      <c r="EH826" s="96"/>
      <c r="EI826" s="96"/>
      <c r="EJ826" s="96"/>
      <c r="EK826" s="96"/>
      <c r="EL826" s="96"/>
      <c r="EM826" s="96"/>
      <c r="EN826" s="96"/>
      <c r="EO826" s="96"/>
      <c r="EP826" s="96"/>
      <c r="EQ826" s="96"/>
      <c r="ER826" s="96"/>
      <c r="ES826" s="96"/>
      <c r="ET826" s="96"/>
      <c r="EU826" s="96"/>
      <c r="EV826" s="96"/>
      <c r="EW826" s="96"/>
      <c r="EX826" s="96"/>
      <c r="EY826" s="96"/>
      <c r="EZ826" s="96"/>
      <c r="FA826" s="96"/>
      <c r="FB826" s="96"/>
      <c r="FC826" s="96"/>
      <c r="FD826" s="96"/>
      <c r="FE826" s="96"/>
      <c r="FF826" s="96"/>
      <c r="FG826" s="96"/>
      <c r="FH826" s="96"/>
      <c r="FI826" s="96"/>
      <c r="FJ826" s="96"/>
      <c r="FK826" s="96"/>
      <c r="FL826" s="96"/>
      <c r="FM826" s="96"/>
      <c r="FN826" s="96"/>
      <c r="FO826" s="96"/>
      <c r="FP826" s="96"/>
      <c r="FQ826" s="96"/>
      <c r="FR826" s="96"/>
      <c r="FS826" s="96"/>
      <c r="FT826" s="96"/>
      <c r="FU826" s="96"/>
      <c r="FV826" s="96"/>
      <c r="FW826" s="96"/>
      <c r="FX826" s="96"/>
      <c r="FY826" s="96"/>
      <c r="FZ826" s="96"/>
      <c r="GA826" s="96"/>
      <c r="GB826" s="96"/>
      <c r="GC826" s="96"/>
      <c r="GD826" s="96"/>
      <c r="GE826" s="96"/>
      <c r="GF826" s="96"/>
      <c r="GG826" s="96"/>
      <c r="GH826" s="96"/>
      <c r="GI826" s="96"/>
      <c r="GJ826" s="96"/>
      <c r="GK826" s="96"/>
      <c r="GL826" s="96"/>
      <c r="GM826" s="96"/>
      <c r="GN826" s="96"/>
      <c r="GO826" s="96"/>
      <c r="GP826" s="96"/>
      <c r="GQ826" s="96"/>
      <c r="GR826" s="96"/>
      <c r="GS826" s="96"/>
      <c r="GT826" s="96"/>
      <c r="GU826" s="96"/>
      <c r="GV826" s="96"/>
      <c r="GW826" s="96"/>
      <c r="GX826" s="96"/>
      <c r="GY826" s="96"/>
      <c r="GZ826" s="96"/>
      <c r="HA826" s="96"/>
      <c r="HB826" s="96"/>
      <c r="HC826" s="96"/>
      <c r="HD826" s="96"/>
      <c r="HE826" s="96"/>
      <c r="HF826" s="96"/>
      <c r="HG826" s="96"/>
      <c r="HH826" s="96"/>
      <c r="HI826" s="96"/>
      <c r="HJ826" s="96"/>
      <c r="HK826" s="96"/>
      <c r="HL826" s="96"/>
      <c r="HM826" s="96"/>
      <c r="HN826" s="96"/>
      <c r="HO826" s="96"/>
      <c r="HP826" s="96"/>
      <c r="HQ826" s="96"/>
      <c r="HR826" s="96"/>
      <c r="HS826" s="96"/>
      <c r="HT826" s="96"/>
      <c r="HU826" s="96"/>
      <c r="HV826" s="96"/>
      <c r="HW826" s="96"/>
      <c r="HX826" s="96"/>
      <c r="HY826" s="96"/>
      <c r="HZ826" s="96"/>
      <c r="IA826" s="96"/>
      <c r="IB826" s="96"/>
      <c r="IC826" s="96"/>
      <c r="ID826" s="96"/>
      <c r="IE826" s="96"/>
      <c r="IF826" s="96"/>
      <c r="IG826" s="96"/>
      <c r="IH826" s="96"/>
      <c r="II826" s="18" t="s">
        <v>37</v>
      </c>
    </row>
    <row r="827" spans="1:243" ht="49" customHeight="1" x14ac:dyDescent="0.35">
      <c r="A827" s="20">
        <v>825</v>
      </c>
      <c r="B827" s="2" t="s">
        <v>2020</v>
      </c>
      <c r="C827" s="2" t="s">
        <v>2166</v>
      </c>
      <c r="D827" s="2" t="s">
        <v>2158</v>
      </c>
      <c r="F827" s="23" t="s">
        <v>2167</v>
      </c>
      <c r="I827" s="1">
        <v>0</v>
      </c>
      <c r="J827" s="24">
        <f t="shared" si="80"/>
        <v>120</v>
      </c>
      <c r="K827" s="44" t="s">
        <v>55</v>
      </c>
      <c r="U827" s="71" t="e">
        <f t="shared" si="83"/>
        <v>#DIV/0!</v>
      </c>
      <c r="V827" s="26">
        <f t="shared" si="81"/>
        <v>120</v>
      </c>
      <c r="W827" s="1">
        <v>0</v>
      </c>
      <c r="X827" s="27" t="str">
        <f t="shared" si="82"/>
        <v>P var</v>
      </c>
      <c r="AH827" s="67">
        <v>120</v>
      </c>
      <c r="AI827" s="68"/>
      <c r="AJ827" s="68"/>
      <c r="AK827" s="68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8" t="s">
        <v>37</v>
      </c>
    </row>
    <row r="828" spans="1:243" ht="49" customHeight="1" x14ac:dyDescent="0.35">
      <c r="A828" s="20">
        <v>826</v>
      </c>
      <c r="B828" s="2" t="s">
        <v>2020</v>
      </c>
      <c r="C828" s="2" t="s">
        <v>2166</v>
      </c>
      <c r="D828" s="2" t="s">
        <v>2158</v>
      </c>
      <c r="F828" s="23" t="s">
        <v>2168</v>
      </c>
      <c r="I828" s="1">
        <v>0</v>
      </c>
      <c r="J828" s="24">
        <f t="shared" si="80"/>
        <v>120</v>
      </c>
      <c r="K828" s="44" t="s">
        <v>55</v>
      </c>
      <c r="U828" s="71" t="e">
        <f t="shared" si="83"/>
        <v>#DIV/0!</v>
      </c>
      <c r="V828" s="26">
        <f t="shared" si="81"/>
        <v>120</v>
      </c>
      <c r="W828" s="1">
        <v>0</v>
      </c>
      <c r="X828" s="27" t="str">
        <f t="shared" si="82"/>
        <v>P var</v>
      </c>
      <c r="AH828" s="67">
        <v>120</v>
      </c>
      <c r="AI828" s="68"/>
      <c r="AJ828" s="68"/>
      <c r="AK828" s="68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8" t="s">
        <v>37</v>
      </c>
    </row>
    <row r="829" spans="1:243" ht="49" customHeight="1" x14ac:dyDescent="0.35">
      <c r="A829" s="20">
        <v>827</v>
      </c>
      <c r="B829" s="2" t="s">
        <v>2020</v>
      </c>
      <c r="C829" s="2" t="s">
        <v>2166</v>
      </c>
      <c r="D829" s="2" t="s">
        <v>2158</v>
      </c>
      <c r="F829" s="23" t="s">
        <v>2169</v>
      </c>
      <c r="G829" s="4" t="s">
        <v>2170</v>
      </c>
      <c r="I829" s="1">
        <v>0</v>
      </c>
      <c r="J829" s="24">
        <f t="shared" si="80"/>
        <v>120</v>
      </c>
      <c r="K829" s="44" t="s">
        <v>55</v>
      </c>
      <c r="U829" s="71" t="e">
        <f t="shared" si="83"/>
        <v>#DIV/0!</v>
      </c>
      <c r="V829" s="26">
        <f t="shared" si="81"/>
        <v>120</v>
      </c>
      <c r="W829" s="1">
        <v>0</v>
      </c>
      <c r="X829" s="27" t="str">
        <f t="shared" si="82"/>
        <v>P var</v>
      </c>
      <c r="AH829" s="67">
        <v>120</v>
      </c>
      <c r="AI829" s="68"/>
      <c r="AJ829" s="68"/>
      <c r="AK829" s="68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8" t="s">
        <v>37</v>
      </c>
    </row>
    <row r="830" spans="1:243" ht="49" customHeight="1" x14ac:dyDescent="0.35">
      <c r="A830" s="20">
        <v>828</v>
      </c>
      <c r="B830" s="2" t="s">
        <v>2020</v>
      </c>
      <c r="C830" s="2" t="s">
        <v>2166</v>
      </c>
      <c r="D830" s="2" t="s">
        <v>2158</v>
      </c>
      <c r="F830" s="23" t="s">
        <v>2169</v>
      </c>
      <c r="G830" s="4" t="s">
        <v>2171</v>
      </c>
      <c r="I830" s="1">
        <v>0</v>
      </c>
      <c r="J830" s="24">
        <f t="shared" si="80"/>
        <v>60</v>
      </c>
      <c r="K830" s="44" t="s">
        <v>55</v>
      </c>
      <c r="U830" s="71" t="e">
        <f t="shared" si="83"/>
        <v>#DIV/0!</v>
      </c>
      <c r="V830" s="26">
        <f t="shared" si="81"/>
        <v>60</v>
      </c>
      <c r="W830" s="1">
        <v>0</v>
      </c>
      <c r="X830" s="27" t="str">
        <f t="shared" si="82"/>
        <v>P var</v>
      </c>
      <c r="AH830" s="67">
        <v>60</v>
      </c>
      <c r="AI830" s="68"/>
      <c r="AJ830" s="68"/>
      <c r="AK830" s="68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8" t="s">
        <v>37</v>
      </c>
    </row>
    <row r="831" spans="1:243" ht="49" customHeight="1" x14ac:dyDescent="0.35">
      <c r="A831" s="20">
        <v>829</v>
      </c>
      <c r="B831" s="2" t="s">
        <v>2020</v>
      </c>
      <c r="C831" s="2" t="s">
        <v>2166</v>
      </c>
      <c r="D831" s="2" t="s">
        <v>2158</v>
      </c>
      <c r="F831" s="23" t="s">
        <v>2169</v>
      </c>
      <c r="G831" s="4" t="s">
        <v>2172</v>
      </c>
      <c r="I831" s="1">
        <v>0</v>
      </c>
      <c r="J831" s="24">
        <f t="shared" si="80"/>
        <v>60</v>
      </c>
      <c r="K831" s="44" t="s">
        <v>55</v>
      </c>
      <c r="U831" s="71" t="e">
        <f t="shared" si="83"/>
        <v>#DIV/0!</v>
      </c>
      <c r="V831" s="26">
        <f t="shared" si="81"/>
        <v>60</v>
      </c>
      <c r="W831" s="1">
        <v>0</v>
      </c>
      <c r="X831" s="27" t="str">
        <f t="shared" si="82"/>
        <v>P var</v>
      </c>
      <c r="AH831" s="67">
        <v>60</v>
      </c>
      <c r="AI831" s="68"/>
      <c r="AJ831" s="68"/>
      <c r="AK831" s="68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8" t="s">
        <v>37</v>
      </c>
    </row>
    <row r="832" spans="1:243" ht="49" customHeight="1" x14ac:dyDescent="0.35">
      <c r="A832" s="20">
        <v>830</v>
      </c>
      <c r="B832" s="2" t="s">
        <v>2020</v>
      </c>
      <c r="C832" s="2" t="s">
        <v>2166</v>
      </c>
      <c r="F832" s="23" t="s">
        <v>2173</v>
      </c>
      <c r="I832" s="1">
        <v>0</v>
      </c>
      <c r="J832" s="24">
        <f t="shared" si="80"/>
        <v>66</v>
      </c>
      <c r="K832" s="44" t="s">
        <v>55</v>
      </c>
      <c r="U832" s="71" t="e">
        <f t="shared" si="83"/>
        <v>#DIV/0!</v>
      </c>
      <c r="V832" s="26">
        <f t="shared" si="81"/>
        <v>66</v>
      </c>
      <c r="W832" s="1">
        <v>0</v>
      </c>
      <c r="X832" s="27" t="str">
        <f t="shared" si="82"/>
        <v>P var</v>
      </c>
      <c r="AH832" s="67">
        <v>66</v>
      </c>
      <c r="AI832" s="68"/>
      <c r="AJ832" s="68"/>
      <c r="AK832" s="68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8" t="s">
        <v>37</v>
      </c>
    </row>
    <row r="833" spans="1:243" ht="49" customHeight="1" x14ac:dyDescent="0.35">
      <c r="A833" s="20">
        <v>831</v>
      </c>
      <c r="B833" s="2" t="s">
        <v>2020</v>
      </c>
      <c r="C833" s="2" t="s">
        <v>2166</v>
      </c>
      <c r="F833" s="23" t="s">
        <v>2174</v>
      </c>
      <c r="I833" s="1">
        <v>0</v>
      </c>
      <c r="J833" s="24">
        <f t="shared" si="80"/>
        <v>300</v>
      </c>
      <c r="K833" s="44" t="s">
        <v>55</v>
      </c>
      <c r="U833" s="71" t="e">
        <f t="shared" si="83"/>
        <v>#DIV/0!</v>
      </c>
      <c r="V833" s="26">
        <f t="shared" si="81"/>
        <v>300</v>
      </c>
      <c r="W833" s="1">
        <v>0</v>
      </c>
      <c r="X833" s="27" t="str">
        <f t="shared" si="82"/>
        <v>P var</v>
      </c>
      <c r="AH833" s="67">
        <v>300</v>
      </c>
      <c r="AI833" s="68"/>
      <c r="AJ833" s="68"/>
      <c r="AK833" s="68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8" t="s">
        <v>37</v>
      </c>
    </row>
    <row r="834" spans="1:243" ht="49" customHeight="1" x14ac:dyDescent="0.35">
      <c r="A834" s="20">
        <v>832</v>
      </c>
      <c r="B834" s="2" t="s">
        <v>2020</v>
      </c>
      <c r="C834" s="2" t="s">
        <v>2166</v>
      </c>
      <c r="F834" s="23" t="s">
        <v>2175</v>
      </c>
      <c r="I834" s="1">
        <v>0</v>
      </c>
      <c r="J834" s="24">
        <f t="shared" si="80"/>
        <v>150</v>
      </c>
      <c r="K834" s="44" t="s">
        <v>55</v>
      </c>
      <c r="U834" s="71" t="e">
        <f t="shared" si="83"/>
        <v>#DIV/0!</v>
      </c>
      <c r="V834" s="26">
        <f t="shared" si="81"/>
        <v>150</v>
      </c>
      <c r="W834" s="1">
        <v>0</v>
      </c>
      <c r="X834" s="27" t="str">
        <f t="shared" si="82"/>
        <v>P var</v>
      </c>
      <c r="AH834" s="67">
        <v>150</v>
      </c>
      <c r="AI834" s="68"/>
      <c r="AJ834" s="68"/>
      <c r="AK834" s="68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8" t="s">
        <v>37</v>
      </c>
    </row>
    <row r="835" spans="1:243" ht="49" customHeight="1" x14ac:dyDescent="0.35">
      <c r="A835" s="20">
        <v>833</v>
      </c>
      <c r="B835" s="2" t="s">
        <v>2020</v>
      </c>
      <c r="C835" s="2" t="s">
        <v>2166</v>
      </c>
      <c r="F835" s="23" t="s">
        <v>2176</v>
      </c>
      <c r="I835" s="1">
        <v>0</v>
      </c>
      <c r="J835" s="24">
        <f t="shared" si="80"/>
        <v>150</v>
      </c>
      <c r="K835" s="44" t="s">
        <v>55</v>
      </c>
      <c r="U835" s="71" t="e">
        <f t="shared" si="83"/>
        <v>#DIV/0!</v>
      </c>
      <c r="V835" s="26">
        <f t="shared" si="81"/>
        <v>150</v>
      </c>
      <c r="W835" s="1">
        <v>0</v>
      </c>
      <c r="X835" s="27" t="str">
        <f t="shared" si="82"/>
        <v>P var</v>
      </c>
      <c r="AH835" s="67">
        <v>150</v>
      </c>
      <c r="AI835" s="68"/>
      <c r="AJ835" s="68"/>
      <c r="AK835" s="68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8" t="s">
        <v>37</v>
      </c>
    </row>
    <row r="836" spans="1:243" ht="49" customHeight="1" x14ac:dyDescent="0.35">
      <c r="A836" s="20">
        <v>834</v>
      </c>
      <c r="B836" s="2" t="s">
        <v>2020</v>
      </c>
      <c r="C836" s="2" t="s">
        <v>2166</v>
      </c>
      <c r="F836" s="23" t="s">
        <v>2167</v>
      </c>
      <c r="I836" s="1">
        <v>0</v>
      </c>
      <c r="J836" s="24">
        <f t="shared" si="80"/>
        <v>300</v>
      </c>
      <c r="K836" s="44" t="s">
        <v>55</v>
      </c>
      <c r="U836" s="71" t="e">
        <f t="shared" si="83"/>
        <v>#DIV/0!</v>
      </c>
      <c r="V836" s="26">
        <f t="shared" si="81"/>
        <v>300</v>
      </c>
      <c r="W836" s="1">
        <v>0</v>
      </c>
      <c r="X836" s="27" t="str">
        <f t="shared" si="82"/>
        <v>P var</v>
      </c>
      <c r="AH836" s="67">
        <v>300</v>
      </c>
      <c r="AI836" s="68"/>
      <c r="AJ836" s="68"/>
      <c r="AK836" s="68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8" t="s">
        <v>37</v>
      </c>
    </row>
    <row r="837" spans="1:243" ht="49" customHeight="1" x14ac:dyDescent="0.35">
      <c r="A837" s="20">
        <v>835</v>
      </c>
      <c r="B837" s="2" t="s">
        <v>2020</v>
      </c>
      <c r="C837" s="2" t="s">
        <v>2166</v>
      </c>
      <c r="F837" s="23" t="s">
        <v>2168</v>
      </c>
      <c r="I837" s="1">
        <v>0</v>
      </c>
      <c r="J837" s="24">
        <f t="shared" si="80"/>
        <v>300</v>
      </c>
      <c r="K837" s="44" t="s">
        <v>55</v>
      </c>
      <c r="U837" s="71" t="e">
        <f t="shared" si="83"/>
        <v>#DIV/0!</v>
      </c>
      <c r="V837" s="26">
        <f t="shared" si="81"/>
        <v>300</v>
      </c>
      <c r="W837" s="1">
        <v>0</v>
      </c>
      <c r="X837" s="27" t="str">
        <f t="shared" si="82"/>
        <v>P var</v>
      </c>
      <c r="AH837" s="67">
        <v>300</v>
      </c>
      <c r="AI837" s="68"/>
      <c r="AJ837" s="68"/>
      <c r="AK837" s="68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8" t="s">
        <v>37</v>
      </c>
    </row>
    <row r="838" spans="1:243" ht="49" customHeight="1" x14ac:dyDescent="0.35">
      <c r="A838" s="20">
        <v>836</v>
      </c>
      <c r="B838" s="2" t="s">
        <v>2020</v>
      </c>
      <c r="C838" s="2" t="s">
        <v>2166</v>
      </c>
      <c r="E838" s="4" t="s">
        <v>2177</v>
      </c>
      <c r="F838" s="23" t="s">
        <v>2178</v>
      </c>
      <c r="I838" s="1">
        <v>0</v>
      </c>
      <c r="J838" s="24">
        <f t="shared" si="80"/>
        <v>463</v>
      </c>
      <c r="K838" s="44" t="s">
        <v>55</v>
      </c>
      <c r="U838" s="71" t="e">
        <f t="shared" si="83"/>
        <v>#DIV/0!</v>
      </c>
      <c r="V838" s="26">
        <f t="shared" si="81"/>
        <v>463</v>
      </c>
      <c r="W838" s="1">
        <v>0</v>
      </c>
      <c r="X838" s="27" t="str">
        <f t="shared" si="82"/>
        <v>P var</v>
      </c>
      <c r="AH838" s="67">
        <v>463</v>
      </c>
      <c r="AI838" s="68"/>
      <c r="AJ838" s="68"/>
      <c r="AK838" s="68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8" t="s">
        <v>37</v>
      </c>
    </row>
    <row r="839" spans="1:243" ht="49" customHeight="1" x14ac:dyDescent="0.35">
      <c r="A839" s="20">
        <v>837</v>
      </c>
      <c r="B839" s="2" t="s">
        <v>2020</v>
      </c>
      <c r="C839" s="2" t="s">
        <v>2166</v>
      </c>
      <c r="F839" s="23" t="s">
        <v>2179</v>
      </c>
      <c r="I839" s="1">
        <v>0</v>
      </c>
      <c r="J839" s="24">
        <f t="shared" si="80"/>
        <v>686</v>
      </c>
      <c r="K839" s="44" t="s">
        <v>55</v>
      </c>
      <c r="U839" s="71" t="e">
        <f t="shared" si="83"/>
        <v>#DIV/0!</v>
      </c>
      <c r="V839" s="26">
        <f t="shared" si="81"/>
        <v>686</v>
      </c>
      <c r="W839" s="1">
        <v>0</v>
      </c>
      <c r="X839" s="27" t="str">
        <f t="shared" si="82"/>
        <v>P var</v>
      </c>
      <c r="AH839" s="67">
        <v>688</v>
      </c>
      <c r="AI839" s="68"/>
      <c r="AJ839" s="68"/>
      <c r="AK839" s="68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>
        <v>-2</v>
      </c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8" t="s">
        <v>37</v>
      </c>
    </row>
    <row r="840" spans="1:243" ht="49" customHeight="1" x14ac:dyDescent="0.35">
      <c r="A840" s="20">
        <v>838</v>
      </c>
      <c r="B840" s="2" t="s">
        <v>2020</v>
      </c>
      <c r="C840" s="2" t="s">
        <v>87</v>
      </c>
      <c r="E840" s="4" t="s">
        <v>2180</v>
      </c>
      <c r="F840" s="23" t="s">
        <v>2181</v>
      </c>
      <c r="I840" s="1">
        <v>10</v>
      </c>
      <c r="J840" s="24">
        <f t="shared" ref="J840:J903" si="84">SUM(AH840)+SUM(AI840:PY840)</f>
        <v>15</v>
      </c>
      <c r="K840" s="1" t="s">
        <v>91</v>
      </c>
      <c r="U840" s="71" t="e">
        <f t="shared" si="83"/>
        <v>#DIV/0!</v>
      </c>
      <c r="V840" s="26">
        <f t="shared" si="81"/>
        <v>5</v>
      </c>
      <c r="W840" s="1">
        <v>5</v>
      </c>
      <c r="X840" s="27" t="str">
        <f t="shared" si="82"/>
        <v>P var</v>
      </c>
      <c r="AB840" s="5" t="s">
        <v>2182</v>
      </c>
      <c r="AC840" s="1">
        <v>90</v>
      </c>
      <c r="AG840" s="11">
        <v>160</v>
      </c>
      <c r="AH840" s="67">
        <v>15</v>
      </c>
      <c r="AI840" s="68"/>
      <c r="AJ840" s="68"/>
      <c r="AK840" s="68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8" t="s">
        <v>37</v>
      </c>
    </row>
    <row r="841" spans="1:243" ht="49" customHeight="1" x14ac:dyDescent="0.35">
      <c r="A841" s="20">
        <v>839</v>
      </c>
      <c r="B841" s="2" t="s">
        <v>2020</v>
      </c>
      <c r="C841" s="2" t="s">
        <v>2166</v>
      </c>
      <c r="E841" s="4" t="s">
        <v>2183</v>
      </c>
      <c r="F841" s="23" t="s">
        <v>2184</v>
      </c>
      <c r="I841" s="1">
        <v>0</v>
      </c>
      <c r="J841" s="24">
        <f t="shared" si="84"/>
        <v>2548</v>
      </c>
      <c r="K841" s="44" t="s">
        <v>55</v>
      </c>
      <c r="U841" s="71" t="e">
        <f t="shared" si="83"/>
        <v>#DIV/0!</v>
      </c>
      <c r="V841" s="26">
        <f t="shared" si="81"/>
        <v>2548</v>
      </c>
      <c r="W841" s="1">
        <v>0</v>
      </c>
      <c r="X841" s="27" t="str">
        <f t="shared" si="82"/>
        <v>P var</v>
      </c>
      <c r="AB841" s="5" t="s">
        <v>250</v>
      </c>
      <c r="AC841" s="1">
        <v>30</v>
      </c>
      <c r="AG841" s="11">
        <v>0.12</v>
      </c>
      <c r="AH841" s="67">
        <v>2548</v>
      </c>
      <c r="AI841" s="68"/>
      <c r="AJ841" s="68"/>
      <c r="AK841" s="68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8" t="s">
        <v>37</v>
      </c>
    </row>
    <row r="842" spans="1:243" ht="49" customHeight="1" x14ac:dyDescent="0.35">
      <c r="A842" s="20">
        <v>840</v>
      </c>
      <c r="B842" s="2" t="s">
        <v>2020</v>
      </c>
      <c r="C842" s="2" t="s">
        <v>2166</v>
      </c>
      <c r="E842" s="4" t="s">
        <v>2185</v>
      </c>
      <c r="F842" s="23" t="s">
        <v>2186</v>
      </c>
      <c r="I842" s="1">
        <v>0</v>
      </c>
      <c r="J842" s="24">
        <f t="shared" si="84"/>
        <v>1887</v>
      </c>
      <c r="K842" s="44" t="s">
        <v>55</v>
      </c>
      <c r="U842" s="71" t="e">
        <f t="shared" si="83"/>
        <v>#DIV/0!</v>
      </c>
      <c r="V842" s="26">
        <f t="shared" si="81"/>
        <v>1887</v>
      </c>
      <c r="W842" s="1">
        <v>0</v>
      </c>
      <c r="X842" s="27" t="str">
        <f t="shared" si="82"/>
        <v>P var</v>
      </c>
      <c r="AB842" s="5" t="s">
        <v>250</v>
      </c>
      <c r="AC842" s="1">
        <v>30</v>
      </c>
      <c r="AG842" s="11">
        <v>0.28999999999999998</v>
      </c>
      <c r="AH842" s="67">
        <v>1887</v>
      </c>
      <c r="AI842" s="68"/>
      <c r="AJ842" s="68"/>
      <c r="AK842" s="68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8" t="s">
        <v>37</v>
      </c>
    </row>
    <row r="843" spans="1:243" ht="49" customHeight="1" x14ac:dyDescent="0.35">
      <c r="A843" s="20">
        <v>841</v>
      </c>
      <c r="B843" s="2" t="s">
        <v>2020</v>
      </c>
      <c r="C843" s="2" t="s">
        <v>2166</v>
      </c>
      <c r="E843" s="4" t="s">
        <v>2187</v>
      </c>
      <c r="F843" s="23" t="s">
        <v>2188</v>
      </c>
      <c r="I843" s="1">
        <v>0</v>
      </c>
      <c r="J843" s="24">
        <f t="shared" si="84"/>
        <v>1516</v>
      </c>
      <c r="K843" s="44" t="s">
        <v>55</v>
      </c>
      <c r="U843" s="71" t="e">
        <f t="shared" si="83"/>
        <v>#DIV/0!</v>
      </c>
      <c r="V843" s="26">
        <f t="shared" si="81"/>
        <v>1516</v>
      </c>
      <c r="W843" s="1">
        <v>0</v>
      </c>
      <c r="X843" s="27" t="str">
        <f t="shared" si="82"/>
        <v>P var</v>
      </c>
      <c r="AB843" s="5" t="s">
        <v>250</v>
      </c>
      <c r="AC843" s="1">
        <v>30</v>
      </c>
      <c r="AG843" s="11">
        <v>0.26</v>
      </c>
      <c r="AH843" s="67">
        <v>1516</v>
      </c>
      <c r="AI843" s="68"/>
      <c r="AJ843" s="68"/>
      <c r="AK843" s="68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8" t="s">
        <v>37</v>
      </c>
    </row>
    <row r="844" spans="1:243" ht="49" customHeight="1" x14ac:dyDescent="0.35">
      <c r="A844" s="20">
        <v>842</v>
      </c>
      <c r="B844" s="2" t="s">
        <v>2020</v>
      </c>
      <c r="C844" s="2" t="s">
        <v>2166</v>
      </c>
      <c r="E844" s="4" t="s">
        <v>2189</v>
      </c>
      <c r="F844" s="23" t="s">
        <v>2190</v>
      </c>
      <c r="I844" s="1">
        <v>0</v>
      </c>
      <c r="J844" s="24">
        <f t="shared" si="84"/>
        <v>1946</v>
      </c>
      <c r="K844" s="44" t="s">
        <v>55</v>
      </c>
      <c r="U844" s="71" t="e">
        <f t="shared" si="83"/>
        <v>#DIV/0!</v>
      </c>
      <c r="V844" s="26">
        <f t="shared" si="81"/>
        <v>1946</v>
      </c>
      <c r="W844" s="1">
        <v>0</v>
      </c>
      <c r="X844" s="27" t="str">
        <f t="shared" si="82"/>
        <v>P var</v>
      </c>
      <c r="AB844" s="5" t="s">
        <v>961</v>
      </c>
      <c r="AC844" s="1">
        <v>30</v>
      </c>
      <c r="AG844" s="11">
        <v>0.48</v>
      </c>
      <c r="AH844" s="67">
        <v>1946</v>
      </c>
      <c r="AI844" s="68"/>
      <c r="AJ844" s="68"/>
      <c r="AK844" s="68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8" t="s">
        <v>37</v>
      </c>
    </row>
    <row r="845" spans="1:243" ht="49" customHeight="1" x14ac:dyDescent="0.35">
      <c r="A845" s="20">
        <v>843</v>
      </c>
      <c r="B845" s="2" t="s">
        <v>2020</v>
      </c>
      <c r="C845" s="2" t="s">
        <v>2166</v>
      </c>
      <c r="E845" s="4" t="s">
        <v>2191</v>
      </c>
      <c r="F845" s="23" t="s">
        <v>2192</v>
      </c>
      <c r="I845" s="1">
        <v>0</v>
      </c>
      <c r="J845" s="24">
        <f t="shared" si="84"/>
        <v>1529</v>
      </c>
      <c r="K845" s="44" t="s">
        <v>55</v>
      </c>
      <c r="U845" s="71" t="e">
        <f t="shared" si="83"/>
        <v>#DIV/0!</v>
      </c>
      <c r="V845" s="26">
        <f t="shared" si="81"/>
        <v>1529</v>
      </c>
      <c r="W845" s="1">
        <v>0</v>
      </c>
      <c r="X845" s="27" t="str">
        <f t="shared" si="82"/>
        <v>P var</v>
      </c>
      <c r="AB845" s="5" t="s">
        <v>250</v>
      </c>
      <c r="AC845" s="1">
        <v>30</v>
      </c>
      <c r="AG845" s="11">
        <v>0.34</v>
      </c>
      <c r="AH845" s="67">
        <v>1529</v>
      </c>
      <c r="AI845" s="68"/>
      <c r="AJ845" s="68"/>
      <c r="AK845" s="68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8" t="s">
        <v>37</v>
      </c>
    </row>
    <row r="846" spans="1:243" ht="49" customHeight="1" x14ac:dyDescent="0.35">
      <c r="A846" s="20">
        <v>844</v>
      </c>
      <c r="B846" s="2" t="s">
        <v>2020</v>
      </c>
      <c r="C846" s="2" t="s">
        <v>2166</v>
      </c>
      <c r="E846" s="4" t="s">
        <v>2193</v>
      </c>
      <c r="F846" s="23" t="s">
        <v>2194</v>
      </c>
      <c r="I846" s="1">
        <v>0</v>
      </c>
      <c r="J846" s="24">
        <f t="shared" si="84"/>
        <v>274</v>
      </c>
      <c r="K846" s="44" t="s">
        <v>55</v>
      </c>
      <c r="U846" s="71" t="e">
        <f t="shared" si="83"/>
        <v>#DIV/0!</v>
      </c>
      <c r="V846" s="26">
        <f t="shared" si="81"/>
        <v>274</v>
      </c>
      <c r="W846" s="1">
        <v>0</v>
      </c>
      <c r="X846" s="27" t="str">
        <f t="shared" si="82"/>
        <v>P var</v>
      </c>
      <c r="AB846" s="5" t="s">
        <v>2144</v>
      </c>
      <c r="AC846" s="1">
        <v>30</v>
      </c>
      <c r="AG846" s="11">
        <v>74.099999999999994</v>
      </c>
      <c r="AH846" s="67">
        <v>274</v>
      </c>
      <c r="AI846" s="68"/>
      <c r="AJ846" s="68"/>
      <c r="AK846" s="68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8" t="s">
        <v>37</v>
      </c>
    </row>
    <row r="847" spans="1:243" ht="49" customHeight="1" x14ac:dyDescent="0.35">
      <c r="A847" s="20">
        <v>845</v>
      </c>
      <c r="B847" s="2" t="s">
        <v>2020</v>
      </c>
      <c r="C847" s="2" t="s">
        <v>2166</v>
      </c>
      <c r="F847" s="23" t="s">
        <v>2195</v>
      </c>
      <c r="I847" s="1">
        <v>0</v>
      </c>
      <c r="J847" s="24">
        <f t="shared" si="84"/>
        <v>14</v>
      </c>
      <c r="K847" s="44" t="s">
        <v>55</v>
      </c>
      <c r="U847" s="71" t="e">
        <f t="shared" si="83"/>
        <v>#DIV/0!</v>
      </c>
      <c r="V847" s="26">
        <f t="shared" si="81"/>
        <v>14</v>
      </c>
      <c r="W847" s="1">
        <v>0</v>
      </c>
      <c r="X847" s="27" t="str">
        <f t="shared" si="82"/>
        <v>P var</v>
      </c>
      <c r="AB847" s="5" t="s">
        <v>2144</v>
      </c>
      <c r="AH847" s="67">
        <v>14</v>
      </c>
      <c r="AI847" s="68"/>
      <c r="AJ847" s="68"/>
      <c r="AK847" s="68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8" t="s">
        <v>37</v>
      </c>
    </row>
    <row r="848" spans="1:243" ht="49" customHeight="1" x14ac:dyDescent="0.35">
      <c r="A848" s="20">
        <v>846</v>
      </c>
      <c r="B848" s="2" t="s">
        <v>2020</v>
      </c>
      <c r="C848" s="2" t="s">
        <v>2166</v>
      </c>
      <c r="F848" s="23" t="s">
        <v>2196</v>
      </c>
      <c r="I848" s="1">
        <v>0</v>
      </c>
      <c r="J848" s="24">
        <f t="shared" si="84"/>
        <v>149</v>
      </c>
      <c r="K848" s="44" t="s">
        <v>55</v>
      </c>
      <c r="U848" s="71" t="e">
        <f t="shared" si="83"/>
        <v>#DIV/0!</v>
      </c>
      <c r="V848" s="26">
        <f t="shared" si="81"/>
        <v>149</v>
      </c>
      <c r="W848" s="1">
        <v>0</v>
      </c>
      <c r="X848" s="27" t="str">
        <f t="shared" si="82"/>
        <v>P var</v>
      </c>
      <c r="AH848" s="67">
        <v>149</v>
      </c>
      <c r="AI848" s="68"/>
      <c r="AJ848" s="68"/>
      <c r="AK848" s="68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8" t="s">
        <v>37</v>
      </c>
    </row>
    <row r="849" spans="1:243" ht="49" customHeight="1" x14ac:dyDescent="0.35">
      <c r="A849" s="20">
        <v>847</v>
      </c>
      <c r="B849" s="2" t="s">
        <v>2020</v>
      </c>
      <c r="C849" s="2" t="s">
        <v>2166</v>
      </c>
      <c r="F849" s="23" t="s">
        <v>2197</v>
      </c>
      <c r="I849" s="1">
        <v>0</v>
      </c>
      <c r="J849" s="24">
        <f t="shared" si="84"/>
        <v>282</v>
      </c>
      <c r="K849" s="44" t="s">
        <v>55</v>
      </c>
      <c r="U849" s="71" t="e">
        <f t="shared" si="83"/>
        <v>#DIV/0!</v>
      </c>
      <c r="V849" s="26">
        <f t="shared" si="81"/>
        <v>282</v>
      </c>
      <c r="W849" s="1">
        <v>0</v>
      </c>
      <c r="X849" s="27" t="str">
        <f t="shared" si="82"/>
        <v>P var</v>
      </c>
      <c r="AH849" s="67">
        <v>282</v>
      </c>
      <c r="AI849" s="68"/>
      <c r="AJ849" s="68"/>
      <c r="AK849" s="68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8" t="s">
        <v>37</v>
      </c>
    </row>
    <row r="850" spans="1:243" ht="49" customHeight="1" x14ac:dyDescent="0.35">
      <c r="A850" s="20">
        <v>848</v>
      </c>
      <c r="B850" s="2" t="s">
        <v>2020</v>
      </c>
      <c r="C850" s="2" t="s">
        <v>2166</v>
      </c>
      <c r="E850" s="4" t="s">
        <v>2198</v>
      </c>
      <c r="F850" s="23" t="s">
        <v>2199</v>
      </c>
      <c r="I850" s="1">
        <v>0</v>
      </c>
      <c r="J850" s="24">
        <f t="shared" si="84"/>
        <v>100</v>
      </c>
      <c r="K850" s="44" t="s">
        <v>55</v>
      </c>
      <c r="U850" s="71" t="e">
        <f t="shared" si="83"/>
        <v>#DIV/0!</v>
      </c>
      <c r="V850" s="26">
        <f t="shared" si="81"/>
        <v>100</v>
      </c>
      <c r="W850" s="1">
        <v>0</v>
      </c>
      <c r="X850" s="27" t="str">
        <f t="shared" si="82"/>
        <v>P var</v>
      </c>
      <c r="AB850" s="5" t="s">
        <v>2144</v>
      </c>
      <c r="AC850" s="1">
        <v>30</v>
      </c>
      <c r="AG850" s="11">
        <v>74.099999999999994</v>
      </c>
      <c r="AH850" s="67">
        <v>100</v>
      </c>
      <c r="AI850" s="68"/>
      <c r="AJ850" s="68"/>
      <c r="AK850" s="68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8" t="s">
        <v>37</v>
      </c>
    </row>
    <row r="851" spans="1:243" ht="49" customHeight="1" x14ac:dyDescent="0.35">
      <c r="A851" s="20">
        <v>849</v>
      </c>
      <c r="B851" s="2" t="s">
        <v>2020</v>
      </c>
      <c r="C851" s="2" t="s">
        <v>2166</v>
      </c>
      <c r="E851" s="4" t="s">
        <v>2200</v>
      </c>
      <c r="F851" s="23" t="s">
        <v>2201</v>
      </c>
      <c r="I851" s="1">
        <v>0</v>
      </c>
      <c r="J851" s="24">
        <f t="shared" si="84"/>
        <v>295</v>
      </c>
      <c r="K851" s="44" t="s">
        <v>55</v>
      </c>
      <c r="U851" s="71" t="e">
        <f t="shared" si="83"/>
        <v>#DIV/0!</v>
      </c>
      <c r="V851" s="26">
        <f t="shared" si="81"/>
        <v>295</v>
      </c>
      <c r="W851" s="1">
        <v>0</v>
      </c>
      <c r="X851" s="27" t="str">
        <f t="shared" si="82"/>
        <v>P var</v>
      </c>
      <c r="AB851" s="5" t="s">
        <v>235</v>
      </c>
      <c r="AC851" s="1">
        <v>30</v>
      </c>
      <c r="AG851" s="11">
        <v>2.98</v>
      </c>
      <c r="AH851" s="67">
        <v>295</v>
      </c>
      <c r="AI851" s="68"/>
      <c r="AJ851" s="68"/>
      <c r="AK851" s="68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8" t="s">
        <v>37</v>
      </c>
    </row>
    <row r="852" spans="1:243" ht="49" customHeight="1" x14ac:dyDescent="0.35">
      <c r="A852" s="20">
        <v>850</v>
      </c>
      <c r="B852" s="2" t="s">
        <v>2020</v>
      </c>
      <c r="C852" s="2" t="s">
        <v>2166</v>
      </c>
      <c r="F852" s="23" t="s">
        <v>2202</v>
      </c>
      <c r="I852" s="1">
        <v>0</v>
      </c>
      <c r="J852" s="24">
        <f t="shared" si="84"/>
        <v>736</v>
      </c>
      <c r="K852" s="44" t="s">
        <v>55</v>
      </c>
      <c r="U852" s="71" t="e">
        <f t="shared" si="83"/>
        <v>#DIV/0!</v>
      </c>
      <c r="V852" s="26">
        <f t="shared" si="81"/>
        <v>736</v>
      </c>
      <c r="W852" s="1">
        <v>0</v>
      </c>
      <c r="X852" s="27" t="str">
        <f t="shared" si="82"/>
        <v>P var</v>
      </c>
      <c r="AH852" s="67">
        <v>736</v>
      </c>
      <c r="AI852" s="68"/>
      <c r="AJ852" s="68"/>
      <c r="AK852" s="68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8" t="s">
        <v>37</v>
      </c>
    </row>
    <row r="853" spans="1:243" ht="49" customHeight="1" x14ac:dyDescent="0.35">
      <c r="A853" s="20">
        <v>851</v>
      </c>
      <c r="B853" s="2" t="s">
        <v>2020</v>
      </c>
      <c r="C853" s="2" t="s">
        <v>2166</v>
      </c>
      <c r="F853" s="23" t="s">
        <v>2203</v>
      </c>
      <c r="I853" s="1">
        <v>0</v>
      </c>
      <c r="J853" s="24">
        <f t="shared" si="84"/>
        <v>10</v>
      </c>
      <c r="K853" s="44" t="s">
        <v>55</v>
      </c>
      <c r="U853" s="71" t="e">
        <f t="shared" si="83"/>
        <v>#DIV/0!</v>
      </c>
      <c r="V853" s="26">
        <f t="shared" si="81"/>
        <v>10</v>
      </c>
      <c r="W853" s="1">
        <v>0</v>
      </c>
      <c r="X853" s="27" t="str">
        <f t="shared" si="82"/>
        <v>P var</v>
      </c>
      <c r="AH853" s="67">
        <v>10</v>
      </c>
      <c r="AI853" s="68"/>
      <c r="AJ853" s="68"/>
      <c r="AK853" s="68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8" t="s">
        <v>37</v>
      </c>
    </row>
    <row r="854" spans="1:243" ht="49" customHeight="1" x14ac:dyDescent="0.35">
      <c r="A854" s="20">
        <v>852</v>
      </c>
      <c r="B854" s="2" t="s">
        <v>2020</v>
      </c>
      <c r="C854" s="2" t="s">
        <v>2166</v>
      </c>
      <c r="F854" s="23" t="s">
        <v>2204</v>
      </c>
      <c r="I854" s="1">
        <v>0</v>
      </c>
      <c r="J854" s="24">
        <f t="shared" si="84"/>
        <v>8</v>
      </c>
      <c r="K854" s="44" t="s">
        <v>55</v>
      </c>
      <c r="U854" s="71" t="e">
        <f t="shared" si="83"/>
        <v>#DIV/0!</v>
      </c>
      <c r="V854" s="26">
        <f t="shared" si="81"/>
        <v>8</v>
      </c>
      <c r="W854" s="1">
        <v>0</v>
      </c>
      <c r="X854" s="27" t="str">
        <f t="shared" si="82"/>
        <v>P var</v>
      </c>
      <c r="AH854" s="67">
        <v>8</v>
      </c>
      <c r="AI854" s="68"/>
      <c r="AJ854" s="68"/>
      <c r="AK854" s="68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8" t="s">
        <v>37</v>
      </c>
    </row>
    <row r="855" spans="1:243" ht="49" customHeight="1" x14ac:dyDescent="0.35">
      <c r="A855" s="20">
        <v>853</v>
      </c>
      <c r="B855" s="2" t="s">
        <v>2020</v>
      </c>
      <c r="C855" s="2" t="s">
        <v>2166</v>
      </c>
      <c r="F855" s="23" t="s">
        <v>2205</v>
      </c>
      <c r="I855" s="1">
        <v>0</v>
      </c>
      <c r="J855" s="24">
        <f t="shared" si="84"/>
        <v>8</v>
      </c>
      <c r="K855" s="44" t="s">
        <v>55</v>
      </c>
      <c r="U855" s="71" t="e">
        <f t="shared" si="83"/>
        <v>#DIV/0!</v>
      </c>
      <c r="V855" s="26">
        <f t="shared" si="81"/>
        <v>8</v>
      </c>
      <c r="W855" s="1">
        <v>0</v>
      </c>
      <c r="X855" s="27" t="str">
        <f t="shared" si="82"/>
        <v>P var</v>
      </c>
      <c r="AH855" s="67">
        <v>8</v>
      </c>
      <c r="AI855" s="68"/>
      <c r="AJ855" s="68"/>
      <c r="AK855" s="68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8" t="s">
        <v>37</v>
      </c>
    </row>
    <row r="856" spans="1:243" ht="49" customHeight="1" x14ac:dyDescent="0.35">
      <c r="A856" s="20">
        <v>854</v>
      </c>
      <c r="B856" s="2" t="s">
        <v>2020</v>
      </c>
      <c r="C856" s="2" t="s">
        <v>2166</v>
      </c>
      <c r="F856" s="23" t="s">
        <v>2206</v>
      </c>
      <c r="I856" s="1">
        <v>0</v>
      </c>
      <c r="J856" s="24">
        <f t="shared" si="84"/>
        <v>100</v>
      </c>
      <c r="K856" s="44" t="s">
        <v>55</v>
      </c>
      <c r="U856" s="71" t="e">
        <f t="shared" si="83"/>
        <v>#DIV/0!</v>
      </c>
      <c r="V856" s="26">
        <f t="shared" si="81"/>
        <v>100</v>
      </c>
      <c r="W856" s="1">
        <v>0</v>
      </c>
      <c r="X856" s="27" t="str">
        <f t="shared" si="82"/>
        <v>P var</v>
      </c>
      <c r="AH856" s="67">
        <v>100</v>
      </c>
      <c r="AI856" s="68"/>
      <c r="AJ856" s="68"/>
      <c r="AK856" s="68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8" t="s">
        <v>37</v>
      </c>
    </row>
    <row r="857" spans="1:243" ht="49" customHeight="1" x14ac:dyDescent="0.35">
      <c r="A857" s="20">
        <v>855</v>
      </c>
      <c r="B857" s="2" t="s">
        <v>2020</v>
      </c>
      <c r="C857" s="2" t="s">
        <v>2166</v>
      </c>
      <c r="F857" s="23" t="s">
        <v>2207</v>
      </c>
      <c r="I857" s="1">
        <v>0</v>
      </c>
      <c r="J857" s="24">
        <f t="shared" si="84"/>
        <v>166</v>
      </c>
      <c r="K857" s="44" t="s">
        <v>55</v>
      </c>
      <c r="U857" s="71" t="e">
        <f t="shared" si="83"/>
        <v>#DIV/0!</v>
      </c>
      <c r="V857" s="26">
        <f t="shared" si="81"/>
        <v>166</v>
      </c>
      <c r="W857" s="1">
        <v>0</v>
      </c>
      <c r="X857" s="27" t="str">
        <f t="shared" si="82"/>
        <v>P var</v>
      </c>
      <c r="AB857" s="5" t="s">
        <v>2208</v>
      </c>
      <c r="AC857" s="1">
        <v>30</v>
      </c>
      <c r="AG857" s="11">
        <v>0.48</v>
      </c>
      <c r="AH857" s="67">
        <v>166</v>
      </c>
      <c r="AI857" s="68"/>
      <c r="AJ857" s="68"/>
      <c r="AK857" s="68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8" t="s">
        <v>37</v>
      </c>
    </row>
    <row r="858" spans="1:243" ht="49" customHeight="1" x14ac:dyDescent="0.35">
      <c r="A858" s="20">
        <v>856</v>
      </c>
      <c r="B858" s="2" t="s">
        <v>2020</v>
      </c>
      <c r="C858" s="2" t="s">
        <v>2166</v>
      </c>
      <c r="F858" s="23" t="s">
        <v>2209</v>
      </c>
      <c r="I858" s="1">
        <v>0</v>
      </c>
      <c r="J858" s="24">
        <f t="shared" si="84"/>
        <v>102</v>
      </c>
      <c r="K858" s="44" t="s">
        <v>55</v>
      </c>
      <c r="U858" s="71" t="e">
        <f t="shared" si="83"/>
        <v>#DIV/0!</v>
      </c>
      <c r="V858" s="26">
        <f t="shared" si="81"/>
        <v>102</v>
      </c>
      <c r="W858" s="1">
        <v>0</v>
      </c>
      <c r="X858" s="27" t="str">
        <f t="shared" si="82"/>
        <v>P var</v>
      </c>
      <c r="AH858" s="67">
        <v>102</v>
      </c>
      <c r="AI858" s="68"/>
      <c r="AJ858" s="68"/>
      <c r="AK858" s="68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8" t="s">
        <v>37</v>
      </c>
    </row>
    <row r="859" spans="1:243" ht="49" customHeight="1" x14ac:dyDescent="0.35">
      <c r="A859" s="20">
        <v>857</v>
      </c>
      <c r="B859" s="2" t="s">
        <v>2020</v>
      </c>
      <c r="C859" s="2" t="s">
        <v>2157</v>
      </c>
      <c r="E859" s="4" t="s">
        <v>2210</v>
      </c>
      <c r="F859" s="23" t="s">
        <v>2211</v>
      </c>
      <c r="I859" s="1">
        <v>0</v>
      </c>
      <c r="J859" s="24">
        <f t="shared" si="84"/>
        <v>1138</v>
      </c>
      <c r="K859" s="44" t="s">
        <v>55</v>
      </c>
      <c r="U859" s="71" t="e">
        <f t="shared" si="83"/>
        <v>#DIV/0!</v>
      </c>
      <c r="V859" s="26">
        <f t="shared" si="81"/>
        <v>1138</v>
      </c>
      <c r="W859" s="1">
        <v>0</v>
      </c>
      <c r="X859" s="27" t="str">
        <f t="shared" si="82"/>
        <v>P var</v>
      </c>
      <c r="AH859" s="67">
        <v>1140</v>
      </c>
      <c r="AI859" s="68"/>
      <c r="AJ859" s="68"/>
      <c r="AK859" s="68"/>
      <c r="AL859" s="1"/>
      <c r="AM859" s="1"/>
      <c r="AN859" s="1"/>
      <c r="AO859" s="1"/>
      <c r="AP859" s="1">
        <v>-2</v>
      </c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8" t="s">
        <v>37</v>
      </c>
    </row>
    <row r="860" spans="1:243" ht="49" customHeight="1" x14ac:dyDescent="0.35">
      <c r="A860" s="20">
        <v>858</v>
      </c>
      <c r="B860" s="2" t="s">
        <v>2020</v>
      </c>
      <c r="C860" s="2" t="s">
        <v>2166</v>
      </c>
      <c r="D860" s="2" t="s">
        <v>2212</v>
      </c>
      <c r="F860" s="23" t="s">
        <v>2213</v>
      </c>
      <c r="I860" s="1">
        <v>0</v>
      </c>
      <c r="J860" s="24">
        <f t="shared" si="84"/>
        <v>526</v>
      </c>
      <c r="K860" s="44" t="s">
        <v>55</v>
      </c>
      <c r="U860" s="71" t="e">
        <f t="shared" si="83"/>
        <v>#DIV/0!</v>
      </c>
      <c r="V860" s="26">
        <f t="shared" si="81"/>
        <v>526</v>
      </c>
      <c r="W860" s="1">
        <v>0</v>
      </c>
      <c r="X860" s="27" t="str">
        <f t="shared" si="82"/>
        <v>P var</v>
      </c>
      <c r="AH860" s="67">
        <v>526</v>
      </c>
      <c r="AI860" s="68"/>
      <c r="AJ860" s="68"/>
      <c r="AK860" s="68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8" t="s">
        <v>37</v>
      </c>
    </row>
    <row r="861" spans="1:243" ht="49" customHeight="1" x14ac:dyDescent="0.35">
      <c r="A861" s="20">
        <v>859</v>
      </c>
      <c r="B861" s="2" t="s">
        <v>2020</v>
      </c>
      <c r="C861" s="2" t="s">
        <v>2166</v>
      </c>
      <c r="E861" s="4" t="s">
        <v>2214</v>
      </c>
      <c r="F861" s="23" t="s">
        <v>2215</v>
      </c>
      <c r="I861" s="1">
        <v>0</v>
      </c>
      <c r="J861" s="24">
        <f t="shared" si="84"/>
        <v>1496</v>
      </c>
      <c r="K861" s="44" t="s">
        <v>55</v>
      </c>
      <c r="U861" s="71" t="e">
        <f t="shared" si="83"/>
        <v>#DIV/0!</v>
      </c>
      <c r="V861" s="26">
        <f t="shared" si="81"/>
        <v>1496</v>
      </c>
      <c r="W861" s="1">
        <v>0</v>
      </c>
      <c r="X861" s="27" t="str">
        <f t="shared" si="82"/>
        <v>P var</v>
      </c>
      <c r="AB861" s="5" t="s">
        <v>1989</v>
      </c>
      <c r="AC861" s="1">
        <v>60</v>
      </c>
      <c r="AG861" s="11">
        <v>40.270000000000003</v>
      </c>
      <c r="AH861" s="67">
        <v>1496</v>
      </c>
      <c r="AI861" s="68"/>
      <c r="AJ861" s="68"/>
      <c r="AK861" s="68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8" t="s">
        <v>37</v>
      </c>
    </row>
    <row r="862" spans="1:243" ht="49" customHeight="1" x14ac:dyDescent="0.35">
      <c r="A862" s="20">
        <v>860</v>
      </c>
      <c r="B862" s="2" t="s">
        <v>2020</v>
      </c>
      <c r="C862" s="2" t="s">
        <v>2166</v>
      </c>
      <c r="E862" s="4" t="s">
        <v>2216</v>
      </c>
      <c r="F862" s="23" t="s">
        <v>2217</v>
      </c>
      <c r="I862" s="1">
        <v>0</v>
      </c>
      <c r="J862" s="24">
        <f t="shared" si="84"/>
        <v>1054</v>
      </c>
      <c r="K862" s="44" t="s">
        <v>55</v>
      </c>
      <c r="U862" s="71" t="e">
        <f t="shared" si="83"/>
        <v>#DIV/0!</v>
      </c>
      <c r="V862" s="26">
        <f t="shared" si="81"/>
        <v>1054</v>
      </c>
      <c r="W862" s="1">
        <v>0</v>
      </c>
      <c r="X862" s="27" t="str">
        <f t="shared" si="82"/>
        <v>P var</v>
      </c>
      <c r="AB862" s="5" t="s">
        <v>235</v>
      </c>
      <c r="AC862" s="1">
        <v>60</v>
      </c>
      <c r="AG862" s="11">
        <v>15.741428571428573</v>
      </c>
      <c r="AH862" s="67">
        <v>1054</v>
      </c>
      <c r="AI862" s="68"/>
      <c r="AJ862" s="68"/>
      <c r="AK862" s="68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8" t="s">
        <v>37</v>
      </c>
    </row>
    <row r="863" spans="1:243" ht="49" customHeight="1" x14ac:dyDescent="0.35">
      <c r="A863" s="20">
        <v>861</v>
      </c>
      <c r="B863" s="2" t="s">
        <v>2020</v>
      </c>
      <c r="C863" s="2" t="s">
        <v>2166</v>
      </c>
      <c r="E863" s="4" t="s">
        <v>2218</v>
      </c>
      <c r="F863" s="23" t="s">
        <v>2219</v>
      </c>
      <c r="I863" s="1">
        <v>0</v>
      </c>
      <c r="J863" s="24">
        <f t="shared" si="84"/>
        <v>16550</v>
      </c>
      <c r="K863" s="44" t="s">
        <v>55</v>
      </c>
      <c r="U863" s="71" t="e">
        <f t="shared" si="83"/>
        <v>#DIV/0!</v>
      </c>
      <c r="V863" s="26">
        <f t="shared" si="81"/>
        <v>16550</v>
      </c>
      <c r="W863" s="1">
        <v>0</v>
      </c>
      <c r="X863" s="27" t="str">
        <f t="shared" si="82"/>
        <v>P var</v>
      </c>
      <c r="AB863" s="5" t="s">
        <v>250</v>
      </c>
      <c r="AC863" s="1">
        <v>30</v>
      </c>
      <c r="AG863" s="11">
        <v>0.08</v>
      </c>
      <c r="AH863" s="67">
        <v>16550</v>
      </c>
      <c r="AI863" s="68"/>
      <c r="AJ863" s="68"/>
      <c r="AK863" s="68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8" t="s">
        <v>37</v>
      </c>
    </row>
    <row r="864" spans="1:243" ht="49" customHeight="1" x14ac:dyDescent="0.35">
      <c r="A864" s="20">
        <v>862</v>
      </c>
      <c r="B864" s="2" t="s">
        <v>2020</v>
      </c>
      <c r="C864" s="2" t="s">
        <v>2166</v>
      </c>
      <c r="F864" s="23" t="s">
        <v>2220</v>
      </c>
      <c r="I864" s="1">
        <v>0</v>
      </c>
      <c r="J864" s="24">
        <f t="shared" si="84"/>
        <v>15</v>
      </c>
      <c r="K864" s="44" t="s">
        <v>55</v>
      </c>
      <c r="U864" s="71" t="e">
        <f t="shared" si="83"/>
        <v>#DIV/0!</v>
      </c>
      <c r="V864" s="26">
        <f t="shared" si="81"/>
        <v>15</v>
      </c>
      <c r="W864" s="1">
        <v>0</v>
      </c>
      <c r="X864" s="27" t="str">
        <f t="shared" si="82"/>
        <v>P var</v>
      </c>
      <c r="AH864" s="67">
        <v>15</v>
      </c>
      <c r="AI864" s="68"/>
      <c r="AJ864" s="68"/>
      <c r="AK864" s="68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8" t="s">
        <v>37</v>
      </c>
    </row>
    <row r="865" spans="1:243" ht="49" customHeight="1" x14ac:dyDescent="0.35">
      <c r="A865" s="20">
        <v>863</v>
      </c>
      <c r="B865" s="2" t="s">
        <v>2020</v>
      </c>
      <c r="C865" s="2" t="s">
        <v>2166</v>
      </c>
      <c r="F865" s="23" t="s">
        <v>2221</v>
      </c>
      <c r="I865" s="1">
        <v>0</v>
      </c>
      <c r="J865" s="24">
        <f t="shared" si="84"/>
        <v>10</v>
      </c>
      <c r="K865" s="44" t="s">
        <v>55</v>
      </c>
      <c r="U865" s="71" t="e">
        <f t="shared" si="83"/>
        <v>#DIV/0!</v>
      </c>
      <c r="V865" s="26">
        <f t="shared" si="81"/>
        <v>10</v>
      </c>
      <c r="W865" s="1">
        <v>0</v>
      </c>
      <c r="X865" s="27" t="str">
        <f t="shared" si="82"/>
        <v>P var</v>
      </c>
      <c r="AH865" s="67">
        <v>10</v>
      </c>
      <c r="AI865" s="68"/>
      <c r="AJ865" s="68"/>
      <c r="AK865" s="68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8" t="s">
        <v>37</v>
      </c>
    </row>
    <row r="866" spans="1:243" ht="49" customHeight="1" x14ac:dyDescent="0.35">
      <c r="A866" s="20">
        <v>864</v>
      </c>
      <c r="B866" s="2" t="s">
        <v>1964</v>
      </c>
      <c r="C866" s="2" t="s">
        <v>2222</v>
      </c>
      <c r="D866" s="2" t="s">
        <v>2223</v>
      </c>
      <c r="E866" s="4" t="s">
        <v>2224</v>
      </c>
      <c r="F866" s="23" t="s">
        <v>2225</v>
      </c>
      <c r="I866" s="1">
        <v>1</v>
      </c>
      <c r="J866" s="24">
        <f t="shared" si="84"/>
        <v>2</v>
      </c>
      <c r="K866" s="44" t="s">
        <v>55</v>
      </c>
      <c r="L866" s="1">
        <v>1</v>
      </c>
      <c r="V866" s="26">
        <f t="shared" si="81"/>
        <v>1</v>
      </c>
      <c r="W866" s="1">
        <v>1</v>
      </c>
      <c r="X866" s="27" t="str">
        <f t="shared" si="82"/>
        <v>P var</v>
      </c>
      <c r="AH866" s="67">
        <v>2</v>
      </c>
      <c r="AI866" s="68"/>
      <c r="AJ866" s="68"/>
      <c r="AK866" s="68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8" t="s">
        <v>37</v>
      </c>
    </row>
    <row r="867" spans="1:243" ht="49" customHeight="1" x14ac:dyDescent="0.35">
      <c r="A867" s="20">
        <v>865</v>
      </c>
      <c r="B867" s="2" t="s">
        <v>1964</v>
      </c>
      <c r="C867" s="2" t="s">
        <v>2222</v>
      </c>
      <c r="D867" s="2" t="s">
        <v>2226</v>
      </c>
      <c r="E867" s="4" t="s">
        <v>2227</v>
      </c>
      <c r="F867" s="23" t="s">
        <v>2228</v>
      </c>
      <c r="I867" s="1">
        <v>5</v>
      </c>
      <c r="J867" s="24">
        <f t="shared" si="84"/>
        <v>6</v>
      </c>
      <c r="K867" s="44" t="s">
        <v>55</v>
      </c>
      <c r="L867" s="1">
        <v>1</v>
      </c>
      <c r="V867" s="26">
        <f t="shared" si="81"/>
        <v>1</v>
      </c>
      <c r="W867" s="1">
        <v>2.5</v>
      </c>
      <c r="X867" s="27" t="str">
        <f t="shared" si="82"/>
        <v>P var low</v>
      </c>
      <c r="AH867" s="67">
        <v>9</v>
      </c>
      <c r="AI867" s="68"/>
      <c r="AJ867" s="68"/>
      <c r="AK867" s="68"/>
      <c r="AL867" s="1"/>
      <c r="AM867" s="1"/>
      <c r="AN867" s="1"/>
      <c r="AO867" s="1"/>
      <c r="AP867" s="1"/>
      <c r="AQ867" s="1">
        <v>-3</v>
      </c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>
        <v>5</v>
      </c>
      <c r="DF867" s="1"/>
      <c r="DG867" s="1"/>
      <c r="DH867" s="1"/>
      <c r="DI867" s="1"/>
      <c r="DJ867" s="1"/>
      <c r="DK867" s="1"/>
      <c r="DL867" s="1"/>
      <c r="DM867" s="1"/>
      <c r="DN867" s="1">
        <v>-5</v>
      </c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8" t="s">
        <v>37</v>
      </c>
    </row>
    <row r="868" spans="1:243" ht="49" customHeight="1" x14ac:dyDescent="0.35">
      <c r="A868" s="20">
        <v>866</v>
      </c>
      <c r="B868" s="2" t="s">
        <v>1964</v>
      </c>
      <c r="C868" s="2" t="s">
        <v>2222</v>
      </c>
      <c r="D868" s="2" t="s">
        <v>2229</v>
      </c>
      <c r="E868" s="4" t="s">
        <v>2230</v>
      </c>
      <c r="F868" s="23" t="s">
        <v>2231</v>
      </c>
      <c r="I868" s="1">
        <v>2</v>
      </c>
      <c r="J868" s="24">
        <f t="shared" si="84"/>
        <v>8</v>
      </c>
      <c r="K868" s="44" t="s">
        <v>55</v>
      </c>
      <c r="L868" s="1">
        <v>1</v>
      </c>
      <c r="V868" s="26">
        <f t="shared" si="81"/>
        <v>6</v>
      </c>
      <c r="W868" s="1">
        <v>1</v>
      </c>
      <c r="X868" s="27" t="str">
        <f t="shared" si="82"/>
        <v>P var</v>
      </c>
      <c r="AH868" s="67">
        <v>8</v>
      </c>
      <c r="AI868" s="68"/>
      <c r="AJ868" s="68"/>
      <c r="AK868" s="68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8" t="s">
        <v>37</v>
      </c>
    </row>
    <row r="869" spans="1:243" ht="49" customHeight="1" x14ac:dyDescent="0.35">
      <c r="A869" s="20">
        <v>867</v>
      </c>
      <c r="B869" s="2" t="s">
        <v>1964</v>
      </c>
      <c r="C869" s="2" t="s">
        <v>2222</v>
      </c>
      <c r="D869" s="2" t="s">
        <v>303</v>
      </c>
      <c r="E869" s="4" t="s">
        <v>2232</v>
      </c>
      <c r="F869" s="23" t="s">
        <v>2233</v>
      </c>
      <c r="I869" s="1">
        <v>2</v>
      </c>
      <c r="J869" s="24">
        <f t="shared" si="84"/>
        <v>0</v>
      </c>
      <c r="K869" s="44" t="s">
        <v>55</v>
      </c>
      <c r="L869" s="1">
        <v>2</v>
      </c>
      <c r="V869" s="26">
        <f t="shared" si="81"/>
        <v>-2</v>
      </c>
      <c r="W869" s="1">
        <v>2</v>
      </c>
      <c r="X869" s="27" t="str">
        <f t="shared" si="82"/>
        <v>N var</v>
      </c>
      <c r="Y869" s="2" t="s">
        <v>2234</v>
      </c>
      <c r="AH869" s="67">
        <v>4</v>
      </c>
      <c r="AI869" s="68"/>
      <c r="AJ869" s="68"/>
      <c r="AK869" s="68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>
        <v>-1</v>
      </c>
      <c r="DO869" s="1"/>
      <c r="DP869" s="1"/>
      <c r="DQ869" s="1"/>
      <c r="DR869" s="1">
        <v>-1</v>
      </c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>
        <v>-1</v>
      </c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>
        <v>-1</v>
      </c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8" t="s">
        <v>37</v>
      </c>
    </row>
    <row r="870" spans="1:243" ht="49" customHeight="1" x14ac:dyDescent="0.35">
      <c r="A870" s="20">
        <v>868</v>
      </c>
      <c r="B870" s="2" t="s">
        <v>1964</v>
      </c>
      <c r="C870" s="2" t="s">
        <v>2222</v>
      </c>
      <c r="D870" s="2" t="s">
        <v>303</v>
      </c>
      <c r="E870" s="4" t="s">
        <v>2235</v>
      </c>
      <c r="F870" s="23" t="s">
        <v>2236</v>
      </c>
      <c r="I870" s="1">
        <v>2</v>
      </c>
      <c r="J870" s="24">
        <f t="shared" si="84"/>
        <v>5</v>
      </c>
      <c r="K870" s="44" t="s">
        <v>55</v>
      </c>
      <c r="L870" s="1">
        <v>2</v>
      </c>
      <c r="V870" s="26">
        <f t="shared" si="81"/>
        <v>3</v>
      </c>
      <c r="W870" s="1">
        <v>2</v>
      </c>
      <c r="X870" s="27" t="str">
        <f t="shared" si="82"/>
        <v>P var</v>
      </c>
      <c r="AH870" s="67">
        <v>4</v>
      </c>
      <c r="AI870" s="68"/>
      <c r="AJ870" s="68"/>
      <c r="AK870" s="68"/>
      <c r="AL870" s="1"/>
      <c r="AM870" s="1"/>
      <c r="AN870" s="1"/>
      <c r="AO870" s="1">
        <v>-1</v>
      </c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>
        <v>4</v>
      </c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>
        <v>-1</v>
      </c>
      <c r="DO870" s="1"/>
      <c r="DP870" s="1">
        <v>-1</v>
      </c>
      <c r="DQ870" s="1"/>
      <c r="DR870" s="1">
        <v>-1</v>
      </c>
      <c r="DS870" s="1"/>
      <c r="DT870" s="1"/>
      <c r="DU870" s="1">
        <v>-1</v>
      </c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>
        <v>-1</v>
      </c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>
        <v>-2</v>
      </c>
      <c r="HQ870" s="1"/>
      <c r="HR870" s="1">
        <v>5</v>
      </c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8" t="s">
        <v>37</v>
      </c>
    </row>
    <row r="871" spans="1:243" ht="49" customHeight="1" x14ac:dyDescent="0.35">
      <c r="A871" s="20">
        <v>869</v>
      </c>
      <c r="B871" s="2" t="s">
        <v>1964</v>
      </c>
      <c r="C871" s="2" t="s">
        <v>2222</v>
      </c>
      <c r="D871" s="2" t="s">
        <v>303</v>
      </c>
      <c r="E871" s="4" t="s">
        <v>2237</v>
      </c>
      <c r="F871" s="23" t="s">
        <v>2238</v>
      </c>
      <c r="I871" s="1">
        <v>5</v>
      </c>
      <c r="J871" s="47">
        <f t="shared" si="84"/>
        <v>13</v>
      </c>
      <c r="K871" s="44" t="s">
        <v>55</v>
      </c>
      <c r="L871" s="1">
        <v>1</v>
      </c>
      <c r="V871" s="26">
        <f t="shared" si="81"/>
        <v>8</v>
      </c>
      <c r="W871" s="1">
        <v>1</v>
      </c>
      <c r="X871" s="27" t="str">
        <f t="shared" si="82"/>
        <v>P var</v>
      </c>
      <c r="AH871" s="67">
        <v>11</v>
      </c>
      <c r="AI871" s="68"/>
      <c r="AJ871" s="68"/>
      <c r="AK871" s="68"/>
      <c r="AL871" s="1"/>
      <c r="AM871" s="1"/>
      <c r="AN871" s="1"/>
      <c r="AO871" s="1"/>
      <c r="AP871" s="1">
        <v>-1</v>
      </c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>
        <v>-1</v>
      </c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>
        <v>-3</v>
      </c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>
        <v>-2</v>
      </c>
      <c r="GM871" s="1"/>
      <c r="GN871" s="1"/>
      <c r="GO871" s="1"/>
      <c r="GP871" s="1"/>
      <c r="GQ871" s="1"/>
      <c r="GR871" s="1"/>
      <c r="GS871" s="1"/>
      <c r="GT871" s="1">
        <v>-1</v>
      </c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>
        <v>10</v>
      </c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8" t="s">
        <v>37</v>
      </c>
    </row>
    <row r="872" spans="1:243" ht="49" customHeight="1" x14ac:dyDescent="0.35">
      <c r="A872" s="20">
        <v>870</v>
      </c>
      <c r="B872" s="2" t="s">
        <v>1964</v>
      </c>
      <c r="C872" s="2" t="s">
        <v>2222</v>
      </c>
      <c r="D872" s="2" t="s">
        <v>303</v>
      </c>
      <c r="E872" s="4" t="s">
        <v>2239</v>
      </c>
      <c r="F872" s="23" t="s">
        <v>2240</v>
      </c>
      <c r="I872" s="1">
        <v>2</v>
      </c>
      <c r="J872" s="47">
        <f t="shared" si="84"/>
        <v>4</v>
      </c>
      <c r="K872" s="44" t="s">
        <v>55</v>
      </c>
      <c r="L872" s="1">
        <v>1</v>
      </c>
      <c r="V872" s="26">
        <f t="shared" si="81"/>
        <v>2</v>
      </c>
      <c r="W872" s="1">
        <v>1</v>
      </c>
      <c r="X872" s="27" t="str">
        <f t="shared" si="82"/>
        <v>P var</v>
      </c>
      <c r="AH872" s="67">
        <v>8</v>
      </c>
      <c r="AI872" s="68"/>
      <c r="AJ872" s="68"/>
      <c r="AK872" s="68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>
        <v>-1</v>
      </c>
      <c r="GI872" s="1"/>
      <c r="GJ872" s="1"/>
      <c r="GK872" s="1"/>
      <c r="GL872" s="1">
        <v>-1</v>
      </c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>
        <v>-2</v>
      </c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8" t="s">
        <v>37</v>
      </c>
    </row>
    <row r="873" spans="1:243" ht="49" customHeight="1" x14ac:dyDescent="0.35">
      <c r="A873" s="20">
        <v>871</v>
      </c>
      <c r="B873" s="2" t="s">
        <v>1964</v>
      </c>
      <c r="C873" s="2" t="s">
        <v>2222</v>
      </c>
      <c r="D873" s="2" t="s">
        <v>2241</v>
      </c>
      <c r="E873" s="4" t="s">
        <v>2242</v>
      </c>
      <c r="F873" s="23" t="s">
        <v>2243</v>
      </c>
      <c r="I873" s="1">
        <v>2</v>
      </c>
      <c r="J873" s="47">
        <f t="shared" si="84"/>
        <v>5</v>
      </c>
      <c r="K873" s="44" t="s">
        <v>55</v>
      </c>
      <c r="L873" s="1">
        <v>2</v>
      </c>
      <c r="V873" s="26">
        <f t="shared" si="81"/>
        <v>3</v>
      </c>
      <c r="W873" s="1">
        <v>2</v>
      </c>
      <c r="X873" s="27" t="str">
        <f t="shared" si="82"/>
        <v>P var</v>
      </c>
      <c r="AH873" s="67">
        <v>8</v>
      </c>
      <c r="AI873" s="68"/>
      <c r="AJ873" s="68"/>
      <c r="AK873" s="68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>
        <v>-1</v>
      </c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>
        <v>-1</v>
      </c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>
        <v>-1</v>
      </c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8" t="s">
        <v>37</v>
      </c>
    </row>
    <row r="874" spans="1:243" ht="49" customHeight="1" x14ac:dyDescent="0.35">
      <c r="A874" s="20">
        <v>872</v>
      </c>
      <c r="B874" s="2" t="s">
        <v>1964</v>
      </c>
      <c r="C874" s="2" t="s">
        <v>2222</v>
      </c>
      <c r="D874" s="2" t="s">
        <v>303</v>
      </c>
      <c r="E874" s="4" t="s">
        <v>2244</v>
      </c>
      <c r="F874" s="23" t="s">
        <v>2245</v>
      </c>
      <c r="I874" s="1">
        <v>2</v>
      </c>
      <c r="J874" s="47">
        <f t="shared" si="84"/>
        <v>4</v>
      </c>
      <c r="K874" s="44" t="s">
        <v>55</v>
      </c>
      <c r="L874" s="1">
        <v>1</v>
      </c>
      <c r="V874" s="26">
        <f t="shared" si="81"/>
        <v>2</v>
      </c>
      <c r="W874" s="1">
        <v>1</v>
      </c>
      <c r="X874" s="27" t="str">
        <f t="shared" si="82"/>
        <v>P var</v>
      </c>
      <c r="AH874" s="67">
        <v>5</v>
      </c>
      <c r="AI874" s="68"/>
      <c r="AJ874" s="68"/>
      <c r="AK874" s="68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>
        <v>-1</v>
      </c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8" t="s">
        <v>37</v>
      </c>
    </row>
    <row r="875" spans="1:243" ht="49" customHeight="1" x14ac:dyDescent="0.35">
      <c r="A875" s="20">
        <v>873</v>
      </c>
      <c r="B875" s="2" t="s">
        <v>1964</v>
      </c>
      <c r="C875" s="2" t="s">
        <v>2222</v>
      </c>
      <c r="D875" s="2" t="s">
        <v>2241</v>
      </c>
      <c r="E875" s="4" t="s">
        <v>2246</v>
      </c>
      <c r="F875" s="23" t="s">
        <v>2247</v>
      </c>
      <c r="I875" s="1">
        <v>6</v>
      </c>
      <c r="J875" s="47">
        <f t="shared" si="84"/>
        <v>17</v>
      </c>
      <c r="K875" s="44" t="s">
        <v>55</v>
      </c>
      <c r="L875" s="1">
        <v>6</v>
      </c>
      <c r="V875" s="26">
        <f t="shared" si="81"/>
        <v>11</v>
      </c>
      <c r="W875" s="1">
        <v>6</v>
      </c>
      <c r="X875" s="27" t="str">
        <f t="shared" si="82"/>
        <v>P var</v>
      </c>
      <c r="AH875" s="67">
        <v>20</v>
      </c>
      <c r="AI875" s="68"/>
      <c r="AJ875" s="68"/>
      <c r="AK875" s="68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>
        <v>-3</v>
      </c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8" t="s">
        <v>37</v>
      </c>
    </row>
    <row r="876" spans="1:243" ht="49" customHeight="1" x14ac:dyDescent="0.35">
      <c r="A876" s="20">
        <v>874</v>
      </c>
      <c r="B876" s="2" t="s">
        <v>1964</v>
      </c>
      <c r="C876" s="2" t="s">
        <v>2222</v>
      </c>
      <c r="D876" s="2" t="s">
        <v>2248</v>
      </c>
      <c r="E876" s="4" t="s">
        <v>2249</v>
      </c>
      <c r="F876" s="23" t="s">
        <v>2250</v>
      </c>
      <c r="I876" s="1">
        <v>6</v>
      </c>
      <c r="J876" s="47">
        <f t="shared" si="84"/>
        <v>26</v>
      </c>
      <c r="K876" s="44" t="s">
        <v>55</v>
      </c>
      <c r="L876" s="1">
        <v>6</v>
      </c>
      <c r="V876" s="26">
        <f t="shared" si="81"/>
        <v>20</v>
      </c>
      <c r="W876" s="1">
        <v>6</v>
      </c>
      <c r="X876" s="27" t="str">
        <f t="shared" si="82"/>
        <v>P var</v>
      </c>
      <c r="AB876" s="66" t="s">
        <v>1973</v>
      </c>
      <c r="AC876" s="1">
        <v>30</v>
      </c>
      <c r="AD876" s="31">
        <f>J876/AC876</f>
        <v>0.8666666666666667</v>
      </c>
      <c r="AE876" s="1">
        <v>1</v>
      </c>
      <c r="AF876" s="1" t="s">
        <v>121</v>
      </c>
      <c r="AG876" s="11">
        <v>39.285714285714285</v>
      </c>
      <c r="AH876" s="67">
        <v>26</v>
      </c>
      <c r="AI876" s="68"/>
      <c r="AJ876" s="68"/>
      <c r="AK876" s="68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8" t="s">
        <v>37</v>
      </c>
    </row>
    <row r="877" spans="1:243" ht="49" customHeight="1" x14ac:dyDescent="0.35">
      <c r="A877" s="20">
        <v>875</v>
      </c>
      <c r="B877" s="2" t="s">
        <v>1964</v>
      </c>
      <c r="C877" s="2" t="s">
        <v>2222</v>
      </c>
      <c r="D877" s="2" t="s">
        <v>2241</v>
      </c>
      <c r="E877" s="4" t="s">
        <v>2251</v>
      </c>
      <c r="F877" s="23" t="s">
        <v>2252</v>
      </c>
      <c r="I877" s="1">
        <v>2</v>
      </c>
      <c r="J877" s="47">
        <f t="shared" si="84"/>
        <v>7</v>
      </c>
      <c r="K877" s="44" t="s">
        <v>55</v>
      </c>
      <c r="L877" s="1">
        <v>2</v>
      </c>
      <c r="V877" s="26">
        <f t="shared" si="81"/>
        <v>5</v>
      </c>
      <c r="W877" s="1">
        <v>2</v>
      </c>
      <c r="X877" s="27" t="str">
        <f t="shared" si="82"/>
        <v>P var</v>
      </c>
      <c r="AB877" s="66" t="s">
        <v>235</v>
      </c>
      <c r="AC877" s="1">
        <v>30</v>
      </c>
      <c r="AD877" s="31">
        <f>J877/AC877</f>
        <v>0.23333333333333334</v>
      </c>
      <c r="AE877" s="1">
        <v>1</v>
      </c>
      <c r="AF877" s="1" t="s">
        <v>121</v>
      </c>
      <c r="AG877" s="11">
        <v>6.1903571428571436</v>
      </c>
      <c r="AH877" s="67">
        <v>7</v>
      </c>
      <c r="AI877" s="68"/>
      <c r="AJ877" s="68"/>
      <c r="AK877" s="68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8" t="s">
        <v>37</v>
      </c>
    </row>
    <row r="878" spans="1:243" ht="49" customHeight="1" x14ac:dyDescent="0.35">
      <c r="A878" s="20">
        <v>876</v>
      </c>
      <c r="B878" s="2" t="s">
        <v>1964</v>
      </c>
      <c r="C878" s="2" t="s">
        <v>2222</v>
      </c>
      <c r="D878" s="2" t="s">
        <v>2248</v>
      </c>
      <c r="E878" s="4" t="s">
        <v>2253</v>
      </c>
      <c r="F878" s="23" t="s">
        <v>2254</v>
      </c>
      <c r="I878" s="1">
        <v>2</v>
      </c>
      <c r="J878" s="47">
        <f t="shared" si="84"/>
        <v>13</v>
      </c>
      <c r="K878" s="44" t="s">
        <v>55</v>
      </c>
      <c r="L878" s="1">
        <v>1</v>
      </c>
      <c r="V878" s="26">
        <f t="shared" si="81"/>
        <v>11</v>
      </c>
      <c r="W878" s="1">
        <v>1</v>
      </c>
      <c r="X878" s="27" t="str">
        <f t="shared" si="82"/>
        <v>P var</v>
      </c>
      <c r="AH878" s="67">
        <v>13</v>
      </c>
      <c r="AI878" s="68"/>
      <c r="AJ878" s="68"/>
      <c r="AK878" s="68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8" t="s">
        <v>37</v>
      </c>
    </row>
    <row r="879" spans="1:243" ht="49" customHeight="1" x14ac:dyDescent="0.35">
      <c r="A879" s="20">
        <v>877</v>
      </c>
      <c r="B879" s="2" t="s">
        <v>1964</v>
      </c>
      <c r="C879" s="2" t="s">
        <v>2222</v>
      </c>
      <c r="D879" s="2" t="s">
        <v>2248</v>
      </c>
      <c r="E879" s="4" t="s">
        <v>2255</v>
      </c>
      <c r="F879" s="23" t="s">
        <v>2256</v>
      </c>
      <c r="I879" s="1">
        <v>2</v>
      </c>
      <c r="J879" s="47">
        <f t="shared" si="84"/>
        <v>7</v>
      </c>
      <c r="K879" s="44" t="s">
        <v>55</v>
      </c>
      <c r="L879" s="1">
        <v>1</v>
      </c>
      <c r="V879" s="26">
        <f t="shared" si="81"/>
        <v>5</v>
      </c>
      <c r="W879" s="1">
        <v>1</v>
      </c>
      <c r="X879" s="27" t="str">
        <f t="shared" si="82"/>
        <v>P var</v>
      </c>
      <c r="AH879" s="67">
        <v>7</v>
      </c>
      <c r="AI879" s="68"/>
      <c r="AJ879" s="68"/>
      <c r="AK879" s="68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8" t="s">
        <v>37</v>
      </c>
    </row>
    <row r="880" spans="1:243" ht="49" customHeight="1" x14ac:dyDescent="0.35">
      <c r="A880" s="20">
        <v>878</v>
      </c>
      <c r="B880" s="2" t="s">
        <v>1964</v>
      </c>
      <c r="C880" s="2" t="s">
        <v>2222</v>
      </c>
      <c r="D880" s="2" t="s">
        <v>2248</v>
      </c>
      <c r="E880" s="4" t="s">
        <v>2257</v>
      </c>
      <c r="F880" s="23" t="s">
        <v>2258</v>
      </c>
      <c r="I880" s="1">
        <v>2</v>
      </c>
      <c r="J880" s="47">
        <f t="shared" si="84"/>
        <v>11</v>
      </c>
      <c r="K880" s="44" t="s">
        <v>55</v>
      </c>
      <c r="L880" s="1">
        <v>1</v>
      </c>
      <c r="V880" s="26">
        <f t="shared" si="81"/>
        <v>9</v>
      </c>
      <c r="W880" s="1">
        <v>1</v>
      </c>
      <c r="X880" s="27" t="str">
        <f t="shared" si="82"/>
        <v>P var</v>
      </c>
      <c r="AH880" s="67">
        <v>11</v>
      </c>
      <c r="AI880" s="68"/>
      <c r="AJ880" s="68"/>
      <c r="AK880" s="68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8" t="s">
        <v>37</v>
      </c>
    </row>
    <row r="881" spans="1:243" ht="49" customHeight="1" x14ac:dyDescent="0.35">
      <c r="A881" s="20">
        <v>879</v>
      </c>
      <c r="B881" s="2" t="s">
        <v>1964</v>
      </c>
      <c r="C881" s="2" t="s">
        <v>2222</v>
      </c>
      <c r="D881" s="2" t="s">
        <v>2248</v>
      </c>
      <c r="E881" s="4" t="s">
        <v>2259</v>
      </c>
      <c r="F881" s="23" t="s">
        <v>2260</v>
      </c>
      <c r="I881" s="1">
        <v>4</v>
      </c>
      <c r="J881" s="47">
        <f t="shared" si="84"/>
        <v>11</v>
      </c>
      <c r="K881" s="44" t="s">
        <v>55</v>
      </c>
      <c r="L881" s="1">
        <v>4</v>
      </c>
      <c r="V881" s="26">
        <f t="shared" si="81"/>
        <v>7</v>
      </c>
      <c r="W881" s="1">
        <v>4</v>
      </c>
      <c r="X881" s="27" t="str">
        <f t="shared" si="82"/>
        <v>P var</v>
      </c>
      <c r="AH881" s="67">
        <v>12</v>
      </c>
      <c r="AI881" s="68"/>
      <c r="AJ881" s="68"/>
      <c r="AK881" s="68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>
        <v>-1</v>
      </c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8" t="s">
        <v>37</v>
      </c>
    </row>
    <row r="882" spans="1:243" ht="49" customHeight="1" x14ac:dyDescent="0.35">
      <c r="A882" s="20">
        <v>880</v>
      </c>
      <c r="B882" s="2" t="s">
        <v>1964</v>
      </c>
      <c r="C882" s="2" t="s">
        <v>2222</v>
      </c>
      <c r="D882" s="2" t="s">
        <v>2248</v>
      </c>
      <c r="E882" s="4" t="s">
        <v>2261</v>
      </c>
      <c r="F882" s="23" t="s">
        <v>2262</v>
      </c>
      <c r="I882" s="1">
        <v>2</v>
      </c>
      <c r="J882" s="47">
        <f t="shared" si="84"/>
        <v>6</v>
      </c>
      <c r="K882" s="44" t="s">
        <v>55</v>
      </c>
      <c r="L882" s="1">
        <v>2</v>
      </c>
      <c r="V882" s="26">
        <f t="shared" si="81"/>
        <v>4</v>
      </c>
      <c r="W882" s="1">
        <v>2</v>
      </c>
      <c r="X882" s="27" t="str">
        <f t="shared" si="82"/>
        <v>P var</v>
      </c>
      <c r="Z882" s="1">
        <v>7</v>
      </c>
      <c r="AH882" s="67">
        <v>7</v>
      </c>
      <c r="AI882" s="68"/>
      <c r="AJ882" s="68"/>
      <c r="AK882" s="68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>
        <v>-1</v>
      </c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8" t="s">
        <v>37</v>
      </c>
    </row>
    <row r="883" spans="1:243" ht="49" customHeight="1" x14ac:dyDescent="0.35">
      <c r="A883" s="20">
        <v>881</v>
      </c>
      <c r="B883" s="2" t="s">
        <v>1964</v>
      </c>
      <c r="C883" s="2" t="s">
        <v>2222</v>
      </c>
      <c r="D883" s="2" t="s">
        <v>2263</v>
      </c>
      <c r="E883" s="4" t="s">
        <v>2264</v>
      </c>
      <c r="F883" s="23" t="s">
        <v>2265</v>
      </c>
      <c r="I883" s="1">
        <v>2</v>
      </c>
      <c r="J883" s="47">
        <f t="shared" si="84"/>
        <v>8</v>
      </c>
      <c r="K883" s="44" t="s">
        <v>55</v>
      </c>
      <c r="L883" s="1">
        <v>1</v>
      </c>
      <c r="V883" s="26">
        <f t="shared" si="81"/>
        <v>6</v>
      </c>
      <c r="W883" s="1">
        <v>1</v>
      </c>
      <c r="X883" s="27" t="str">
        <f t="shared" si="82"/>
        <v>P var</v>
      </c>
      <c r="Z883" s="1">
        <v>3</v>
      </c>
      <c r="AB883" s="66" t="s">
        <v>941</v>
      </c>
      <c r="AC883" s="1">
        <v>30</v>
      </c>
      <c r="AD883" s="31">
        <f>J883/AC883</f>
        <v>0.26666666666666666</v>
      </c>
      <c r="AE883" s="1">
        <v>1</v>
      </c>
      <c r="AF883" s="1" t="s">
        <v>121</v>
      </c>
      <c r="AG883" s="11">
        <v>33.5</v>
      </c>
      <c r="AH883" s="67">
        <v>9</v>
      </c>
      <c r="AI883" s="68"/>
      <c r="AJ883" s="68"/>
      <c r="AK883" s="68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>
        <v>-1</v>
      </c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8" t="s">
        <v>37</v>
      </c>
    </row>
    <row r="884" spans="1:243" ht="49" customHeight="1" x14ac:dyDescent="0.35">
      <c r="A884" s="20">
        <v>882</v>
      </c>
      <c r="B884" s="2" t="s">
        <v>1964</v>
      </c>
      <c r="C884" s="2" t="s">
        <v>2222</v>
      </c>
      <c r="D884" s="2" t="s">
        <v>2248</v>
      </c>
      <c r="E884" s="4" t="s">
        <v>2266</v>
      </c>
      <c r="F884" s="23" t="s">
        <v>2267</v>
      </c>
      <c r="I884" s="1">
        <v>2</v>
      </c>
      <c r="J884" s="47">
        <f t="shared" si="84"/>
        <v>7</v>
      </c>
      <c r="K884" s="44" t="s">
        <v>55</v>
      </c>
      <c r="L884" s="1">
        <v>2</v>
      </c>
      <c r="V884" s="26">
        <f t="shared" si="81"/>
        <v>5</v>
      </c>
      <c r="W884" s="1">
        <v>2</v>
      </c>
      <c r="X884" s="27" t="str">
        <f t="shared" si="82"/>
        <v>P var</v>
      </c>
      <c r="AH884" s="67">
        <v>10</v>
      </c>
      <c r="AI884" s="68"/>
      <c r="AJ884" s="68"/>
      <c r="AK884" s="68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>
        <v>-1</v>
      </c>
      <c r="GM884" s="1"/>
      <c r="GN884" s="1"/>
      <c r="GO884" s="1"/>
      <c r="GP884" s="1"/>
      <c r="GQ884" s="1"/>
      <c r="GR884" s="1"/>
      <c r="GS884" s="1"/>
      <c r="GT884" s="1"/>
      <c r="GU884" s="1">
        <v>-2</v>
      </c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8" t="s">
        <v>37</v>
      </c>
    </row>
    <row r="885" spans="1:243" ht="49" customHeight="1" x14ac:dyDescent="0.35">
      <c r="A885" s="20">
        <v>883</v>
      </c>
      <c r="B885" s="2" t="s">
        <v>1964</v>
      </c>
      <c r="C885" s="2" t="s">
        <v>2222</v>
      </c>
      <c r="D885" s="2" t="s">
        <v>2248</v>
      </c>
      <c r="E885" s="4" t="s">
        <v>2268</v>
      </c>
      <c r="F885" s="23" t="s">
        <v>2269</v>
      </c>
      <c r="I885" s="1">
        <v>2</v>
      </c>
      <c r="J885" s="47">
        <f t="shared" si="84"/>
        <v>20</v>
      </c>
      <c r="K885" s="44" t="s">
        <v>55</v>
      </c>
      <c r="L885" s="1">
        <v>2</v>
      </c>
      <c r="V885" s="26">
        <f t="shared" ref="V885:V949" si="85">J885-I885</f>
        <v>18</v>
      </c>
      <c r="W885" s="1">
        <v>2</v>
      </c>
      <c r="X885" s="27" t="str">
        <f t="shared" ref="X885:X949" si="86">IF(J885&lt;I885,"N var",IF(J885&lt;(I885+W885),"P var low",IF(J885&gt;(I885+W885-1),"P var","N var")))</f>
        <v>P var</v>
      </c>
      <c r="AH885" s="67">
        <v>20</v>
      </c>
      <c r="AI885" s="68"/>
      <c r="AJ885" s="68"/>
      <c r="AK885" s="68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8" t="s">
        <v>37</v>
      </c>
    </row>
    <row r="886" spans="1:243" ht="49" customHeight="1" x14ac:dyDescent="0.35">
      <c r="A886" s="20">
        <v>884</v>
      </c>
      <c r="B886" s="2" t="s">
        <v>1964</v>
      </c>
      <c r="C886" s="2" t="s">
        <v>2222</v>
      </c>
      <c r="D886" s="2" t="s">
        <v>2241</v>
      </c>
      <c r="E886" s="4" t="s">
        <v>2270</v>
      </c>
      <c r="F886" s="23" t="s">
        <v>2271</v>
      </c>
      <c r="I886" s="1">
        <v>2</v>
      </c>
      <c r="J886" s="47">
        <f t="shared" si="84"/>
        <v>7</v>
      </c>
      <c r="K886" s="44" t="s">
        <v>55</v>
      </c>
      <c r="L886" s="1">
        <v>1</v>
      </c>
      <c r="V886" s="26">
        <f t="shared" si="85"/>
        <v>5</v>
      </c>
      <c r="W886" s="1">
        <v>1</v>
      </c>
      <c r="X886" s="27" t="str">
        <f t="shared" si="86"/>
        <v>P var</v>
      </c>
      <c r="AH886" s="67">
        <v>12</v>
      </c>
      <c r="AI886" s="68"/>
      <c r="AJ886" s="68"/>
      <c r="AK886" s="68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>
        <v>-1</v>
      </c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>
        <v>-1</v>
      </c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>
        <v>-2</v>
      </c>
      <c r="GM886" s="1"/>
      <c r="GN886" s="1"/>
      <c r="GO886" s="1"/>
      <c r="GP886" s="1"/>
      <c r="GQ886" s="1"/>
      <c r="GR886" s="1"/>
      <c r="GS886" s="1"/>
      <c r="GT886" s="1">
        <v>-1</v>
      </c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8" t="s">
        <v>37</v>
      </c>
    </row>
    <row r="887" spans="1:243" ht="49" customHeight="1" x14ac:dyDescent="0.35">
      <c r="A887" s="20">
        <v>885</v>
      </c>
      <c r="B887" s="2" t="s">
        <v>1964</v>
      </c>
      <c r="C887" s="2" t="s">
        <v>2272</v>
      </c>
      <c r="D887" s="80" t="s">
        <v>2273</v>
      </c>
      <c r="E887" s="4" t="s">
        <v>2274</v>
      </c>
      <c r="F887" s="23" t="s">
        <v>2275</v>
      </c>
      <c r="I887" s="1">
        <v>1</v>
      </c>
      <c r="J887" s="47">
        <f t="shared" si="84"/>
        <v>1</v>
      </c>
      <c r="K887" s="44" t="s">
        <v>55</v>
      </c>
      <c r="L887" s="1">
        <v>1</v>
      </c>
      <c r="V887" s="26">
        <f t="shared" si="85"/>
        <v>0</v>
      </c>
      <c r="W887" s="1">
        <v>1</v>
      </c>
      <c r="X887" s="27" t="str">
        <f t="shared" si="86"/>
        <v>P var low</v>
      </c>
      <c r="AH887" s="67">
        <v>1</v>
      </c>
      <c r="AI887" s="68"/>
      <c r="AJ887" s="68"/>
      <c r="AK887" s="68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8" t="s">
        <v>37</v>
      </c>
    </row>
    <row r="888" spans="1:243" ht="49" customHeight="1" x14ac:dyDescent="0.35">
      <c r="A888" s="20">
        <v>886</v>
      </c>
      <c r="B888" s="2" t="s">
        <v>1964</v>
      </c>
      <c r="C888" s="2" t="s">
        <v>2222</v>
      </c>
      <c r="D888" s="2" t="s">
        <v>2276</v>
      </c>
      <c r="E888" s="4" t="s">
        <v>2277</v>
      </c>
      <c r="F888" s="23" t="s">
        <v>2278</v>
      </c>
      <c r="I888" s="1">
        <v>2</v>
      </c>
      <c r="J888" s="24">
        <f t="shared" si="84"/>
        <v>13</v>
      </c>
      <c r="K888" s="44" t="s">
        <v>2279</v>
      </c>
      <c r="L888" s="1">
        <v>1</v>
      </c>
      <c r="V888" s="26">
        <f t="shared" si="85"/>
        <v>11</v>
      </c>
      <c r="W888" s="1">
        <v>1</v>
      </c>
      <c r="X888" s="27" t="str">
        <f t="shared" si="86"/>
        <v>P var</v>
      </c>
      <c r="AH888" s="67">
        <v>11</v>
      </c>
      <c r="AI888" s="68"/>
      <c r="AJ888" s="68"/>
      <c r="AK888" s="68"/>
      <c r="AL888" s="1"/>
      <c r="AM888" s="1"/>
      <c r="AN888" s="1"/>
      <c r="AO888" s="1">
        <v>-1</v>
      </c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>
        <v>-1</v>
      </c>
      <c r="DO888" s="1"/>
      <c r="DP888" s="1">
        <v>-1</v>
      </c>
      <c r="DQ888" s="1"/>
      <c r="DR888" s="1">
        <v>-1</v>
      </c>
      <c r="DS888" s="1"/>
      <c r="DT888" s="1"/>
      <c r="DU888" s="1">
        <v>-1</v>
      </c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>
        <v>-1</v>
      </c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>
        <v>-1</v>
      </c>
      <c r="GI888" s="1"/>
      <c r="GJ888" s="1"/>
      <c r="GK888" s="1"/>
      <c r="GL888" s="1"/>
      <c r="GM888" s="1">
        <v>-1</v>
      </c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>
        <v>10</v>
      </c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8" t="s">
        <v>37</v>
      </c>
    </row>
    <row r="889" spans="1:243" ht="49" customHeight="1" x14ac:dyDescent="0.35">
      <c r="A889" s="20">
        <v>887</v>
      </c>
      <c r="B889" s="2" t="s">
        <v>1964</v>
      </c>
      <c r="C889" s="2" t="s">
        <v>2222</v>
      </c>
      <c r="D889" s="2" t="s">
        <v>2241</v>
      </c>
      <c r="E889" s="4" t="s">
        <v>2280</v>
      </c>
      <c r="F889" s="23" t="s">
        <v>2281</v>
      </c>
      <c r="I889" s="1">
        <v>0</v>
      </c>
      <c r="J889" s="47">
        <f t="shared" si="84"/>
        <v>2</v>
      </c>
      <c r="K889" s="44" t="s">
        <v>55</v>
      </c>
      <c r="L889" s="1">
        <v>1</v>
      </c>
      <c r="V889" s="26">
        <f t="shared" si="85"/>
        <v>2</v>
      </c>
      <c r="W889" s="1">
        <v>1</v>
      </c>
      <c r="X889" s="27" t="str">
        <f t="shared" si="86"/>
        <v>P var</v>
      </c>
      <c r="AH889" s="67">
        <v>2</v>
      </c>
      <c r="AI889" s="68"/>
      <c r="AJ889" s="68"/>
      <c r="AK889" s="68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8" t="s">
        <v>37</v>
      </c>
    </row>
    <row r="890" spans="1:243" ht="49" customHeight="1" x14ac:dyDescent="0.35">
      <c r="A890" s="20">
        <v>888</v>
      </c>
      <c r="B890" s="2" t="s">
        <v>1964</v>
      </c>
      <c r="C890" s="2" t="s">
        <v>2222</v>
      </c>
      <c r="D890" s="2" t="s">
        <v>2241</v>
      </c>
      <c r="E890" s="4" t="s">
        <v>2280</v>
      </c>
      <c r="F890" s="23" t="s">
        <v>2281</v>
      </c>
      <c r="I890" s="1">
        <v>2</v>
      </c>
      <c r="J890" s="47">
        <f t="shared" si="84"/>
        <v>10</v>
      </c>
      <c r="K890" s="44" t="s">
        <v>55</v>
      </c>
      <c r="L890" s="1">
        <v>1</v>
      </c>
      <c r="V890" s="26">
        <f t="shared" si="85"/>
        <v>8</v>
      </c>
      <c r="W890" s="1">
        <v>1</v>
      </c>
      <c r="X890" s="27" t="str">
        <f t="shared" si="86"/>
        <v>P var</v>
      </c>
      <c r="AH890" s="67">
        <v>10</v>
      </c>
      <c r="AI890" s="68"/>
      <c r="AJ890" s="68"/>
      <c r="AK890" s="68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8" t="s">
        <v>37</v>
      </c>
    </row>
    <row r="891" spans="1:243" ht="49" customHeight="1" x14ac:dyDescent="0.35">
      <c r="A891" s="20">
        <v>889</v>
      </c>
      <c r="B891" s="2" t="s">
        <v>1964</v>
      </c>
      <c r="C891" s="2" t="s">
        <v>2222</v>
      </c>
      <c r="D891" s="2" t="s">
        <v>2248</v>
      </c>
      <c r="E891" s="4" t="s">
        <v>2282</v>
      </c>
      <c r="F891" s="23" t="s">
        <v>2283</v>
      </c>
      <c r="I891" s="1">
        <v>2</v>
      </c>
      <c r="J891" s="47">
        <f t="shared" si="84"/>
        <v>16</v>
      </c>
      <c r="K891" s="44" t="s">
        <v>55</v>
      </c>
      <c r="L891" s="1">
        <v>2</v>
      </c>
      <c r="V891" s="26">
        <f t="shared" si="85"/>
        <v>14</v>
      </c>
      <c r="W891" s="1">
        <v>2</v>
      </c>
      <c r="X891" s="27" t="str">
        <f t="shared" si="86"/>
        <v>P var</v>
      </c>
      <c r="Z891" s="1">
        <v>2</v>
      </c>
      <c r="AH891" s="67">
        <f>8+10</f>
        <v>18</v>
      </c>
      <c r="AI891" s="68"/>
      <c r="AJ891" s="68"/>
      <c r="AK891" s="68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>
        <v>-2</v>
      </c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8" t="s">
        <v>37</v>
      </c>
    </row>
    <row r="892" spans="1:243" ht="49" customHeight="1" x14ac:dyDescent="0.35">
      <c r="A892" s="20">
        <v>890</v>
      </c>
      <c r="B892" s="2" t="s">
        <v>1964</v>
      </c>
      <c r="C892" s="2" t="s">
        <v>2222</v>
      </c>
      <c r="D892" s="2" t="s">
        <v>2248</v>
      </c>
      <c r="E892" s="4" t="s">
        <v>2284</v>
      </c>
      <c r="F892" s="23" t="s">
        <v>2285</v>
      </c>
      <c r="I892" s="1">
        <v>2</v>
      </c>
      <c r="J892" s="47">
        <f t="shared" si="84"/>
        <v>23</v>
      </c>
      <c r="K892" s="44" t="s">
        <v>55</v>
      </c>
      <c r="L892" s="1">
        <v>1</v>
      </c>
      <c r="V892" s="26">
        <f t="shared" si="85"/>
        <v>21</v>
      </c>
      <c r="W892" s="1">
        <v>1</v>
      </c>
      <c r="X892" s="27" t="str">
        <f t="shared" si="86"/>
        <v>P var</v>
      </c>
      <c r="AH892" s="67">
        <v>23</v>
      </c>
      <c r="AI892" s="68"/>
      <c r="AJ892" s="68"/>
      <c r="AK892" s="68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8" t="s">
        <v>37</v>
      </c>
    </row>
    <row r="893" spans="1:243" ht="49" customHeight="1" x14ac:dyDescent="0.35">
      <c r="A893" s="20">
        <v>891</v>
      </c>
      <c r="B893" s="2" t="s">
        <v>1964</v>
      </c>
      <c r="C893" s="2" t="s">
        <v>2222</v>
      </c>
      <c r="D893" s="2" t="s">
        <v>2241</v>
      </c>
      <c r="E893" s="4" t="s">
        <v>2286</v>
      </c>
      <c r="F893" s="23" t="s">
        <v>2287</v>
      </c>
      <c r="G893" s="4" t="s">
        <v>2288</v>
      </c>
      <c r="I893" s="1">
        <v>2</v>
      </c>
      <c r="J893" s="47">
        <f t="shared" si="84"/>
        <v>18</v>
      </c>
      <c r="K893" s="44" t="s">
        <v>55</v>
      </c>
      <c r="L893" s="1">
        <v>1</v>
      </c>
      <c r="V893" s="26">
        <f t="shared" si="85"/>
        <v>16</v>
      </c>
      <c r="W893" s="1">
        <v>1</v>
      </c>
      <c r="X893" s="27" t="str">
        <f t="shared" si="86"/>
        <v>P var</v>
      </c>
      <c r="AB893" s="5" t="s">
        <v>1973</v>
      </c>
      <c r="AC893" s="1" t="s">
        <v>2289</v>
      </c>
      <c r="AD893" s="1" t="s">
        <v>53</v>
      </c>
      <c r="AE893" s="1">
        <v>1</v>
      </c>
      <c r="AF893" s="1" t="s">
        <v>121</v>
      </c>
      <c r="AG893" s="11">
        <f>880/56</f>
        <v>15.714285714285714</v>
      </c>
      <c r="AH893" s="67">
        <v>5</v>
      </c>
      <c r="AI893" s="68"/>
      <c r="AJ893" s="68"/>
      <c r="AK893" s="68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>
        <v>-1</v>
      </c>
      <c r="DS893" s="1"/>
      <c r="DT893" s="1"/>
      <c r="DU893" s="1">
        <v>-1</v>
      </c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>
        <v>-2</v>
      </c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>
        <v>20</v>
      </c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>
        <v>-3</v>
      </c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8" t="s">
        <v>37</v>
      </c>
    </row>
    <row r="894" spans="1:243" ht="49" customHeight="1" x14ac:dyDescent="0.35">
      <c r="A894" s="20">
        <v>892</v>
      </c>
      <c r="B894" s="2" t="s">
        <v>1964</v>
      </c>
      <c r="C894" s="2" t="s">
        <v>2222</v>
      </c>
      <c r="D894" s="2" t="s">
        <v>1668</v>
      </c>
      <c r="E894" s="4" t="s">
        <v>2290</v>
      </c>
      <c r="F894" s="23" t="s">
        <v>2291</v>
      </c>
      <c r="G894" s="4" t="s">
        <v>2292</v>
      </c>
      <c r="I894" s="1">
        <v>50</v>
      </c>
      <c r="J894" s="24">
        <f t="shared" si="84"/>
        <v>161</v>
      </c>
      <c r="K894" s="44" t="s">
        <v>55</v>
      </c>
      <c r="L894" s="1">
        <v>1</v>
      </c>
      <c r="V894" s="26">
        <f t="shared" si="85"/>
        <v>111</v>
      </c>
      <c r="W894" s="1">
        <v>25</v>
      </c>
      <c r="X894" s="27" t="str">
        <f t="shared" si="86"/>
        <v>P var</v>
      </c>
      <c r="AH894" s="67">
        <v>161</v>
      </c>
      <c r="AI894" s="68"/>
      <c r="AJ894" s="68"/>
      <c r="AK894" s="68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8" t="s">
        <v>37</v>
      </c>
    </row>
    <row r="895" spans="1:243" ht="49" customHeight="1" x14ac:dyDescent="0.35">
      <c r="A895" s="20">
        <v>893</v>
      </c>
      <c r="B895" s="2" t="s">
        <v>1964</v>
      </c>
      <c r="C895" s="2" t="s">
        <v>2222</v>
      </c>
      <c r="D895" s="2" t="s">
        <v>1668</v>
      </c>
      <c r="E895" s="4" t="s">
        <v>2293</v>
      </c>
      <c r="F895" s="23" t="s">
        <v>2294</v>
      </c>
      <c r="G895" s="4" t="s">
        <v>2295</v>
      </c>
      <c r="I895" s="1">
        <v>50</v>
      </c>
      <c r="J895" s="24">
        <f t="shared" si="84"/>
        <v>790</v>
      </c>
      <c r="K895" s="44" t="s">
        <v>55</v>
      </c>
      <c r="L895" s="1">
        <v>1</v>
      </c>
      <c r="V895" s="26">
        <f t="shared" si="85"/>
        <v>740</v>
      </c>
      <c r="W895" s="1">
        <v>25</v>
      </c>
      <c r="X895" s="27" t="str">
        <f t="shared" si="86"/>
        <v>P var</v>
      </c>
      <c r="AB895" s="66" t="s">
        <v>235</v>
      </c>
      <c r="AC895" s="20">
        <v>30</v>
      </c>
      <c r="AD895" s="31">
        <f>J895/AC895</f>
        <v>26.333333333333332</v>
      </c>
      <c r="AE895" s="20">
        <v>1</v>
      </c>
      <c r="AF895" s="20" t="s">
        <v>677</v>
      </c>
      <c r="AG895" s="32">
        <f>8.5/56</f>
        <v>0.15178571428571427</v>
      </c>
      <c r="AH895" s="67">
        <v>990</v>
      </c>
      <c r="AI895" s="68"/>
      <c r="AJ895" s="68"/>
      <c r="AK895" s="68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>
        <v>-100</v>
      </c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>
        <v>-100</v>
      </c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8" t="s">
        <v>37</v>
      </c>
    </row>
    <row r="896" spans="1:243" ht="49" customHeight="1" x14ac:dyDescent="0.35">
      <c r="A896" s="20">
        <v>894</v>
      </c>
      <c r="B896" s="2" t="s">
        <v>1964</v>
      </c>
      <c r="C896" s="2" t="s">
        <v>2222</v>
      </c>
      <c r="D896" s="2" t="s">
        <v>2296</v>
      </c>
      <c r="E896" s="4" t="s">
        <v>2297</v>
      </c>
      <c r="F896" s="23" t="s">
        <v>2298</v>
      </c>
      <c r="I896" s="1">
        <v>500</v>
      </c>
      <c r="J896" s="24">
        <f t="shared" si="84"/>
        <v>1374</v>
      </c>
      <c r="K896" s="44" t="s">
        <v>55</v>
      </c>
      <c r="L896" s="1">
        <v>1</v>
      </c>
      <c r="V896" s="26">
        <f t="shared" si="85"/>
        <v>874</v>
      </c>
      <c r="W896" s="1">
        <v>250</v>
      </c>
      <c r="X896" s="27" t="str">
        <f t="shared" si="86"/>
        <v>P var</v>
      </c>
      <c r="AH896" s="67">
        <v>1443</v>
      </c>
      <c r="AI896" s="68"/>
      <c r="AJ896" s="68"/>
      <c r="AK896" s="68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>
        <v>-2</v>
      </c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>
        <v>-20</v>
      </c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>
        <v>-4</v>
      </c>
      <c r="GP896" s="1"/>
      <c r="GQ896" s="1">
        <v>-30</v>
      </c>
      <c r="GR896" s="1">
        <v>-4</v>
      </c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>
        <v>-4</v>
      </c>
      <c r="HJ896" s="1"/>
      <c r="HK896" s="1">
        <v>-4</v>
      </c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>
        <v>-1</v>
      </c>
      <c r="HZ896" s="1"/>
      <c r="IA896" s="1"/>
      <c r="IB896" s="1"/>
      <c r="IC896" s="1"/>
      <c r="ID896" s="1"/>
      <c r="IE896" s="1"/>
      <c r="IF896" s="1"/>
      <c r="IG896" s="1"/>
      <c r="IH896" s="1"/>
      <c r="II896" s="18" t="s">
        <v>37</v>
      </c>
    </row>
    <row r="897" spans="1:243" ht="49" customHeight="1" x14ac:dyDescent="0.35">
      <c r="A897" s="20">
        <v>895</v>
      </c>
      <c r="B897" s="2" t="s">
        <v>1964</v>
      </c>
      <c r="C897" s="2" t="s">
        <v>2222</v>
      </c>
      <c r="D897" s="2" t="s">
        <v>2248</v>
      </c>
      <c r="E897" s="4" t="s">
        <v>2299</v>
      </c>
      <c r="F897" s="23" t="s">
        <v>2300</v>
      </c>
      <c r="I897" s="1">
        <v>2</v>
      </c>
      <c r="J897" s="47">
        <f t="shared" si="84"/>
        <v>8</v>
      </c>
      <c r="K897" s="44" t="s">
        <v>55</v>
      </c>
      <c r="L897" s="1">
        <v>2</v>
      </c>
      <c r="V897" s="26">
        <f t="shared" si="85"/>
        <v>6</v>
      </c>
      <c r="W897" s="1">
        <v>2</v>
      </c>
      <c r="X897" s="27" t="str">
        <f t="shared" si="86"/>
        <v>P var</v>
      </c>
      <c r="AH897" s="67">
        <v>8</v>
      </c>
      <c r="AI897" s="68"/>
      <c r="AJ897" s="68"/>
      <c r="AK897" s="68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8" t="s">
        <v>37</v>
      </c>
    </row>
    <row r="898" spans="1:243" ht="49" customHeight="1" x14ac:dyDescent="0.35">
      <c r="A898" s="20">
        <v>896</v>
      </c>
      <c r="B898" s="2" t="s">
        <v>1964</v>
      </c>
      <c r="C898" s="2" t="s">
        <v>2222</v>
      </c>
      <c r="D898" s="2" t="s">
        <v>2301</v>
      </c>
      <c r="E898" s="4" t="s">
        <v>2302</v>
      </c>
      <c r="F898" s="23" t="s">
        <v>2303</v>
      </c>
      <c r="I898" s="1">
        <v>2</v>
      </c>
      <c r="J898" s="24">
        <f t="shared" si="84"/>
        <v>11</v>
      </c>
      <c r="K898" s="44" t="s">
        <v>55</v>
      </c>
      <c r="L898" s="1">
        <v>2</v>
      </c>
      <c r="V898" s="26">
        <f t="shared" si="85"/>
        <v>9</v>
      </c>
      <c r="W898" s="1">
        <v>2</v>
      </c>
      <c r="X898" s="27" t="str">
        <f t="shared" si="86"/>
        <v>P var</v>
      </c>
      <c r="AH898" s="67">
        <v>11</v>
      </c>
      <c r="AI898" s="68"/>
      <c r="AJ898" s="68"/>
      <c r="AK898" s="68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8" t="s">
        <v>37</v>
      </c>
    </row>
    <row r="899" spans="1:243" ht="49" customHeight="1" x14ac:dyDescent="0.35">
      <c r="A899" s="20">
        <v>897</v>
      </c>
      <c r="B899" s="2" t="s">
        <v>1964</v>
      </c>
      <c r="C899" s="2" t="s">
        <v>2222</v>
      </c>
      <c r="D899" s="2" t="s">
        <v>2304</v>
      </c>
      <c r="E899" s="4" t="s">
        <v>2305</v>
      </c>
      <c r="F899" s="23" t="s">
        <v>2306</v>
      </c>
      <c r="I899" s="1">
        <v>5</v>
      </c>
      <c r="J899" s="24">
        <f t="shared" si="84"/>
        <v>14</v>
      </c>
      <c r="K899" s="44" t="s">
        <v>55</v>
      </c>
      <c r="L899" s="1">
        <v>2</v>
      </c>
      <c r="V899" s="26">
        <f t="shared" si="85"/>
        <v>9</v>
      </c>
      <c r="W899" s="1">
        <v>2</v>
      </c>
      <c r="X899" s="27" t="str">
        <f t="shared" si="86"/>
        <v>P var</v>
      </c>
      <c r="Y899" s="28"/>
      <c r="AH899" s="67">
        <v>14</v>
      </c>
      <c r="AI899" s="68"/>
      <c r="AJ899" s="68"/>
      <c r="AK899" s="68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8" t="s">
        <v>37</v>
      </c>
    </row>
    <row r="900" spans="1:243" ht="49" customHeight="1" x14ac:dyDescent="0.35">
      <c r="A900" s="20">
        <v>898</v>
      </c>
      <c r="B900" s="2" t="s">
        <v>1964</v>
      </c>
      <c r="C900" s="2" t="s">
        <v>2222</v>
      </c>
      <c r="D900" s="2" t="s">
        <v>2307</v>
      </c>
      <c r="E900" s="4" t="s">
        <v>2308</v>
      </c>
      <c r="F900" s="23" t="s">
        <v>2309</v>
      </c>
      <c r="G900" s="4" t="s">
        <v>2310</v>
      </c>
      <c r="I900" s="1">
        <v>2</v>
      </c>
      <c r="J900" s="24">
        <f t="shared" si="84"/>
        <v>3</v>
      </c>
      <c r="K900" s="44" t="s">
        <v>55</v>
      </c>
      <c r="L900" s="1">
        <v>2</v>
      </c>
      <c r="V900" s="26">
        <f t="shared" si="85"/>
        <v>1</v>
      </c>
      <c r="W900" s="1">
        <v>2</v>
      </c>
      <c r="X900" s="27" t="str">
        <f t="shared" si="86"/>
        <v>P var low</v>
      </c>
      <c r="AB900" s="49" t="s">
        <v>494</v>
      </c>
      <c r="AC900" s="20">
        <v>30</v>
      </c>
      <c r="AD900" s="31">
        <f>J900/AC900</f>
        <v>0.1</v>
      </c>
      <c r="AE900" s="20">
        <v>1</v>
      </c>
      <c r="AF900" s="20" t="s">
        <v>121</v>
      </c>
      <c r="AG900" s="39">
        <v>80</v>
      </c>
      <c r="AH900" s="62">
        <v>4</v>
      </c>
      <c r="AI900" s="63"/>
      <c r="AJ900" s="63"/>
      <c r="AK900" s="63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  <c r="BD900" s="64"/>
      <c r="BE900" s="64"/>
      <c r="BF900" s="64"/>
      <c r="BG900" s="64"/>
      <c r="BH900" s="64"/>
      <c r="BI900" s="64"/>
      <c r="BJ900" s="64"/>
      <c r="BK900" s="64"/>
      <c r="BL900" s="64"/>
      <c r="BM900" s="64"/>
      <c r="BN900" s="64"/>
      <c r="BO900" s="64"/>
      <c r="BP900" s="64"/>
      <c r="BQ900" s="64"/>
      <c r="BR900" s="64"/>
      <c r="BS900" s="64"/>
      <c r="BT900" s="64"/>
      <c r="BU900" s="64"/>
      <c r="BV900" s="64"/>
      <c r="BW900" s="64"/>
      <c r="BX900" s="64"/>
      <c r="BY900" s="64"/>
      <c r="BZ900" s="64"/>
      <c r="CA900" s="64"/>
      <c r="CB900" s="64"/>
      <c r="CC900" s="64"/>
      <c r="CD900" s="64"/>
      <c r="CE900" s="64"/>
      <c r="CF900" s="64"/>
      <c r="CG900" s="64"/>
      <c r="CH900" s="64"/>
      <c r="CI900" s="64"/>
      <c r="CJ900" s="64"/>
      <c r="CK900" s="64"/>
      <c r="CL900" s="64"/>
      <c r="CM900" s="64"/>
      <c r="CN900" s="64"/>
      <c r="CO900" s="64"/>
      <c r="CP900" s="64"/>
      <c r="CQ900" s="64"/>
      <c r="CR900" s="64"/>
      <c r="CS900" s="64"/>
      <c r="CT900" s="64"/>
      <c r="CU900" s="64"/>
      <c r="CV900" s="64"/>
      <c r="CW900" s="64"/>
      <c r="CX900" s="64"/>
      <c r="CY900" s="64"/>
      <c r="CZ900" s="64"/>
      <c r="DA900" s="64"/>
      <c r="DB900" s="64"/>
      <c r="DC900" s="64"/>
      <c r="DD900" s="64"/>
      <c r="DE900" s="64"/>
      <c r="DF900" s="64"/>
      <c r="DG900" s="64"/>
      <c r="DH900" s="64"/>
      <c r="DI900" s="64"/>
      <c r="DJ900" s="64"/>
      <c r="DK900" s="64"/>
      <c r="DL900" s="64"/>
      <c r="DM900" s="64"/>
      <c r="DN900" s="64"/>
      <c r="DO900" s="64"/>
      <c r="DP900" s="64"/>
      <c r="DQ900" s="64">
        <v>-3</v>
      </c>
      <c r="DR900" s="64"/>
      <c r="DS900" s="64"/>
      <c r="DT900" s="64"/>
      <c r="DU900" s="64"/>
      <c r="DV900" s="64"/>
      <c r="DW900" s="64"/>
      <c r="DX900" s="64"/>
      <c r="DY900" s="64"/>
      <c r="DZ900" s="64"/>
      <c r="EA900" s="64"/>
      <c r="EB900" s="64"/>
      <c r="EC900" s="64"/>
      <c r="ED900" s="64"/>
      <c r="EE900" s="64"/>
      <c r="EF900" s="64"/>
      <c r="EG900" s="64"/>
      <c r="EH900" s="64"/>
      <c r="EI900" s="64"/>
      <c r="EJ900" s="64"/>
      <c r="EK900" s="64"/>
      <c r="EL900" s="64"/>
      <c r="EM900" s="64"/>
      <c r="EN900" s="64"/>
      <c r="EO900" s="64"/>
      <c r="EP900" s="64"/>
      <c r="EQ900" s="64"/>
      <c r="ER900" s="64"/>
      <c r="ES900" s="64">
        <v>3</v>
      </c>
      <c r="ET900" s="64"/>
      <c r="EU900" s="64"/>
      <c r="EV900" s="64"/>
      <c r="EW900" s="64"/>
      <c r="EX900" s="64"/>
      <c r="EY900" s="64"/>
      <c r="EZ900" s="64"/>
      <c r="FA900" s="64"/>
      <c r="FB900" s="64"/>
      <c r="FC900" s="64"/>
      <c r="FD900" s="64"/>
      <c r="FE900" s="64"/>
      <c r="FF900" s="64"/>
      <c r="FG900" s="64"/>
      <c r="FH900" s="64"/>
      <c r="FI900" s="64"/>
      <c r="FJ900" s="64"/>
      <c r="FK900" s="64"/>
      <c r="FL900" s="64"/>
      <c r="FM900" s="64"/>
      <c r="FN900" s="64"/>
      <c r="FO900" s="64"/>
      <c r="FP900" s="64"/>
      <c r="FQ900" s="64"/>
      <c r="FR900" s="64"/>
      <c r="FS900" s="64">
        <v>-1</v>
      </c>
      <c r="FT900" s="64"/>
      <c r="FU900" s="64"/>
      <c r="FV900" s="64"/>
      <c r="FW900" s="64"/>
      <c r="FX900" s="64"/>
      <c r="FY900" s="64"/>
      <c r="FZ900" s="64"/>
      <c r="GA900" s="64"/>
      <c r="GB900" s="64">
        <v>-1</v>
      </c>
      <c r="GC900" s="64">
        <v>-2</v>
      </c>
      <c r="GD900" s="64"/>
      <c r="GE900" s="64"/>
      <c r="GF900" s="64"/>
      <c r="GG900" s="64"/>
      <c r="GH900" s="64"/>
      <c r="GI900" s="64"/>
      <c r="GJ900" s="64"/>
      <c r="GK900" s="64"/>
      <c r="GL900" s="64"/>
      <c r="GM900" s="64"/>
      <c r="GN900" s="64"/>
      <c r="GO900" s="64"/>
      <c r="GP900" s="64"/>
      <c r="GQ900" s="64"/>
      <c r="GR900" s="64"/>
      <c r="GS900" s="64"/>
      <c r="GT900" s="64"/>
      <c r="GU900" s="64"/>
      <c r="GV900" s="64"/>
      <c r="GW900" s="64"/>
      <c r="GX900" s="64"/>
      <c r="GY900" s="64"/>
      <c r="GZ900" s="64"/>
      <c r="HA900" s="64"/>
      <c r="HB900" s="64"/>
      <c r="HC900" s="64"/>
      <c r="HD900" s="64"/>
      <c r="HE900" s="64"/>
      <c r="HF900" s="64"/>
      <c r="HG900" s="64">
        <v>5</v>
      </c>
      <c r="HH900" s="64"/>
      <c r="HI900" s="64"/>
      <c r="HJ900" s="64"/>
      <c r="HK900" s="64"/>
      <c r="HL900" s="64"/>
      <c r="HM900" s="64"/>
      <c r="HN900" s="64"/>
      <c r="HO900" s="64">
        <v>-2</v>
      </c>
      <c r="HP900" s="64"/>
      <c r="HQ900" s="64"/>
      <c r="HR900" s="64"/>
      <c r="HS900" s="64"/>
      <c r="HT900" s="64"/>
      <c r="HU900" s="64"/>
      <c r="HV900" s="64"/>
      <c r="HW900" s="64"/>
      <c r="HX900" s="64"/>
      <c r="HY900" s="64"/>
      <c r="HZ900" s="64"/>
      <c r="IA900" s="64"/>
      <c r="IB900" s="64"/>
      <c r="IC900" s="64"/>
      <c r="ID900" s="64"/>
      <c r="IE900" s="64"/>
      <c r="IF900" s="64"/>
      <c r="IG900" s="64"/>
      <c r="IH900" s="64"/>
      <c r="II900" s="18" t="s">
        <v>37</v>
      </c>
    </row>
    <row r="901" spans="1:243" ht="49" customHeight="1" x14ac:dyDescent="0.35">
      <c r="A901" s="20">
        <v>899</v>
      </c>
      <c r="B901" s="2" t="s">
        <v>1964</v>
      </c>
      <c r="C901" s="2" t="s">
        <v>2222</v>
      </c>
      <c r="D901" s="2" t="s">
        <v>2241</v>
      </c>
      <c r="E901" s="4" t="s">
        <v>2311</v>
      </c>
      <c r="F901" s="23" t="s">
        <v>2312</v>
      </c>
      <c r="I901" s="1">
        <v>2</v>
      </c>
      <c r="J901" s="24">
        <f t="shared" si="84"/>
        <v>10</v>
      </c>
      <c r="K901" s="44" t="s">
        <v>55</v>
      </c>
      <c r="V901" s="26">
        <f t="shared" si="85"/>
        <v>8</v>
      </c>
      <c r="W901" s="1">
        <v>1</v>
      </c>
      <c r="X901" s="27" t="str">
        <f t="shared" si="86"/>
        <v>P var</v>
      </c>
      <c r="AH901" s="67">
        <v>10</v>
      </c>
      <c r="AI901" s="68"/>
      <c r="AJ901" s="68"/>
      <c r="AK901" s="68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8" t="s">
        <v>37</v>
      </c>
    </row>
    <row r="902" spans="1:243" ht="49" customHeight="1" x14ac:dyDescent="0.35">
      <c r="A902" s="20">
        <v>900</v>
      </c>
      <c r="B902" s="2" t="s">
        <v>1964</v>
      </c>
      <c r="C902" s="2" t="s">
        <v>2222</v>
      </c>
      <c r="D902" s="2" t="s">
        <v>2241</v>
      </c>
      <c r="E902" s="4" t="s">
        <v>2313</v>
      </c>
      <c r="F902" s="23" t="s">
        <v>2314</v>
      </c>
      <c r="I902" s="1">
        <v>2</v>
      </c>
      <c r="J902" s="24">
        <f t="shared" si="84"/>
        <v>4</v>
      </c>
      <c r="K902" s="44" t="s">
        <v>55</v>
      </c>
      <c r="V902" s="26">
        <f t="shared" si="85"/>
        <v>2</v>
      </c>
      <c r="W902" s="1">
        <v>1</v>
      </c>
      <c r="X902" s="27" t="str">
        <f t="shared" si="86"/>
        <v>P var</v>
      </c>
      <c r="AH902" s="67">
        <v>10</v>
      </c>
      <c r="AI902" s="68"/>
      <c r="AJ902" s="68"/>
      <c r="AK902" s="68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>
        <v>-6</v>
      </c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8" t="s">
        <v>37</v>
      </c>
    </row>
    <row r="903" spans="1:243" ht="53" customHeight="1" x14ac:dyDescent="0.35">
      <c r="A903" s="20">
        <v>901</v>
      </c>
      <c r="B903" s="2" t="s">
        <v>1964</v>
      </c>
      <c r="C903" s="2" t="s">
        <v>2222</v>
      </c>
      <c r="D903" s="2" t="s">
        <v>2241</v>
      </c>
      <c r="F903" s="23" t="s">
        <v>2315</v>
      </c>
      <c r="I903" s="1">
        <v>1</v>
      </c>
      <c r="J903" s="24">
        <f t="shared" si="84"/>
        <v>1</v>
      </c>
      <c r="K903" s="1" t="s">
        <v>91</v>
      </c>
      <c r="V903" s="26">
        <f t="shared" si="85"/>
        <v>0</v>
      </c>
      <c r="W903" s="1">
        <v>1</v>
      </c>
      <c r="X903" s="27" t="str">
        <f t="shared" si="86"/>
        <v>P var low</v>
      </c>
      <c r="AH903" s="67">
        <v>1</v>
      </c>
      <c r="AI903" s="68"/>
      <c r="AJ903" s="68"/>
      <c r="AK903" s="68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8" t="s">
        <v>37</v>
      </c>
    </row>
    <row r="904" spans="1:243" ht="49" customHeight="1" x14ac:dyDescent="0.35">
      <c r="A904" s="20">
        <v>902</v>
      </c>
      <c r="B904" s="2" t="s">
        <v>1964</v>
      </c>
      <c r="C904" s="2" t="s">
        <v>2222</v>
      </c>
      <c r="D904" s="2" t="s">
        <v>2241</v>
      </c>
      <c r="E904" s="4" t="s">
        <v>2316</v>
      </c>
      <c r="F904" s="23" t="s">
        <v>2317</v>
      </c>
      <c r="I904" s="1">
        <v>1</v>
      </c>
      <c r="J904" s="24">
        <f t="shared" ref="J904:J967" si="87">SUM(AH904)+SUM(AI904:PY904)</f>
        <v>2</v>
      </c>
      <c r="K904" s="44" t="s">
        <v>55</v>
      </c>
      <c r="V904" s="26">
        <f t="shared" si="85"/>
        <v>1</v>
      </c>
      <c r="W904" s="1">
        <v>1</v>
      </c>
      <c r="X904" s="27" t="str">
        <f t="shared" si="86"/>
        <v>P var</v>
      </c>
      <c r="AH904" s="67">
        <v>2</v>
      </c>
      <c r="AI904" s="68"/>
      <c r="AJ904" s="68"/>
      <c r="AK904" s="68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8" t="s">
        <v>37</v>
      </c>
    </row>
    <row r="905" spans="1:243" ht="49" customHeight="1" x14ac:dyDescent="0.35">
      <c r="A905" s="20">
        <v>903</v>
      </c>
      <c r="B905" s="2" t="s">
        <v>1964</v>
      </c>
      <c r="C905" s="2" t="s">
        <v>2222</v>
      </c>
      <c r="D905" s="2" t="s">
        <v>2241</v>
      </c>
      <c r="E905" s="4" t="s">
        <v>2318</v>
      </c>
      <c r="F905" s="23" t="s">
        <v>2319</v>
      </c>
      <c r="I905" s="1">
        <v>10</v>
      </c>
      <c r="J905" s="24">
        <f t="shared" si="87"/>
        <v>46</v>
      </c>
      <c r="K905" s="44" t="s">
        <v>55</v>
      </c>
      <c r="V905" s="26">
        <f t="shared" si="85"/>
        <v>36</v>
      </c>
      <c r="W905" s="1">
        <v>5</v>
      </c>
      <c r="X905" s="27" t="str">
        <f t="shared" si="86"/>
        <v>P var</v>
      </c>
      <c r="AH905" s="67">
        <v>46</v>
      </c>
      <c r="AI905" s="68"/>
      <c r="AJ905" s="68"/>
      <c r="AK905" s="68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8" t="s">
        <v>37</v>
      </c>
    </row>
    <row r="906" spans="1:243" ht="49" customHeight="1" x14ac:dyDescent="0.35">
      <c r="A906" s="20">
        <v>904</v>
      </c>
      <c r="B906" s="2" t="s">
        <v>1964</v>
      </c>
      <c r="C906" s="2" t="s">
        <v>2272</v>
      </c>
      <c r="D906" s="2" t="s">
        <v>2241</v>
      </c>
      <c r="E906" s="4" t="s">
        <v>2320</v>
      </c>
      <c r="F906" s="23" t="s">
        <v>2321</v>
      </c>
      <c r="J906" s="47">
        <f t="shared" si="87"/>
        <v>1</v>
      </c>
      <c r="K906" s="44" t="s">
        <v>55</v>
      </c>
      <c r="V906" s="26">
        <f t="shared" si="85"/>
        <v>1</v>
      </c>
      <c r="X906" s="27" t="str">
        <f t="shared" si="86"/>
        <v>P var</v>
      </c>
      <c r="AH906" s="67">
        <v>1</v>
      </c>
      <c r="AI906" s="68"/>
      <c r="AJ906" s="68"/>
      <c r="AK906" s="68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8" t="s">
        <v>37</v>
      </c>
    </row>
    <row r="907" spans="1:243" ht="49" customHeight="1" x14ac:dyDescent="0.35">
      <c r="A907" s="20">
        <v>905</v>
      </c>
      <c r="B907" s="2" t="s">
        <v>1964</v>
      </c>
      <c r="C907" s="2" t="s">
        <v>2222</v>
      </c>
      <c r="D907" s="2" t="s">
        <v>2241</v>
      </c>
      <c r="E907" s="4" t="s">
        <v>2322</v>
      </c>
      <c r="F907" s="23" t="s">
        <v>2323</v>
      </c>
      <c r="I907" s="1">
        <v>2</v>
      </c>
      <c r="J907" s="24">
        <f t="shared" si="87"/>
        <v>4</v>
      </c>
      <c r="K907" s="44" t="s">
        <v>55</v>
      </c>
      <c r="V907" s="26">
        <f t="shared" si="85"/>
        <v>2</v>
      </c>
      <c r="W907" s="1">
        <v>1</v>
      </c>
      <c r="X907" s="27" t="str">
        <f t="shared" si="86"/>
        <v>P var</v>
      </c>
      <c r="AH907" s="67">
        <v>4</v>
      </c>
      <c r="AI907" s="68"/>
      <c r="AJ907" s="68"/>
      <c r="AK907" s="68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8" t="s">
        <v>37</v>
      </c>
    </row>
    <row r="908" spans="1:243" ht="49" customHeight="1" x14ac:dyDescent="0.35">
      <c r="A908" s="20">
        <v>906</v>
      </c>
      <c r="B908" s="2" t="s">
        <v>1964</v>
      </c>
      <c r="C908" s="2" t="s">
        <v>2222</v>
      </c>
      <c r="D908" s="2" t="s">
        <v>2241</v>
      </c>
      <c r="E908" s="4" t="s">
        <v>2324</v>
      </c>
      <c r="F908" s="23" t="s">
        <v>2325</v>
      </c>
      <c r="I908" s="1">
        <v>1</v>
      </c>
      <c r="J908" s="24">
        <f t="shared" si="87"/>
        <v>2</v>
      </c>
      <c r="K908" s="44" t="s">
        <v>55</v>
      </c>
      <c r="V908" s="26">
        <f t="shared" si="85"/>
        <v>1</v>
      </c>
      <c r="W908" s="1">
        <v>1</v>
      </c>
      <c r="X908" s="27" t="str">
        <f t="shared" si="86"/>
        <v>P var</v>
      </c>
      <c r="AH908" s="67">
        <v>1</v>
      </c>
      <c r="AI908" s="68"/>
      <c r="AJ908" s="68"/>
      <c r="AK908" s="68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>
        <v>-1</v>
      </c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>
        <v>2</v>
      </c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8" t="s">
        <v>37</v>
      </c>
    </row>
    <row r="909" spans="1:243" ht="49" customHeight="1" x14ac:dyDescent="0.35">
      <c r="A909" s="20">
        <v>907</v>
      </c>
      <c r="B909" s="2" t="s">
        <v>1964</v>
      </c>
      <c r="C909" s="2" t="s">
        <v>2272</v>
      </c>
      <c r="D909" s="2" t="s">
        <v>2241</v>
      </c>
      <c r="E909" s="4" t="s">
        <v>2326</v>
      </c>
      <c r="F909" s="23" t="s">
        <v>2327</v>
      </c>
      <c r="J909" s="47">
        <f t="shared" si="87"/>
        <v>1</v>
      </c>
      <c r="K909" s="44" t="s">
        <v>55</v>
      </c>
      <c r="V909" s="26">
        <f t="shared" si="85"/>
        <v>1</v>
      </c>
      <c r="X909" s="27" t="str">
        <f t="shared" si="86"/>
        <v>P var</v>
      </c>
      <c r="AH909" s="67">
        <v>3</v>
      </c>
      <c r="AI909" s="68"/>
      <c r="AJ909" s="68"/>
      <c r="AK909" s="68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>
        <v>-1</v>
      </c>
      <c r="GI909" s="1"/>
      <c r="GJ909" s="1"/>
      <c r="GK909" s="1"/>
      <c r="GL909" s="1">
        <v>-1</v>
      </c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8" t="s">
        <v>37</v>
      </c>
    </row>
    <row r="910" spans="1:243" ht="49" customHeight="1" x14ac:dyDescent="0.35">
      <c r="A910" s="20">
        <v>908</v>
      </c>
      <c r="B910" s="2" t="s">
        <v>1964</v>
      </c>
      <c r="C910" s="2" t="s">
        <v>2272</v>
      </c>
      <c r="D910" s="2" t="s">
        <v>2241</v>
      </c>
      <c r="E910" s="4" t="s">
        <v>2328</v>
      </c>
      <c r="F910" s="23" t="s">
        <v>2329</v>
      </c>
      <c r="I910" s="1">
        <v>2</v>
      </c>
      <c r="J910" s="47">
        <f t="shared" si="87"/>
        <v>2</v>
      </c>
      <c r="K910" s="44" t="s">
        <v>55</v>
      </c>
      <c r="V910" s="26">
        <f t="shared" si="85"/>
        <v>0</v>
      </c>
      <c r="X910" s="27" t="str">
        <f t="shared" si="86"/>
        <v>P var</v>
      </c>
      <c r="AB910" s="49" t="s">
        <v>871</v>
      </c>
      <c r="AC910" s="20">
        <v>30</v>
      </c>
      <c r="AD910" s="31">
        <f>J910/AC910</f>
        <v>6.6666666666666666E-2</v>
      </c>
      <c r="AE910" s="20">
        <v>1</v>
      </c>
      <c r="AF910" s="20" t="s">
        <v>121</v>
      </c>
      <c r="AG910" s="32">
        <v>147.25</v>
      </c>
      <c r="AH910" s="67">
        <v>2</v>
      </c>
      <c r="AI910" s="68"/>
      <c r="AJ910" s="68"/>
      <c r="AK910" s="68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>
        <v>-1</v>
      </c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>
        <v>2</v>
      </c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>
        <v>-1</v>
      </c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8" t="s">
        <v>37</v>
      </c>
    </row>
    <row r="911" spans="1:243" ht="49" customHeight="1" x14ac:dyDescent="0.35">
      <c r="A911" s="20">
        <v>909</v>
      </c>
      <c r="B911" s="2" t="s">
        <v>1964</v>
      </c>
      <c r="C911" s="2" t="s">
        <v>2272</v>
      </c>
      <c r="D911" s="80" t="s">
        <v>2330</v>
      </c>
      <c r="E911" s="4" t="s">
        <v>2331</v>
      </c>
      <c r="F911" s="23" t="s">
        <v>2332</v>
      </c>
      <c r="J911" s="47">
        <f t="shared" si="87"/>
        <v>1</v>
      </c>
      <c r="K911" s="1" t="s">
        <v>91</v>
      </c>
      <c r="V911" s="26">
        <f t="shared" si="85"/>
        <v>1</v>
      </c>
      <c r="X911" s="27" t="str">
        <f t="shared" si="86"/>
        <v>P var</v>
      </c>
      <c r="AH911" s="67">
        <v>1</v>
      </c>
      <c r="AI911" s="68"/>
      <c r="AJ911" s="68"/>
      <c r="AK911" s="68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8" t="s">
        <v>37</v>
      </c>
    </row>
    <row r="912" spans="1:243" ht="49" customHeight="1" x14ac:dyDescent="0.35">
      <c r="A912" s="20">
        <v>910</v>
      </c>
      <c r="B912" s="2" t="s">
        <v>1964</v>
      </c>
      <c r="C912" s="2" t="s">
        <v>2222</v>
      </c>
      <c r="D912" s="80" t="s">
        <v>2330</v>
      </c>
      <c r="E912" s="4" t="s">
        <v>2333</v>
      </c>
      <c r="F912" s="23" t="s">
        <v>2334</v>
      </c>
      <c r="I912" s="1">
        <v>2</v>
      </c>
      <c r="J912" s="47">
        <f t="shared" si="87"/>
        <v>5</v>
      </c>
      <c r="K912" s="44" t="s">
        <v>55</v>
      </c>
      <c r="V912" s="26">
        <f t="shared" si="85"/>
        <v>3</v>
      </c>
      <c r="W912" s="1">
        <v>1</v>
      </c>
      <c r="X912" s="27" t="str">
        <f t="shared" si="86"/>
        <v>P var</v>
      </c>
      <c r="AH912" s="67">
        <v>5</v>
      </c>
      <c r="AI912" s="68"/>
      <c r="AJ912" s="68"/>
      <c r="AK912" s="68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8" t="s">
        <v>37</v>
      </c>
    </row>
    <row r="913" spans="1:243" ht="49" customHeight="1" x14ac:dyDescent="0.35">
      <c r="A913" s="20">
        <v>911</v>
      </c>
      <c r="B913" s="2" t="s">
        <v>1964</v>
      </c>
      <c r="C913" s="2" t="s">
        <v>2222</v>
      </c>
      <c r="D913" s="2" t="s">
        <v>2241</v>
      </c>
      <c r="E913" s="4" t="s">
        <v>2335</v>
      </c>
      <c r="F913" s="23" t="s">
        <v>2336</v>
      </c>
      <c r="I913" s="1">
        <v>2</v>
      </c>
      <c r="J913" s="24">
        <f t="shared" si="87"/>
        <v>7</v>
      </c>
      <c r="K913" s="44" t="s">
        <v>55</v>
      </c>
      <c r="V913" s="26">
        <f t="shared" si="85"/>
        <v>5</v>
      </c>
      <c r="W913" s="1">
        <v>1</v>
      </c>
      <c r="X913" s="27" t="str">
        <f t="shared" si="86"/>
        <v>P var</v>
      </c>
      <c r="AH913" s="67">
        <v>7</v>
      </c>
      <c r="AI913" s="68"/>
      <c r="AJ913" s="68"/>
      <c r="AK913" s="68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8" t="s">
        <v>37</v>
      </c>
    </row>
    <row r="914" spans="1:243" ht="49" customHeight="1" x14ac:dyDescent="0.35">
      <c r="A914" s="20">
        <v>912</v>
      </c>
      <c r="B914" s="2" t="s">
        <v>1964</v>
      </c>
      <c r="C914" s="2" t="s">
        <v>2222</v>
      </c>
      <c r="D914" s="2" t="s">
        <v>2241</v>
      </c>
      <c r="E914" s="4" t="s">
        <v>2337</v>
      </c>
      <c r="F914" s="23" t="s">
        <v>2338</v>
      </c>
      <c r="I914" s="1">
        <v>10</v>
      </c>
      <c r="J914" s="24">
        <f t="shared" si="87"/>
        <v>33</v>
      </c>
      <c r="K914" s="44" t="s">
        <v>55</v>
      </c>
      <c r="V914" s="26">
        <f t="shared" si="85"/>
        <v>23</v>
      </c>
      <c r="W914" s="1">
        <v>5</v>
      </c>
      <c r="X914" s="27" t="str">
        <f t="shared" si="86"/>
        <v>P var</v>
      </c>
      <c r="AH914" s="67">
        <v>33</v>
      </c>
      <c r="AI914" s="68"/>
      <c r="AJ914" s="68"/>
      <c r="AK914" s="68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8" t="s">
        <v>37</v>
      </c>
    </row>
    <row r="915" spans="1:243" ht="49" customHeight="1" x14ac:dyDescent="0.35">
      <c r="A915" s="20">
        <v>913</v>
      </c>
      <c r="B915" s="2" t="s">
        <v>1964</v>
      </c>
      <c r="C915" s="2" t="s">
        <v>1964</v>
      </c>
      <c r="D915" s="80" t="s">
        <v>2248</v>
      </c>
      <c r="E915" s="4" t="s">
        <v>2339</v>
      </c>
      <c r="F915" s="23" t="s">
        <v>2340</v>
      </c>
      <c r="J915" s="47">
        <f t="shared" si="87"/>
        <v>12</v>
      </c>
      <c r="K915" s="44" t="s">
        <v>55</v>
      </c>
      <c r="V915" s="26">
        <f t="shared" si="85"/>
        <v>12</v>
      </c>
      <c r="X915" s="27" t="str">
        <f t="shared" si="86"/>
        <v>P var</v>
      </c>
      <c r="AH915" s="67">
        <v>12</v>
      </c>
      <c r="AI915" s="68"/>
      <c r="AJ915" s="68"/>
      <c r="AK915" s="68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8" t="s">
        <v>37</v>
      </c>
    </row>
    <row r="916" spans="1:243" ht="49" customHeight="1" x14ac:dyDescent="0.35">
      <c r="A916" s="20">
        <v>914</v>
      </c>
      <c r="B916" s="2" t="s">
        <v>1964</v>
      </c>
      <c r="C916" s="2" t="s">
        <v>1964</v>
      </c>
      <c r="D916" s="2" t="s">
        <v>2241</v>
      </c>
      <c r="F916" s="23" t="s">
        <v>2341</v>
      </c>
      <c r="J916" s="24">
        <f t="shared" si="87"/>
        <v>2</v>
      </c>
      <c r="K916" s="44" t="s">
        <v>55</v>
      </c>
      <c r="V916" s="26">
        <f t="shared" si="85"/>
        <v>2</v>
      </c>
      <c r="X916" s="27" t="str">
        <f t="shared" si="86"/>
        <v>P var</v>
      </c>
      <c r="AH916" s="67">
        <v>2</v>
      </c>
      <c r="AI916" s="68"/>
      <c r="AJ916" s="68"/>
      <c r="AK916" s="68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8" t="s">
        <v>37</v>
      </c>
    </row>
    <row r="917" spans="1:243" ht="49" customHeight="1" x14ac:dyDescent="0.35">
      <c r="A917" s="20">
        <v>915</v>
      </c>
      <c r="B917" s="2" t="s">
        <v>1964</v>
      </c>
      <c r="C917" s="2" t="s">
        <v>2222</v>
      </c>
      <c r="D917" s="2" t="s">
        <v>2241</v>
      </c>
      <c r="E917" s="4" t="s">
        <v>2342</v>
      </c>
      <c r="F917" s="23" t="s">
        <v>2343</v>
      </c>
      <c r="J917" s="24">
        <f t="shared" si="87"/>
        <v>4</v>
      </c>
      <c r="K917" s="44" t="s">
        <v>55</v>
      </c>
      <c r="V917" s="26">
        <f t="shared" si="85"/>
        <v>4</v>
      </c>
      <c r="X917" s="27" t="str">
        <f t="shared" si="86"/>
        <v>P var</v>
      </c>
      <c r="AH917" s="67">
        <v>4</v>
      </c>
      <c r="AI917" s="68"/>
      <c r="AJ917" s="68"/>
      <c r="AK917" s="68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8" t="s">
        <v>37</v>
      </c>
    </row>
    <row r="918" spans="1:243" ht="49" customHeight="1" x14ac:dyDescent="0.35">
      <c r="A918" s="20">
        <v>916</v>
      </c>
      <c r="B918" s="2" t="s">
        <v>1964</v>
      </c>
      <c r="C918" s="2" t="s">
        <v>1964</v>
      </c>
      <c r="D918" s="2" t="s">
        <v>2241</v>
      </c>
      <c r="E918" s="4" t="s">
        <v>2344</v>
      </c>
      <c r="F918" s="23" t="s">
        <v>2345</v>
      </c>
      <c r="J918" s="24">
        <f t="shared" si="87"/>
        <v>8</v>
      </c>
      <c r="K918" s="44" t="s">
        <v>55</v>
      </c>
      <c r="V918" s="26">
        <f t="shared" si="85"/>
        <v>8</v>
      </c>
      <c r="X918" s="27" t="str">
        <f t="shared" si="86"/>
        <v>P var</v>
      </c>
      <c r="AH918" s="67">
        <v>8</v>
      </c>
      <c r="AI918" s="68"/>
      <c r="AJ918" s="68"/>
      <c r="AK918" s="68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8" t="s">
        <v>37</v>
      </c>
    </row>
    <row r="919" spans="1:243" ht="49" customHeight="1" x14ac:dyDescent="0.35">
      <c r="A919" s="20">
        <v>917</v>
      </c>
      <c r="B919" s="2" t="s">
        <v>1964</v>
      </c>
      <c r="C919" s="2" t="s">
        <v>1964</v>
      </c>
      <c r="D919" s="2" t="s">
        <v>2241</v>
      </c>
      <c r="E919" s="4" t="s">
        <v>2346</v>
      </c>
      <c r="F919" s="23" t="s">
        <v>2347</v>
      </c>
      <c r="J919" s="24">
        <f t="shared" si="87"/>
        <v>10</v>
      </c>
      <c r="K919" s="44" t="s">
        <v>55</v>
      </c>
      <c r="V919" s="26">
        <f t="shared" si="85"/>
        <v>10</v>
      </c>
      <c r="X919" s="27" t="str">
        <f t="shared" si="86"/>
        <v>P var</v>
      </c>
      <c r="AH919" s="67">
        <v>10</v>
      </c>
      <c r="AI919" s="68"/>
      <c r="AJ919" s="68"/>
      <c r="AK919" s="68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8" t="s">
        <v>37</v>
      </c>
    </row>
    <row r="920" spans="1:243" ht="49" customHeight="1" x14ac:dyDescent="0.35">
      <c r="A920" s="20">
        <v>918</v>
      </c>
      <c r="B920" s="2" t="s">
        <v>1964</v>
      </c>
      <c r="C920" s="2" t="s">
        <v>1964</v>
      </c>
      <c r="D920" s="2" t="s">
        <v>2241</v>
      </c>
      <c r="E920" s="4" t="s">
        <v>2348</v>
      </c>
      <c r="F920" s="23" t="s">
        <v>2349</v>
      </c>
      <c r="J920" s="24">
        <f t="shared" si="87"/>
        <v>1</v>
      </c>
      <c r="K920" s="44" t="s">
        <v>55</v>
      </c>
      <c r="V920" s="26">
        <f t="shared" si="85"/>
        <v>1</v>
      </c>
      <c r="X920" s="27" t="str">
        <f t="shared" si="86"/>
        <v>P var</v>
      </c>
      <c r="AH920" s="67">
        <v>1</v>
      </c>
      <c r="AI920" s="68"/>
      <c r="AJ920" s="68"/>
      <c r="AK920" s="68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8" t="s">
        <v>37</v>
      </c>
    </row>
    <row r="921" spans="1:243" ht="49" customHeight="1" x14ac:dyDescent="0.35">
      <c r="A921" s="20">
        <v>919</v>
      </c>
      <c r="B921" s="2" t="s">
        <v>1964</v>
      </c>
      <c r="C921" s="2" t="s">
        <v>1964</v>
      </c>
      <c r="D921" s="2" t="s">
        <v>2241</v>
      </c>
      <c r="E921" s="4" t="s">
        <v>2350</v>
      </c>
      <c r="F921" s="23" t="s">
        <v>2351</v>
      </c>
      <c r="J921" s="24">
        <f t="shared" si="87"/>
        <v>1</v>
      </c>
      <c r="K921" s="44" t="s">
        <v>55</v>
      </c>
      <c r="V921" s="26">
        <f t="shared" si="85"/>
        <v>1</v>
      </c>
      <c r="X921" s="27" t="str">
        <f t="shared" si="86"/>
        <v>P var</v>
      </c>
      <c r="AB921" s="5" t="s">
        <v>494</v>
      </c>
      <c r="AH921" s="67">
        <v>1</v>
      </c>
      <c r="AI921" s="68"/>
      <c r="AJ921" s="68"/>
      <c r="AK921" s="68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8" t="s">
        <v>37</v>
      </c>
    </row>
    <row r="922" spans="1:243" ht="49" customHeight="1" x14ac:dyDescent="0.35">
      <c r="A922" s="20">
        <v>920</v>
      </c>
      <c r="B922" s="2" t="s">
        <v>1964</v>
      </c>
      <c r="C922" s="2" t="s">
        <v>2272</v>
      </c>
      <c r="D922" s="2" t="s">
        <v>2241</v>
      </c>
      <c r="E922" s="4" t="s">
        <v>2352</v>
      </c>
      <c r="F922" s="23" t="s">
        <v>2353</v>
      </c>
      <c r="J922" s="47">
        <f t="shared" si="87"/>
        <v>6</v>
      </c>
      <c r="K922" s="44" t="s">
        <v>55</v>
      </c>
      <c r="V922" s="26">
        <f t="shared" si="85"/>
        <v>6</v>
      </c>
      <c r="X922" s="27" t="str">
        <f t="shared" si="86"/>
        <v>P var</v>
      </c>
      <c r="AH922" s="67">
        <v>6</v>
      </c>
      <c r="AI922" s="68"/>
      <c r="AJ922" s="68"/>
      <c r="AK922" s="68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8" t="s">
        <v>37</v>
      </c>
    </row>
    <row r="923" spans="1:243" ht="49" customHeight="1" x14ac:dyDescent="0.35">
      <c r="A923" s="20">
        <v>921</v>
      </c>
      <c r="B923" s="2" t="s">
        <v>1964</v>
      </c>
      <c r="C923" s="2" t="s">
        <v>2272</v>
      </c>
      <c r="D923" s="2" t="s">
        <v>2241</v>
      </c>
      <c r="E923" s="4" t="s">
        <v>2354</v>
      </c>
      <c r="F923" s="23" t="s">
        <v>2355</v>
      </c>
      <c r="J923" s="47">
        <f t="shared" si="87"/>
        <v>10</v>
      </c>
      <c r="K923" s="44" t="s">
        <v>55</v>
      </c>
      <c r="V923" s="26">
        <f t="shared" si="85"/>
        <v>10</v>
      </c>
      <c r="X923" s="27" t="str">
        <f t="shared" si="86"/>
        <v>P var</v>
      </c>
      <c r="AB923" s="49" t="s">
        <v>494</v>
      </c>
      <c r="AC923" s="20">
        <v>30</v>
      </c>
      <c r="AD923" s="31">
        <f>J923/AC923</f>
        <v>0.33333333333333331</v>
      </c>
      <c r="AE923" s="20">
        <v>1</v>
      </c>
      <c r="AF923" s="20" t="s">
        <v>121</v>
      </c>
      <c r="AG923" s="39">
        <v>29</v>
      </c>
      <c r="AH923" s="62">
        <v>21</v>
      </c>
      <c r="AI923" s="63"/>
      <c r="AJ923" s="63"/>
      <c r="AK923" s="63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>
        <v>-1</v>
      </c>
      <c r="AW923" s="64"/>
      <c r="AX923" s="64"/>
      <c r="AY923" s="64"/>
      <c r="AZ923" s="64"/>
      <c r="BA923" s="64"/>
      <c r="BB923" s="64"/>
      <c r="BC923" s="64"/>
      <c r="BD923" s="64"/>
      <c r="BE923" s="64"/>
      <c r="BF923" s="64"/>
      <c r="BG923" s="64">
        <v>-4</v>
      </c>
      <c r="BH923" s="64"/>
      <c r="BI923" s="64"/>
      <c r="BJ923" s="64"/>
      <c r="BK923" s="64"/>
      <c r="BL923" s="64"/>
      <c r="BM923" s="64"/>
      <c r="BN923" s="64"/>
      <c r="BO923" s="64"/>
      <c r="BP923" s="64"/>
      <c r="BQ923" s="64"/>
      <c r="BR923" s="64"/>
      <c r="BS923" s="64"/>
      <c r="BT923" s="64"/>
      <c r="BU923" s="64"/>
      <c r="BV923" s="64"/>
      <c r="BW923" s="64"/>
      <c r="BX923" s="64"/>
      <c r="BY923" s="64"/>
      <c r="BZ923" s="64"/>
      <c r="CA923" s="64"/>
      <c r="CB923" s="64"/>
      <c r="CC923" s="64"/>
      <c r="CD923" s="64"/>
      <c r="CE923" s="64"/>
      <c r="CF923" s="64"/>
      <c r="CG923" s="64"/>
      <c r="CH923" s="64"/>
      <c r="CI923" s="64"/>
      <c r="CJ923" s="64"/>
      <c r="CK923" s="64"/>
      <c r="CL923" s="64"/>
      <c r="CM923" s="64"/>
      <c r="CN923" s="64"/>
      <c r="CO923" s="64"/>
      <c r="CP923" s="64"/>
      <c r="CQ923" s="64"/>
      <c r="CR923" s="64"/>
      <c r="CS923" s="64"/>
      <c r="CT923" s="64"/>
      <c r="CU923" s="64"/>
      <c r="CV923" s="64"/>
      <c r="CW923" s="64"/>
      <c r="CX923" s="64"/>
      <c r="CY923" s="64"/>
      <c r="CZ923" s="64"/>
      <c r="DA923" s="64"/>
      <c r="DB923" s="64"/>
      <c r="DC923" s="64"/>
      <c r="DD923" s="64"/>
      <c r="DE923" s="64"/>
      <c r="DF923" s="64"/>
      <c r="DG923" s="64"/>
      <c r="DH923" s="64"/>
      <c r="DI923" s="64"/>
      <c r="DJ923" s="64"/>
      <c r="DK923" s="64"/>
      <c r="DL923" s="64"/>
      <c r="DM923" s="64"/>
      <c r="DN923" s="64"/>
      <c r="DO923" s="64"/>
      <c r="DP923" s="64"/>
      <c r="DQ923" s="64"/>
      <c r="DR923" s="64"/>
      <c r="DS923" s="64"/>
      <c r="DT923" s="64"/>
      <c r="DU923" s="64"/>
      <c r="DV923" s="64"/>
      <c r="DW923" s="64"/>
      <c r="DX923" s="64"/>
      <c r="DY923" s="64"/>
      <c r="DZ923" s="64"/>
      <c r="EA923" s="64"/>
      <c r="EB923" s="64"/>
      <c r="EC923" s="64"/>
      <c r="ED923" s="64"/>
      <c r="EE923" s="64"/>
      <c r="EF923" s="64"/>
      <c r="EG923" s="64"/>
      <c r="EH923" s="64"/>
      <c r="EI923" s="64"/>
      <c r="EJ923" s="64"/>
      <c r="EK923" s="64"/>
      <c r="EL923" s="64"/>
      <c r="EM923" s="64"/>
      <c r="EN923" s="64"/>
      <c r="EO923" s="64"/>
      <c r="EP923" s="64"/>
      <c r="EQ923" s="64"/>
      <c r="ER923" s="64"/>
      <c r="ES923" s="64"/>
      <c r="ET923" s="64"/>
      <c r="EU923" s="64"/>
      <c r="EV923" s="64"/>
      <c r="EW923" s="64"/>
      <c r="EX923" s="64"/>
      <c r="EY923" s="64"/>
      <c r="EZ923" s="64"/>
      <c r="FA923" s="64"/>
      <c r="FB923" s="64"/>
      <c r="FC923" s="64"/>
      <c r="FD923" s="64"/>
      <c r="FE923" s="64"/>
      <c r="FF923" s="64"/>
      <c r="FG923" s="64"/>
      <c r="FH923" s="64"/>
      <c r="FI923" s="64"/>
      <c r="FJ923" s="64"/>
      <c r="FK923" s="64"/>
      <c r="FL923" s="64"/>
      <c r="FM923" s="64"/>
      <c r="FN923" s="64"/>
      <c r="FO923" s="64"/>
      <c r="FP923" s="64"/>
      <c r="FQ923" s="64"/>
      <c r="FR923" s="64"/>
      <c r="FS923" s="64"/>
      <c r="FT923" s="64"/>
      <c r="FU923" s="64"/>
      <c r="FV923" s="64"/>
      <c r="FW923" s="64"/>
      <c r="FX923" s="64"/>
      <c r="FY923" s="64"/>
      <c r="FZ923" s="64"/>
      <c r="GA923" s="64"/>
      <c r="GB923" s="64"/>
      <c r="GC923" s="64"/>
      <c r="GD923" s="64"/>
      <c r="GE923" s="64"/>
      <c r="GF923" s="64"/>
      <c r="GG923" s="64"/>
      <c r="GH923" s="64"/>
      <c r="GI923" s="64"/>
      <c r="GJ923" s="64"/>
      <c r="GK923" s="64"/>
      <c r="GL923" s="64">
        <v>-5</v>
      </c>
      <c r="GM923" s="64"/>
      <c r="GN923" s="64"/>
      <c r="GO923" s="64"/>
      <c r="GP923" s="64"/>
      <c r="GQ923" s="64"/>
      <c r="GR923" s="64"/>
      <c r="GS923" s="64"/>
      <c r="GT923" s="64"/>
      <c r="GU923" s="64"/>
      <c r="GV923" s="64"/>
      <c r="GW923" s="64"/>
      <c r="GX923" s="64"/>
      <c r="GY923" s="64"/>
      <c r="GZ923" s="64"/>
      <c r="HA923" s="64"/>
      <c r="HB923" s="64"/>
      <c r="HC923" s="64"/>
      <c r="HD923" s="64"/>
      <c r="HE923" s="64"/>
      <c r="HF923" s="64"/>
      <c r="HG923" s="64"/>
      <c r="HH923" s="64"/>
      <c r="HI923" s="64"/>
      <c r="HJ923" s="64"/>
      <c r="HK923" s="1">
        <v>-1</v>
      </c>
      <c r="HL923" s="64"/>
      <c r="HM923" s="64"/>
      <c r="HN923" s="64"/>
      <c r="HO923" s="64"/>
      <c r="HP923" s="64"/>
      <c r="HQ923" s="64"/>
      <c r="HR923" s="64"/>
      <c r="HS923" s="64"/>
      <c r="HT923" s="64"/>
      <c r="HU923" s="64"/>
      <c r="HV923" s="64"/>
      <c r="HW923" s="64"/>
      <c r="HX923" s="64"/>
      <c r="HY923" s="64"/>
      <c r="HZ923" s="64"/>
      <c r="IA923" s="64"/>
      <c r="IB923" s="64"/>
      <c r="IC923" s="64"/>
      <c r="ID923" s="64"/>
      <c r="IE923" s="64"/>
      <c r="IF923" s="64"/>
      <c r="IG923" s="64"/>
      <c r="IH923" s="64"/>
      <c r="II923" s="18" t="s">
        <v>37</v>
      </c>
    </row>
    <row r="924" spans="1:243" ht="49" customHeight="1" x14ac:dyDescent="0.35">
      <c r="A924" s="20">
        <v>922</v>
      </c>
      <c r="B924" s="2" t="s">
        <v>1964</v>
      </c>
      <c r="C924" s="2" t="s">
        <v>2272</v>
      </c>
      <c r="D924" s="2" t="s">
        <v>2241</v>
      </c>
      <c r="E924" s="4" t="s">
        <v>2356</v>
      </c>
      <c r="F924" s="23" t="s">
        <v>2357</v>
      </c>
      <c r="J924" s="47">
        <f t="shared" si="87"/>
        <v>3</v>
      </c>
      <c r="K924" s="44" t="s">
        <v>55</v>
      </c>
      <c r="V924" s="26">
        <f t="shared" si="85"/>
        <v>3</v>
      </c>
      <c r="X924" s="27" t="str">
        <f t="shared" si="86"/>
        <v>P var</v>
      </c>
      <c r="AH924" s="67">
        <v>6</v>
      </c>
      <c r="AI924" s="68"/>
      <c r="AJ924" s="68"/>
      <c r="AK924" s="68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>
        <v>-1</v>
      </c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>
        <v>-1</v>
      </c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>
        <v>-1</v>
      </c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8" t="s">
        <v>37</v>
      </c>
    </row>
    <row r="925" spans="1:243" ht="49" customHeight="1" x14ac:dyDescent="0.35">
      <c r="A925" s="20">
        <v>923</v>
      </c>
      <c r="B925" s="2" t="s">
        <v>1964</v>
      </c>
      <c r="C925" s="2" t="s">
        <v>2272</v>
      </c>
      <c r="D925" s="2" t="s">
        <v>2241</v>
      </c>
      <c r="E925" s="4" t="s">
        <v>2358</v>
      </c>
      <c r="F925" s="23" t="s">
        <v>2359</v>
      </c>
      <c r="J925" s="47">
        <f t="shared" si="87"/>
        <v>16</v>
      </c>
      <c r="K925" s="44" t="s">
        <v>55</v>
      </c>
      <c r="V925" s="26">
        <f t="shared" si="85"/>
        <v>16</v>
      </c>
      <c r="X925" s="27" t="str">
        <f t="shared" si="86"/>
        <v>P var</v>
      </c>
      <c r="AH925" s="67">
        <v>17</v>
      </c>
      <c r="AI925" s="68"/>
      <c r="AJ925" s="68"/>
      <c r="AK925" s="68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>
        <v>-1</v>
      </c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8" t="s">
        <v>37</v>
      </c>
    </row>
    <row r="926" spans="1:243" ht="49" customHeight="1" x14ac:dyDescent="0.35">
      <c r="A926" s="20">
        <v>924</v>
      </c>
      <c r="B926" s="2" t="s">
        <v>1964</v>
      </c>
      <c r="C926" s="2" t="s">
        <v>2272</v>
      </c>
      <c r="D926" s="2" t="s">
        <v>2241</v>
      </c>
      <c r="E926" s="4" t="s">
        <v>2360</v>
      </c>
      <c r="F926" s="23" t="s">
        <v>2361</v>
      </c>
      <c r="J926" s="47">
        <f t="shared" si="87"/>
        <v>2</v>
      </c>
      <c r="K926" s="44" t="s">
        <v>55</v>
      </c>
      <c r="V926" s="26">
        <f t="shared" si="85"/>
        <v>2</v>
      </c>
      <c r="X926" s="27" t="str">
        <f t="shared" si="86"/>
        <v>P var</v>
      </c>
      <c r="AH926" s="67">
        <v>1</v>
      </c>
      <c r="AI926" s="68"/>
      <c r="AJ926" s="68"/>
      <c r="AK926" s="68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>
        <v>1</v>
      </c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8" t="s">
        <v>37</v>
      </c>
    </row>
    <row r="927" spans="1:243" ht="49" customHeight="1" x14ac:dyDescent="0.35">
      <c r="A927" s="20">
        <v>925</v>
      </c>
      <c r="B927" s="2" t="s">
        <v>1964</v>
      </c>
      <c r="C927" s="2" t="s">
        <v>2272</v>
      </c>
      <c r="D927" s="2" t="s">
        <v>2241</v>
      </c>
      <c r="F927" s="23" t="e">
        <v>#N/A</v>
      </c>
      <c r="J927" s="47">
        <f t="shared" si="87"/>
        <v>4</v>
      </c>
      <c r="K927" s="44" t="s">
        <v>55</v>
      </c>
      <c r="V927" s="26">
        <f t="shared" si="85"/>
        <v>4</v>
      </c>
      <c r="X927" s="27" t="str">
        <f t="shared" si="86"/>
        <v>P var</v>
      </c>
      <c r="AH927" s="67">
        <v>4</v>
      </c>
      <c r="AI927" s="68"/>
      <c r="AJ927" s="68"/>
      <c r="AK927" s="68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8" t="s">
        <v>37</v>
      </c>
    </row>
    <row r="928" spans="1:243" ht="49" customHeight="1" x14ac:dyDescent="0.35">
      <c r="A928" s="20">
        <v>926</v>
      </c>
      <c r="B928" s="2" t="s">
        <v>1964</v>
      </c>
      <c r="C928" s="2" t="s">
        <v>2272</v>
      </c>
      <c r="D928" s="2" t="s">
        <v>2241</v>
      </c>
      <c r="F928" s="23" t="e">
        <v>#N/A</v>
      </c>
      <c r="J928" s="47">
        <f t="shared" si="87"/>
        <v>4</v>
      </c>
      <c r="K928" s="44" t="s">
        <v>55</v>
      </c>
      <c r="V928" s="26">
        <f t="shared" si="85"/>
        <v>4</v>
      </c>
      <c r="X928" s="27" t="str">
        <f t="shared" si="86"/>
        <v>P var</v>
      </c>
      <c r="AH928" s="67">
        <v>4</v>
      </c>
      <c r="AI928" s="68"/>
      <c r="AJ928" s="68"/>
      <c r="AK928" s="68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8" t="s">
        <v>37</v>
      </c>
    </row>
    <row r="929" spans="1:245" ht="49" customHeight="1" x14ac:dyDescent="0.35">
      <c r="A929" s="20">
        <v>927</v>
      </c>
      <c r="B929" s="2" t="s">
        <v>1964</v>
      </c>
      <c r="C929" s="2" t="s">
        <v>2272</v>
      </c>
      <c r="D929" s="2" t="s">
        <v>2241</v>
      </c>
      <c r="F929" s="23" t="e">
        <v>#N/A</v>
      </c>
      <c r="J929" s="47">
        <f t="shared" si="87"/>
        <v>1</v>
      </c>
      <c r="K929" s="44" t="s">
        <v>55</v>
      </c>
      <c r="V929" s="26">
        <f t="shared" si="85"/>
        <v>1</v>
      </c>
      <c r="X929" s="27" t="str">
        <f t="shared" si="86"/>
        <v>P var</v>
      </c>
      <c r="AH929" s="67">
        <v>1</v>
      </c>
      <c r="AI929" s="68"/>
      <c r="AJ929" s="68"/>
      <c r="AK929" s="68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8" t="s">
        <v>37</v>
      </c>
    </row>
    <row r="930" spans="1:245" ht="49" customHeight="1" x14ac:dyDescent="0.35">
      <c r="A930" s="20">
        <v>928</v>
      </c>
      <c r="B930" s="2" t="s">
        <v>1964</v>
      </c>
      <c r="C930" s="2" t="s">
        <v>1964</v>
      </c>
      <c r="D930" s="80" t="s">
        <v>2248</v>
      </c>
      <c r="E930" s="4" t="s">
        <v>2362</v>
      </c>
      <c r="F930" s="23" t="s">
        <v>2363</v>
      </c>
      <c r="J930" s="47">
        <f t="shared" si="87"/>
        <v>5</v>
      </c>
      <c r="K930" s="44" t="s">
        <v>55</v>
      </c>
      <c r="V930" s="26">
        <f t="shared" si="85"/>
        <v>5</v>
      </c>
      <c r="X930" s="27" t="str">
        <f t="shared" si="86"/>
        <v>P var</v>
      </c>
      <c r="AH930" s="67">
        <v>5</v>
      </c>
      <c r="AI930" s="68"/>
      <c r="AJ930" s="68"/>
      <c r="AK930" s="68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8" t="s">
        <v>37</v>
      </c>
    </row>
    <row r="931" spans="1:245" ht="49" customHeight="1" x14ac:dyDescent="0.35">
      <c r="A931" s="20">
        <v>929</v>
      </c>
      <c r="B931" s="2" t="s">
        <v>1964</v>
      </c>
      <c r="C931" s="2" t="s">
        <v>1964</v>
      </c>
      <c r="D931" s="80" t="s">
        <v>2248</v>
      </c>
      <c r="F931" s="23" t="e">
        <v>#N/A</v>
      </c>
      <c r="J931" s="47">
        <f t="shared" si="87"/>
        <v>4</v>
      </c>
      <c r="K931" s="44" t="s">
        <v>55</v>
      </c>
      <c r="V931" s="26">
        <f t="shared" si="85"/>
        <v>4</v>
      </c>
      <c r="X931" s="27" t="str">
        <f t="shared" si="86"/>
        <v>P var</v>
      </c>
      <c r="AH931" s="67">
        <v>4</v>
      </c>
      <c r="AI931" s="68"/>
      <c r="AJ931" s="68"/>
      <c r="AK931" s="68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8" t="s">
        <v>37</v>
      </c>
    </row>
    <row r="932" spans="1:245" ht="49" customHeight="1" x14ac:dyDescent="0.35">
      <c r="A932" s="20">
        <v>930</v>
      </c>
      <c r="B932" s="2" t="s">
        <v>1964</v>
      </c>
      <c r="C932" s="2" t="s">
        <v>1964</v>
      </c>
      <c r="D932" s="2" t="s">
        <v>2241</v>
      </c>
      <c r="E932" s="4" t="s">
        <v>2364</v>
      </c>
      <c r="F932" s="23" t="s">
        <v>2365</v>
      </c>
      <c r="J932" s="24">
        <f t="shared" si="87"/>
        <v>7</v>
      </c>
      <c r="K932" s="44" t="s">
        <v>55</v>
      </c>
      <c r="V932" s="26">
        <f t="shared" si="85"/>
        <v>7</v>
      </c>
      <c r="X932" s="27" t="str">
        <f t="shared" si="86"/>
        <v>P var</v>
      </c>
      <c r="AH932" s="67">
        <v>7</v>
      </c>
      <c r="AI932" s="68"/>
      <c r="AJ932" s="68"/>
      <c r="AK932" s="68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8" t="s">
        <v>37</v>
      </c>
    </row>
    <row r="933" spans="1:245" ht="49" customHeight="1" x14ac:dyDescent="0.35">
      <c r="A933" s="20">
        <v>931</v>
      </c>
      <c r="B933" s="2" t="s">
        <v>1964</v>
      </c>
      <c r="C933" s="2" t="s">
        <v>1964</v>
      </c>
      <c r="D933" s="80" t="s">
        <v>2248</v>
      </c>
      <c r="E933" s="4" t="s">
        <v>2366</v>
      </c>
      <c r="F933" s="23" t="s">
        <v>2367</v>
      </c>
      <c r="J933" s="47">
        <f t="shared" si="87"/>
        <v>7</v>
      </c>
      <c r="K933" s="44" t="s">
        <v>55</v>
      </c>
      <c r="V933" s="26">
        <f t="shared" si="85"/>
        <v>7</v>
      </c>
      <c r="X933" s="27" t="str">
        <f t="shared" si="86"/>
        <v>P var</v>
      </c>
      <c r="AH933" s="67">
        <v>7</v>
      </c>
      <c r="AI933" s="68"/>
      <c r="AJ933" s="68"/>
      <c r="AK933" s="68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8" t="s">
        <v>37</v>
      </c>
    </row>
    <row r="934" spans="1:245" ht="49" customHeight="1" x14ac:dyDescent="0.35">
      <c r="A934" s="20">
        <v>932</v>
      </c>
      <c r="B934" s="2" t="s">
        <v>1964</v>
      </c>
      <c r="C934" s="2" t="s">
        <v>1964</v>
      </c>
      <c r="D934" s="80" t="s">
        <v>2248</v>
      </c>
      <c r="E934" s="4" t="s">
        <v>2368</v>
      </c>
      <c r="F934" s="23" t="s">
        <v>2369</v>
      </c>
      <c r="J934" s="47">
        <f t="shared" si="87"/>
        <v>2</v>
      </c>
      <c r="K934" s="44" t="s">
        <v>55</v>
      </c>
      <c r="V934" s="26">
        <f t="shared" si="85"/>
        <v>2</v>
      </c>
      <c r="X934" s="27" t="str">
        <f t="shared" si="86"/>
        <v>P var</v>
      </c>
      <c r="AH934" s="67">
        <v>2</v>
      </c>
      <c r="AI934" s="68"/>
      <c r="AJ934" s="68"/>
      <c r="AK934" s="68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8" t="s">
        <v>37</v>
      </c>
    </row>
    <row r="935" spans="1:245" ht="49" customHeight="1" x14ac:dyDescent="0.35">
      <c r="A935" s="20">
        <v>933</v>
      </c>
      <c r="B935" s="2" t="s">
        <v>1964</v>
      </c>
      <c r="C935" s="2" t="s">
        <v>1964</v>
      </c>
      <c r="D935" s="80" t="s">
        <v>2248</v>
      </c>
      <c r="E935" s="4" t="s">
        <v>2370</v>
      </c>
      <c r="F935" s="23" t="s">
        <v>2371</v>
      </c>
      <c r="J935" s="47">
        <f t="shared" si="87"/>
        <v>2</v>
      </c>
      <c r="K935" s="44" t="s">
        <v>55</v>
      </c>
      <c r="V935" s="26">
        <f t="shared" si="85"/>
        <v>2</v>
      </c>
      <c r="X935" s="27" t="str">
        <f t="shared" si="86"/>
        <v>P var</v>
      </c>
      <c r="AH935" s="67">
        <v>2</v>
      </c>
      <c r="AI935" s="68"/>
      <c r="AJ935" s="68"/>
      <c r="AK935" s="68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8" t="s">
        <v>37</v>
      </c>
    </row>
    <row r="936" spans="1:245" ht="49" customHeight="1" x14ac:dyDescent="0.35">
      <c r="A936" s="20">
        <v>934</v>
      </c>
      <c r="B936" s="2" t="s">
        <v>1964</v>
      </c>
      <c r="C936" s="2" t="s">
        <v>1964</v>
      </c>
      <c r="D936" s="80" t="s">
        <v>2248</v>
      </c>
      <c r="E936" s="4" t="s">
        <v>2372</v>
      </c>
      <c r="F936" s="23" t="s">
        <v>2373</v>
      </c>
      <c r="J936" s="47">
        <f t="shared" si="87"/>
        <v>7</v>
      </c>
      <c r="K936" s="44" t="s">
        <v>55</v>
      </c>
      <c r="V936" s="26">
        <f t="shared" si="85"/>
        <v>7</v>
      </c>
      <c r="X936" s="27" t="str">
        <f t="shared" si="86"/>
        <v>P var</v>
      </c>
      <c r="AH936" s="67">
        <v>7</v>
      </c>
      <c r="AI936" s="68"/>
      <c r="AJ936" s="68"/>
      <c r="AK936" s="68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8" t="s">
        <v>37</v>
      </c>
    </row>
    <row r="937" spans="1:245" ht="49" customHeight="1" x14ac:dyDescent="0.35">
      <c r="A937" s="20">
        <v>935</v>
      </c>
      <c r="B937" s="2" t="s">
        <v>1964</v>
      </c>
      <c r="D937" s="80"/>
      <c r="E937" s="4" t="s">
        <v>2374</v>
      </c>
      <c r="F937" s="23" t="s">
        <v>2375</v>
      </c>
      <c r="J937" s="24">
        <f t="shared" si="87"/>
        <v>1</v>
      </c>
      <c r="K937" s="44" t="s">
        <v>55</v>
      </c>
      <c r="V937" s="26">
        <f t="shared" si="85"/>
        <v>1</v>
      </c>
      <c r="X937" s="27" t="str">
        <f t="shared" si="86"/>
        <v>P var</v>
      </c>
      <c r="AH937" s="67">
        <v>0</v>
      </c>
      <c r="AI937" s="68"/>
      <c r="AJ937" s="68"/>
      <c r="AK937" s="68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>
        <v>3</v>
      </c>
      <c r="DE937" s="1">
        <v>-1</v>
      </c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>
        <v>-1</v>
      </c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8" t="s">
        <v>37</v>
      </c>
    </row>
    <row r="938" spans="1:245" ht="49" customHeight="1" x14ac:dyDescent="0.35">
      <c r="A938" s="20">
        <v>936</v>
      </c>
      <c r="B938" s="2" t="s">
        <v>2376</v>
      </c>
      <c r="C938" s="2" t="s">
        <v>2376</v>
      </c>
      <c r="D938" s="2" t="s">
        <v>469</v>
      </c>
      <c r="E938" s="4" t="s">
        <v>2377</v>
      </c>
      <c r="F938" s="23" t="s">
        <v>2378</v>
      </c>
      <c r="J938" s="24">
        <f t="shared" si="87"/>
        <v>1</v>
      </c>
      <c r="K938" s="44" t="s">
        <v>55</v>
      </c>
      <c r="V938" s="26">
        <f t="shared" si="85"/>
        <v>1</v>
      </c>
      <c r="X938" s="27" t="str">
        <f t="shared" si="86"/>
        <v>P var</v>
      </c>
      <c r="AH938" s="67">
        <v>1</v>
      </c>
      <c r="AI938" s="68"/>
      <c r="AJ938" s="68"/>
      <c r="AK938" s="68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8" t="s">
        <v>37</v>
      </c>
    </row>
    <row r="939" spans="1:245" ht="49" customHeight="1" x14ac:dyDescent="0.35">
      <c r="A939" s="20">
        <v>937</v>
      </c>
      <c r="B939" s="2" t="s">
        <v>2376</v>
      </c>
      <c r="C939" s="2" t="s">
        <v>2376</v>
      </c>
      <c r="D939" s="2" t="s">
        <v>469</v>
      </c>
      <c r="E939" s="4" t="s">
        <v>2379</v>
      </c>
      <c r="F939" s="23" t="s">
        <v>2380</v>
      </c>
      <c r="I939" s="1">
        <v>2</v>
      </c>
      <c r="J939" s="24">
        <f t="shared" si="87"/>
        <v>3</v>
      </c>
      <c r="K939" s="44" t="s">
        <v>55</v>
      </c>
      <c r="V939" s="26">
        <f t="shared" si="85"/>
        <v>1</v>
      </c>
      <c r="W939" s="1">
        <v>1</v>
      </c>
      <c r="X939" s="27" t="str">
        <f t="shared" si="86"/>
        <v>P var</v>
      </c>
      <c r="AA939" s="4"/>
      <c r="AB939" s="5" t="s">
        <v>459</v>
      </c>
      <c r="AC939" s="1">
        <v>45</v>
      </c>
      <c r="AD939" s="1">
        <v>6.6666666666666666E-2</v>
      </c>
      <c r="AE939" s="1">
        <v>1</v>
      </c>
      <c r="AF939" s="1" t="s">
        <v>55</v>
      </c>
      <c r="AG939" s="11">
        <v>89</v>
      </c>
      <c r="AH939" s="67">
        <v>3</v>
      </c>
      <c r="AI939" s="68"/>
      <c r="AJ939" s="68"/>
      <c r="AK939" s="68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8" t="s">
        <v>37</v>
      </c>
      <c r="IJ939" s="1"/>
      <c r="IK939" s="1"/>
    </row>
    <row r="940" spans="1:245" ht="49" customHeight="1" x14ac:dyDescent="0.35">
      <c r="A940" s="20">
        <v>938</v>
      </c>
      <c r="B940" s="2" t="s">
        <v>1964</v>
      </c>
      <c r="D940" s="80" t="s">
        <v>2381</v>
      </c>
      <c r="F940" s="23" t="e">
        <v>#N/A</v>
      </c>
      <c r="J940" s="24">
        <f t="shared" si="87"/>
        <v>1</v>
      </c>
      <c r="K940" s="44" t="s">
        <v>55</v>
      </c>
      <c r="V940" s="26">
        <f t="shared" si="85"/>
        <v>1</v>
      </c>
      <c r="X940" s="27" t="str">
        <f t="shared" si="86"/>
        <v>P var</v>
      </c>
      <c r="AH940" s="67">
        <v>1</v>
      </c>
      <c r="AI940" s="68"/>
      <c r="AJ940" s="68"/>
      <c r="AK940" s="68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8" t="s">
        <v>37</v>
      </c>
    </row>
    <row r="941" spans="1:245" ht="49" customHeight="1" x14ac:dyDescent="0.35">
      <c r="A941" s="20">
        <v>939</v>
      </c>
      <c r="B941" s="2" t="s">
        <v>1964</v>
      </c>
      <c r="D941" s="2" t="s">
        <v>469</v>
      </c>
      <c r="E941" s="4" t="s">
        <v>2382</v>
      </c>
      <c r="F941" s="23" t="s">
        <v>2383</v>
      </c>
      <c r="J941" s="24">
        <f t="shared" si="87"/>
        <v>1</v>
      </c>
      <c r="K941" s="1" t="s">
        <v>241</v>
      </c>
      <c r="V941" s="26">
        <f t="shared" si="85"/>
        <v>1</v>
      </c>
      <c r="X941" s="27" t="str">
        <f t="shared" si="86"/>
        <v>P var</v>
      </c>
      <c r="AH941" s="67">
        <v>1</v>
      </c>
      <c r="AI941" s="68"/>
      <c r="AJ941" s="68"/>
      <c r="AK941" s="68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8" t="s">
        <v>37</v>
      </c>
    </row>
    <row r="942" spans="1:245" ht="49" customHeight="1" x14ac:dyDescent="0.35">
      <c r="A942" s="20">
        <v>940</v>
      </c>
      <c r="B942" s="2" t="s">
        <v>2376</v>
      </c>
      <c r="C942" s="2" t="s">
        <v>2376</v>
      </c>
      <c r="D942" s="2" t="s">
        <v>469</v>
      </c>
      <c r="E942" s="4" t="s">
        <v>2384</v>
      </c>
      <c r="F942" s="23" t="s">
        <v>2385</v>
      </c>
      <c r="J942" s="24">
        <f t="shared" si="87"/>
        <v>2</v>
      </c>
      <c r="K942" s="44" t="s">
        <v>55</v>
      </c>
      <c r="V942" s="26">
        <f t="shared" si="85"/>
        <v>2</v>
      </c>
      <c r="X942" s="27" t="str">
        <f t="shared" si="86"/>
        <v>P var</v>
      </c>
      <c r="AH942" s="67">
        <v>2</v>
      </c>
      <c r="AI942" s="68"/>
      <c r="AJ942" s="68"/>
      <c r="AK942" s="68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8" t="s">
        <v>37</v>
      </c>
    </row>
    <row r="943" spans="1:245" ht="49" customHeight="1" x14ac:dyDescent="0.35">
      <c r="A943" s="20">
        <v>941</v>
      </c>
      <c r="B943" s="2" t="s">
        <v>2376</v>
      </c>
      <c r="C943" s="2" t="s">
        <v>2376</v>
      </c>
      <c r="D943" s="2" t="s">
        <v>469</v>
      </c>
      <c r="E943" s="4" t="s">
        <v>2386</v>
      </c>
      <c r="F943" s="23" t="s">
        <v>2387</v>
      </c>
      <c r="J943" s="24">
        <f t="shared" si="87"/>
        <v>2</v>
      </c>
      <c r="K943" s="44" t="s">
        <v>55</v>
      </c>
      <c r="V943" s="26">
        <f t="shared" si="85"/>
        <v>2</v>
      </c>
      <c r="X943" s="27" t="str">
        <f t="shared" si="86"/>
        <v>P var</v>
      </c>
      <c r="AH943" s="67">
        <v>2</v>
      </c>
      <c r="AI943" s="68"/>
      <c r="AJ943" s="68"/>
      <c r="AK943" s="68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8" t="s">
        <v>37</v>
      </c>
    </row>
    <row r="944" spans="1:245" ht="49" customHeight="1" x14ac:dyDescent="0.35">
      <c r="A944" s="20">
        <v>942</v>
      </c>
      <c r="B944" s="2" t="s">
        <v>1964</v>
      </c>
      <c r="D944" s="80" t="s">
        <v>2381</v>
      </c>
      <c r="F944" s="23" t="s">
        <v>2388</v>
      </c>
      <c r="J944" s="24">
        <f t="shared" si="87"/>
        <v>2</v>
      </c>
      <c r="K944" s="44" t="s">
        <v>55</v>
      </c>
      <c r="V944" s="26">
        <f t="shared" si="85"/>
        <v>2</v>
      </c>
      <c r="X944" s="27" t="str">
        <f t="shared" si="86"/>
        <v>P var</v>
      </c>
      <c r="AH944" s="67">
        <v>2</v>
      </c>
      <c r="AI944" s="68"/>
      <c r="AJ944" s="68"/>
      <c r="AK944" s="68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8" t="s">
        <v>37</v>
      </c>
    </row>
    <row r="945" spans="1:243" ht="49" customHeight="1" x14ac:dyDescent="0.35">
      <c r="A945" s="20">
        <v>943</v>
      </c>
      <c r="B945" s="2" t="s">
        <v>1964</v>
      </c>
      <c r="D945" s="80" t="s">
        <v>2381</v>
      </c>
      <c r="F945" s="23" t="s">
        <v>2389</v>
      </c>
      <c r="J945" s="24">
        <f t="shared" si="87"/>
        <v>10</v>
      </c>
      <c r="K945" s="44" t="s">
        <v>55</v>
      </c>
      <c r="V945" s="26">
        <f t="shared" si="85"/>
        <v>10</v>
      </c>
      <c r="X945" s="27" t="str">
        <f t="shared" si="86"/>
        <v>P var</v>
      </c>
      <c r="AH945" s="67">
        <v>10</v>
      </c>
      <c r="AI945" s="68"/>
      <c r="AJ945" s="68"/>
      <c r="AK945" s="68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8" t="s">
        <v>37</v>
      </c>
    </row>
    <row r="946" spans="1:243" ht="49" customHeight="1" x14ac:dyDescent="0.35">
      <c r="A946" s="20">
        <v>944</v>
      </c>
      <c r="B946" s="2" t="s">
        <v>1964</v>
      </c>
      <c r="D946" s="80" t="s">
        <v>2381</v>
      </c>
      <c r="E946" s="4" t="s">
        <v>2390</v>
      </c>
      <c r="F946" s="23" t="s">
        <v>2391</v>
      </c>
      <c r="J946" s="24">
        <f t="shared" si="87"/>
        <v>7</v>
      </c>
      <c r="K946" s="44" t="s">
        <v>55</v>
      </c>
      <c r="V946" s="26">
        <f t="shared" si="85"/>
        <v>7</v>
      </c>
      <c r="X946" s="27" t="str">
        <f t="shared" si="86"/>
        <v>P var</v>
      </c>
      <c r="AH946" s="67">
        <v>9</v>
      </c>
      <c r="AI946" s="68"/>
      <c r="AJ946" s="68"/>
      <c r="AK946" s="68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>
        <v>-1</v>
      </c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>
        <v>-1</v>
      </c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8" t="s">
        <v>37</v>
      </c>
    </row>
    <row r="947" spans="1:243" ht="49" customHeight="1" x14ac:dyDescent="0.35">
      <c r="A947" s="20">
        <v>945</v>
      </c>
      <c r="B947" s="2" t="s">
        <v>1964</v>
      </c>
      <c r="D947" s="80" t="s">
        <v>2381</v>
      </c>
      <c r="F947" s="23" t="s">
        <v>2392</v>
      </c>
      <c r="J947" s="24">
        <f t="shared" si="87"/>
        <v>1</v>
      </c>
      <c r="K947" s="44" t="s">
        <v>55</v>
      </c>
      <c r="V947" s="26">
        <f t="shared" si="85"/>
        <v>1</v>
      </c>
      <c r="X947" s="27" t="str">
        <f t="shared" si="86"/>
        <v>P var</v>
      </c>
      <c r="AH947" s="67">
        <v>1</v>
      </c>
      <c r="AI947" s="68"/>
      <c r="AJ947" s="68"/>
      <c r="AK947" s="68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8" t="s">
        <v>37</v>
      </c>
    </row>
    <row r="948" spans="1:243" ht="49" customHeight="1" x14ac:dyDescent="0.35">
      <c r="A948" s="20">
        <v>946</v>
      </c>
      <c r="B948" s="2" t="s">
        <v>1964</v>
      </c>
      <c r="D948" s="80" t="s">
        <v>2381</v>
      </c>
      <c r="E948" s="4" t="s">
        <v>2393</v>
      </c>
      <c r="F948" s="23" t="s">
        <v>2394</v>
      </c>
      <c r="J948" s="24">
        <f t="shared" si="87"/>
        <v>1</v>
      </c>
      <c r="K948" s="44" t="s">
        <v>55</v>
      </c>
      <c r="V948" s="26">
        <f t="shared" si="85"/>
        <v>1</v>
      </c>
      <c r="X948" s="27" t="str">
        <f t="shared" si="86"/>
        <v>P var</v>
      </c>
      <c r="AH948" s="67">
        <v>1</v>
      </c>
      <c r="AI948" s="68"/>
      <c r="AJ948" s="68"/>
      <c r="AK948" s="68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8" t="s">
        <v>37</v>
      </c>
    </row>
    <row r="949" spans="1:243" ht="49" customHeight="1" x14ac:dyDescent="0.35">
      <c r="A949" s="20">
        <v>947</v>
      </c>
      <c r="B949" s="2" t="s">
        <v>1964</v>
      </c>
      <c r="D949" s="80" t="s">
        <v>2381</v>
      </c>
      <c r="E949" s="4" t="s">
        <v>2395</v>
      </c>
      <c r="F949" s="23" t="s">
        <v>2396</v>
      </c>
      <c r="J949" s="24">
        <f t="shared" si="87"/>
        <v>1</v>
      </c>
      <c r="K949" s="44" t="s">
        <v>55</v>
      </c>
      <c r="V949" s="26">
        <f t="shared" si="85"/>
        <v>1</v>
      </c>
      <c r="X949" s="27" t="str">
        <f t="shared" si="86"/>
        <v>P var</v>
      </c>
      <c r="AH949" s="67">
        <v>1</v>
      </c>
      <c r="AI949" s="68"/>
      <c r="AJ949" s="68"/>
      <c r="AK949" s="68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8" t="s">
        <v>37</v>
      </c>
    </row>
    <row r="950" spans="1:243" ht="49" customHeight="1" x14ac:dyDescent="0.35">
      <c r="A950" s="20">
        <v>948</v>
      </c>
      <c r="B950" s="2" t="s">
        <v>1964</v>
      </c>
      <c r="D950" s="80" t="s">
        <v>2381</v>
      </c>
      <c r="E950" s="4" t="s">
        <v>2397</v>
      </c>
      <c r="F950" s="23" t="s">
        <v>2398</v>
      </c>
      <c r="J950" s="24">
        <f t="shared" si="87"/>
        <v>20</v>
      </c>
      <c r="K950" s="44" t="s">
        <v>55</v>
      </c>
      <c r="V950" s="26">
        <f t="shared" ref="V950:V1022" si="88">J950-I950</f>
        <v>20</v>
      </c>
      <c r="X950" s="27" t="str">
        <f t="shared" ref="X950:X1022" si="89">IF(J950&lt;I950,"N var",IF(J950&lt;(I950+W950),"P var low",IF(J950&gt;(I950+W950-1),"P var","N var")))</f>
        <v>P var</v>
      </c>
      <c r="AH950" s="67">
        <v>20</v>
      </c>
      <c r="AI950" s="68"/>
      <c r="AJ950" s="68"/>
      <c r="AK950" s="68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8" t="s">
        <v>37</v>
      </c>
    </row>
    <row r="951" spans="1:243" ht="49" customHeight="1" x14ac:dyDescent="0.35">
      <c r="A951" s="20">
        <v>949</v>
      </c>
      <c r="B951" s="2" t="s">
        <v>1964</v>
      </c>
      <c r="D951" s="80" t="s">
        <v>2381</v>
      </c>
      <c r="E951" s="4" t="s">
        <v>2399</v>
      </c>
      <c r="F951" s="23" t="s">
        <v>2400</v>
      </c>
      <c r="J951" s="24">
        <f t="shared" si="87"/>
        <v>12</v>
      </c>
      <c r="K951" s="44" t="s">
        <v>55</v>
      </c>
      <c r="V951" s="26">
        <f t="shared" si="88"/>
        <v>12</v>
      </c>
      <c r="X951" s="27" t="str">
        <f t="shared" si="89"/>
        <v>P var</v>
      </c>
      <c r="AH951" s="67">
        <v>12</v>
      </c>
      <c r="AI951" s="68"/>
      <c r="AJ951" s="68"/>
      <c r="AK951" s="68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8" t="s">
        <v>37</v>
      </c>
    </row>
    <row r="952" spans="1:243" ht="49" customHeight="1" x14ac:dyDescent="0.35">
      <c r="A952" s="20">
        <v>950</v>
      </c>
      <c r="B952" s="2" t="s">
        <v>1964</v>
      </c>
      <c r="D952" s="80" t="s">
        <v>2381</v>
      </c>
      <c r="E952" s="4" t="s">
        <v>2401</v>
      </c>
      <c r="F952" s="23" t="s">
        <v>2402</v>
      </c>
      <c r="J952" s="24">
        <f t="shared" si="87"/>
        <v>50</v>
      </c>
      <c r="K952" s="44" t="s">
        <v>55</v>
      </c>
      <c r="V952" s="26">
        <f t="shared" si="88"/>
        <v>50</v>
      </c>
      <c r="X952" s="27" t="str">
        <f t="shared" si="89"/>
        <v>P var</v>
      </c>
      <c r="AH952" s="67">
        <v>50</v>
      </c>
      <c r="AI952" s="68"/>
      <c r="AJ952" s="68"/>
      <c r="AK952" s="68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8" t="s">
        <v>37</v>
      </c>
    </row>
    <row r="953" spans="1:243" ht="49" customHeight="1" x14ac:dyDescent="0.35">
      <c r="A953" s="20">
        <v>951</v>
      </c>
      <c r="B953" s="2" t="s">
        <v>1964</v>
      </c>
      <c r="D953" s="80" t="s">
        <v>2381</v>
      </c>
      <c r="E953" s="4" t="s">
        <v>2403</v>
      </c>
      <c r="F953" s="23" t="s">
        <v>2404</v>
      </c>
      <c r="J953" s="24">
        <f t="shared" si="87"/>
        <v>12</v>
      </c>
      <c r="K953" s="44" t="s">
        <v>55</v>
      </c>
      <c r="V953" s="26">
        <f t="shared" si="88"/>
        <v>12</v>
      </c>
      <c r="X953" s="27" t="str">
        <f t="shared" si="89"/>
        <v>P var</v>
      </c>
      <c r="AH953" s="67">
        <v>12</v>
      </c>
      <c r="AI953" s="68"/>
      <c r="AJ953" s="68"/>
      <c r="AK953" s="68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8" t="s">
        <v>37</v>
      </c>
    </row>
    <row r="954" spans="1:243" ht="49" customHeight="1" x14ac:dyDescent="0.35">
      <c r="A954" s="20">
        <v>952</v>
      </c>
      <c r="B954" s="2" t="s">
        <v>1964</v>
      </c>
      <c r="D954" s="80" t="s">
        <v>2381</v>
      </c>
      <c r="E954" s="4" t="s">
        <v>2405</v>
      </c>
      <c r="F954" s="23" t="s">
        <v>2406</v>
      </c>
      <c r="J954" s="24">
        <f t="shared" si="87"/>
        <v>82</v>
      </c>
      <c r="K954" s="44" t="s">
        <v>55</v>
      </c>
      <c r="V954" s="26">
        <f t="shared" si="88"/>
        <v>82</v>
      </c>
      <c r="X954" s="27" t="str">
        <f t="shared" si="89"/>
        <v>P var</v>
      </c>
      <c r="AH954" s="67">
        <v>82</v>
      </c>
      <c r="AI954" s="68"/>
      <c r="AJ954" s="68"/>
      <c r="AK954" s="68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8" t="s">
        <v>37</v>
      </c>
    </row>
    <row r="955" spans="1:243" ht="49" customHeight="1" x14ac:dyDescent="0.35">
      <c r="A955" s="20">
        <v>953</v>
      </c>
      <c r="B955" s="2" t="s">
        <v>1964</v>
      </c>
      <c r="D955" s="80" t="s">
        <v>2381</v>
      </c>
      <c r="E955" s="4" t="s">
        <v>2407</v>
      </c>
      <c r="F955" s="23" t="s">
        <v>2408</v>
      </c>
      <c r="J955" s="24">
        <f t="shared" si="87"/>
        <v>40</v>
      </c>
      <c r="K955" s="44" t="s">
        <v>55</v>
      </c>
      <c r="V955" s="26">
        <f t="shared" si="88"/>
        <v>40</v>
      </c>
      <c r="X955" s="27" t="str">
        <f t="shared" si="89"/>
        <v>P var</v>
      </c>
      <c r="AH955" s="67">
        <v>40</v>
      </c>
      <c r="AI955" s="68"/>
      <c r="AJ955" s="68"/>
      <c r="AK955" s="68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8" t="s">
        <v>37</v>
      </c>
    </row>
    <row r="956" spans="1:243" ht="49" customHeight="1" x14ac:dyDescent="0.35">
      <c r="A956" s="20">
        <v>954</v>
      </c>
      <c r="B956" s="2" t="s">
        <v>1964</v>
      </c>
      <c r="D956" s="80" t="s">
        <v>2381</v>
      </c>
      <c r="E956" s="4" t="s">
        <v>2409</v>
      </c>
      <c r="F956" s="23" t="s">
        <v>2410</v>
      </c>
      <c r="J956" s="24">
        <f t="shared" si="87"/>
        <v>83</v>
      </c>
      <c r="K956" s="44" t="s">
        <v>55</v>
      </c>
      <c r="V956" s="26">
        <f t="shared" si="88"/>
        <v>83</v>
      </c>
      <c r="X956" s="27" t="str">
        <f t="shared" si="89"/>
        <v>P var</v>
      </c>
      <c r="AH956" s="67">
        <v>83</v>
      </c>
      <c r="AI956" s="68"/>
      <c r="AJ956" s="68"/>
      <c r="AK956" s="68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8" t="s">
        <v>37</v>
      </c>
    </row>
    <row r="957" spans="1:243" ht="49" customHeight="1" x14ac:dyDescent="0.35">
      <c r="A957" s="20">
        <v>955</v>
      </c>
      <c r="B957" s="2" t="s">
        <v>1964</v>
      </c>
      <c r="D957" s="80" t="s">
        <v>2381</v>
      </c>
      <c r="F957" s="23" t="s">
        <v>2411</v>
      </c>
      <c r="J957" s="24">
        <f t="shared" si="87"/>
        <v>1</v>
      </c>
      <c r="K957" s="44" t="s">
        <v>55</v>
      </c>
      <c r="V957" s="26">
        <f t="shared" si="88"/>
        <v>1</v>
      </c>
      <c r="X957" s="27" t="str">
        <f t="shared" si="89"/>
        <v>P var</v>
      </c>
      <c r="AH957" s="67">
        <v>1</v>
      </c>
      <c r="AI957" s="68"/>
      <c r="AJ957" s="68"/>
      <c r="AK957" s="68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8" t="s">
        <v>37</v>
      </c>
    </row>
    <row r="958" spans="1:243" ht="49" customHeight="1" x14ac:dyDescent="0.35">
      <c r="A958" s="20">
        <v>956</v>
      </c>
      <c r="B958" s="2" t="s">
        <v>449</v>
      </c>
      <c r="C958" s="2" t="s">
        <v>2412</v>
      </c>
      <c r="D958" s="80" t="s">
        <v>2413</v>
      </c>
      <c r="E958" s="4" t="s">
        <v>2414</v>
      </c>
      <c r="F958" s="23" t="s">
        <v>2415</v>
      </c>
      <c r="G958" s="4" t="s">
        <v>2416</v>
      </c>
      <c r="J958" s="47">
        <f t="shared" si="87"/>
        <v>5</v>
      </c>
      <c r="K958" s="44" t="s">
        <v>55</v>
      </c>
      <c r="V958" s="26">
        <f t="shared" si="88"/>
        <v>5</v>
      </c>
      <c r="X958" s="27" t="str">
        <f t="shared" si="89"/>
        <v>P var</v>
      </c>
      <c r="AH958" s="67">
        <v>3</v>
      </c>
      <c r="AI958" s="68"/>
      <c r="AJ958" s="68"/>
      <c r="AK958" s="68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>
        <v>-2</v>
      </c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>
        <v>4</v>
      </c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8" t="s">
        <v>37</v>
      </c>
    </row>
    <row r="959" spans="1:243" ht="49" customHeight="1" x14ac:dyDescent="0.35">
      <c r="A959" s="20">
        <v>957</v>
      </c>
      <c r="B959" s="2" t="s">
        <v>1964</v>
      </c>
      <c r="D959" s="80" t="s">
        <v>2381</v>
      </c>
      <c r="E959" s="4" t="s">
        <v>2417</v>
      </c>
      <c r="F959" s="23" t="s">
        <v>2418</v>
      </c>
      <c r="J959" s="24">
        <f t="shared" si="87"/>
        <v>15</v>
      </c>
      <c r="K959" s="44" t="s">
        <v>55</v>
      </c>
      <c r="V959" s="26">
        <f t="shared" si="88"/>
        <v>15</v>
      </c>
      <c r="X959" s="27" t="str">
        <f t="shared" si="89"/>
        <v>P var</v>
      </c>
      <c r="AH959" s="67">
        <v>15</v>
      </c>
      <c r="AI959" s="68"/>
      <c r="AJ959" s="68"/>
      <c r="AK959" s="68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8" t="s">
        <v>37</v>
      </c>
    </row>
    <row r="960" spans="1:243" ht="49" customHeight="1" x14ac:dyDescent="0.35">
      <c r="A960" s="20">
        <v>958</v>
      </c>
      <c r="B960" s="2" t="s">
        <v>1964</v>
      </c>
      <c r="D960" s="80" t="s">
        <v>2381</v>
      </c>
      <c r="F960" s="23" t="s">
        <v>2419</v>
      </c>
      <c r="J960" s="24">
        <f t="shared" si="87"/>
        <v>1</v>
      </c>
      <c r="K960" s="44" t="s">
        <v>55</v>
      </c>
      <c r="V960" s="26">
        <f t="shared" si="88"/>
        <v>1</v>
      </c>
      <c r="X960" s="27" t="str">
        <f t="shared" si="89"/>
        <v>P var</v>
      </c>
      <c r="AH960" s="67">
        <v>1</v>
      </c>
      <c r="AI960" s="68"/>
      <c r="AJ960" s="68"/>
      <c r="AK960" s="68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8" t="s">
        <v>37</v>
      </c>
    </row>
    <row r="961" spans="1:243" ht="49" customHeight="1" x14ac:dyDescent="0.35">
      <c r="A961" s="20">
        <v>959</v>
      </c>
      <c r="B961" s="2" t="s">
        <v>1964</v>
      </c>
      <c r="D961" s="80" t="s">
        <v>2381</v>
      </c>
      <c r="F961" s="23" t="s">
        <v>2420</v>
      </c>
      <c r="J961" s="24">
        <f t="shared" si="87"/>
        <v>1</v>
      </c>
      <c r="K961" s="44" t="s">
        <v>55</v>
      </c>
      <c r="V961" s="26">
        <f t="shared" si="88"/>
        <v>1</v>
      </c>
      <c r="X961" s="27" t="str">
        <f t="shared" si="89"/>
        <v>P var</v>
      </c>
      <c r="AH961" s="67">
        <v>1</v>
      </c>
      <c r="AI961" s="68"/>
      <c r="AJ961" s="68"/>
      <c r="AK961" s="68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8" t="s">
        <v>37</v>
      </c>
    </row>
    <row r="962" spans="1:243" ht="49" customHeight="1" x14ac:dyDescent="0.35">
      <c r="A962" s="20">
        <v>960</v>
      </c>
      <c r="B962" s="2" t="s">
        <v>1964</v>
      </c>
      <c r="D962" s="80" t="s">
        <v>2381</v>
      </c>
      <c r="F962" s="23" t="s">
        <v>2421</v>
      </c>
      <c r="J962" s="24">
        <f t="shared" si="87"/>
        <v>2</v>
      </c>
      <c r="K962" s="44" t="s">
        <v>55</v>
      </c>
      <c r="V962" s="26">
        <f t="shared" si="88"/>
        <v>2</v>
      </c>
      <c r="X962" s="27" t="str">
        <f t="shared" si="89"/>
        <v>P var</v>
      </c>
      <c r="AH962" s="67">
        <v>2</v>
      </c>
      <c r="AI962" s="68"/>
      <c r="AJ962" s="68"/>
      <c r="AK962" s="68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8" t="s">
        <v>37</v>
      </c>
    </row>
    <row r="963" spans="1:243" ht="49" customHeight="1" x14ac:dyDescent="0.35">
      <c r="A963" s="20">
        <v>961</v>
      </c>
      <c r="B963" s="2" t="s">
        <v>1964</v>
      </c>
      <c r="D963" s="80" t="s">
        <v>2381</v>
      </c>
      <c r="F963" s="23" t="s">
        <v>2422</v>
      </c>
      <c r="J963" s="24">
        <f t="shared" si="87"/>
        <v>4</v>
      </c>
      <c r="K963" s="44" t="s">
        <v>55</v>
      </c>
      <c r="V963" s="26">
        <f t="shared" si="88"/>
        <v>4</v>
      </c>
      <c r="X963" s="27" t="str">
        <f t="shared" si="89"/>
        <v>P var</v>
      </c>
      <c r="AH963" s="67">
        <v>4</v>
      </c>
      <c r="AI963" s="68"/>
      <c r="AJ963" s="68"/>
      <c r="AK963" s="68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8" t="s">
        <v>37</v>
      </c>
    </row>
    <row r="964" spans="1:243" ht="49" customHeight="1" x14ac:dyDescent="0.35">
      <c r="A964" s="20">
        <v>962</v>
      </c>
      <c r="B964" s="2" t="s">
        <v>1964</v>
      </c>
      <c r="D964" s="80" t="s">
        <v>2381</v>
      </c>
      <c r="F964" s="23" t="s">
        <v>2423</v>
      </c>
      <c r="J964" s="24">
        <f t="shared" si="87"/>
        <v>3</v>
      </c>
      <c r="K964" s="44" t="s">
        <v>55</v>
      </c>
      <c r="V964" s="26">
        <f t="shared" si="88"/>
        <v>3</v>
      </c>
      <c r="X964" s="27" t="str">
        <f t="shared" si="89"/>
        <v>P var</v>
      </c>
      <c r="AH964" s="67">
        <v>3</v>
      </c>
      <c r="AI964" s="68"/>
      <c r="AJ964" s="68"/>
      <c r="AK964" s="68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8" t="s">
        <v>37</v>
      </c>
    </row>
    <row r="965" spans="1:243" ht="49" customHeight="1" x14ac:dyDescent="0.35">
      <c r="A965" s="20">
        <v>963</v>
      </c>
      <c r="B965" s="2" t="s">
        <v>1964</v>
      </c>
      <c r="D965" s="80" t="s">
        <v>2381</v>
      </c>
      <c r="F965" s="23" t="s">
        <v>2424</v>
      </c>
      <c r="J965" s="24">
        <f t="shared" si="87"/>
        <v>1</v>
      </c>
      <c r="K965" s="44" t="s">
        <v>55</v>
      </c>
      <c r="V965" s="26">
        <f t="shared" si="88"/>
        <v>1</v>
      </c>
      <c r="X965" s="27" t="str">
        <f t="shared" si="89"/>
        <v>P var</v>
      </c>
      <c r="AH965" s="67">
        <v>1</v>
      </c>
      <c r="AI965" s="68"/>
      <c r="AJ965" s="68"/>
      <c r="AK965" s="68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8" t="s">
        <v>37</v>
      </c>
    </row>
    <row r="966" spans="1:243" ht="49" customHeight="1" x14ac:dyDescent="0.35">
      <c r="A966" s="20">
        <v>964</v>
      </c>
      <c r="B966" s="2" t="s">
        <v>1964</v>
      </c>
      <c r="D966" s="80" t="s">
        <v>2381</v>
      </c>
      <c r="E966" s="4" t="s">
        <v>2425</v>
      </c>
      <c r="F966" s="23" t="s">
        <v>2426</v>
      </c>
      <c r="J966" s="24">
        <f t="shared" si="87"/>
        <v>10</v>
      </c>
      <c r="K966" s="44" t="s">
        <v>55</v>
      </c>
      <c r="V966" s="26">
        <f t="shared" si="88"/>
        <v>10</v>
      </c>
      <c r="X966" s="27" t="str">
        <f t="shared" si="89"/>
        <v>P var</v>
      </c>
      <c r="AH966" s="67">
        <v>10</v>
      </c>
      <c r="AI966" s="68"/>
      <c r="AJ966" s="68"/>
      <c r="AK966" s="68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8" t="s">
        <v>37</v>
      </c>
    </row>
    <row r="967" spans="1:243" ht="49" customHeight="1" x14ac:dyDescent="0.35">
      <c r="A967" s="20">
        <v>965</v>
      </c>
      <c r="B967" s="2" t="s">
        <v>1964</v>
      </c>
      <c r="D967" s="80" t="s">
        <v>2381</v>
      </c>
      <c r="F967" s="23" t="s">
        <v>2427</v>
      </c>
      <c r="J967" s="24">
        <f t="shared" si="87"/>
        <v>1</v>
      </c>
      <c r="K967" s="44" t="s">
        <v>55</v>
      </c>
      <c r="V967" s="26">
        <f t="shared" si="88"/>
        <v>1</v>
      </c>
      <c r="X967" s="27" t="str">
        <f t="shared" si="89"/>
        <v>P var</v>
      </c>
      <c r="AH967" s="67">
        <v>1</v>
      </c>
      <c r="AI967" s="68"/>
      <c r="AJ967" s="68"/>
      <c r="AK967" s="68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8" t="s">
        <v>37</v>
      </c>
    </row>
    <row r="968" spans="1:243" ht="49" customHeight="1" x14ac:dyDescent="0.35">
      <c r="A968" s="20">
        <v>966</v>
      </c>
      <c r="B968" s="2" t="s">
        <v>1964</v>
      </c>
      <c r="D968" s="80" t="s">
        <v>2381</v>
      </c>
      <c r="F968" s="23" t="s">
        <v>2428</v>
      </c>
      <c r="J968" s="24">
        <f t="shared" ref="J968:J1031" si="90">SUM(AH968)+SUM(AI968:PY968)</f>
        <v>20</v>
      </c>
      <c r="K968" s="44" t="s">
        <v>55</v>
      </c>
      <c r="V968" s="26">
        <f t="shared" si="88"/>
        <v>20</v>
      </c>
      <c r="X968" s="27" t="str">
        <f t="shared" si="89"/>
        <v>P var</v>
      </c>
      <c r="AH968" s="67">
        <v>20</v>
      </c>
      <c r="AI968" s="68"/>
      <c r="AJ968" s="68"/>
      <c r="AK968" s="68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8" t="s">
        <v>37</v>
      </c>
    </row>
    <row r="969" spans="1:243" ht="49" customHeight="1" x14ac:dyDescent="0.35">
      <c r="A969" s="20">
        <v>967</v>
      </c>
      <c r="B969" s="2" t="s">
        <v>1964</v>
      </c>
      <c r="D969" s="80" t="s">
        <v>2381</v>
      </c>
      <c r="F969" s="23" t="s">
        <v>2429</v>
      </c>
      <c r="J969" s="24">
        <f t="shared" si="90"/>
        <v>20</v>
      </c>
      <c r="K969" s="44" t="s">
        <v>55</v>
      </c>
      <c r="V969" s="26">
        <f t="shared" si="88"/>
        <v>20</v>
      </c>
      <c r="X969" s="27" t="str">
        <f t="shared" si="89"/>
        <v>P var</v>
      </c>
      <c r="AH969" s="67">
        <v>20</v>
      </c>
      <c r="AI969" s="68"/>
      <c r="AJ969" s="68"/>
      <c r="AK969" s="68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8" t="s">
        <v>37</v>
      </c>
    </row>
    <row r="970" spans="1:243" ht="49" customHeight="1" x14ac:dyDescent="0.35">
      <c r="A970" s="20">
        <v>968</v>
      </c>
      <c r="B970" s="2" t="s">
        <v>1964</v>
      </c>
      <c r="D970" s="80" t="s">
        <v>2381</v>
      </c>
      <c r="F970" s="23" t="s">
        <v>2430</v>
      </c>
      <c r="J970" s="24">
        <f t="shared" si="90"/>
        <v>1</v>
      </c>
      <c r="K970" s="44" t="s">
        <v>55</v>
      </c>
      <c r="V970" s="26">
        <f t="shared" si="88"/>
        <v>1</v>
      </c>
      <c r="X970" s="27" t="str">
        <f t="shared" si="89"/>
        <v>P var</v>
      </c>
      <c r="AH970" s="67">
        <v>1</v>
      </c>
      <c r="AI970" s="68"/>
      <c r="AJ970" s="68"/>
      <c r="AK970" s="68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8" t="s">
        <v>37</v>
      </c>
    </row>
    <row r="971" spans="1:243" ht="49" customHeight="1" x14ac:dyDescent="0.35">
      <c r="A971" s="20">
        <v>969</v>
      </c>
      <c r="B971" s="2" t="s">
        <v>1964</v>
      </c>
      <c r="D971" s="80" t="s">
        <v>2381</v>
      </c>
      <c r="F971" s="23" t="s">
        <v>2431</v>
      </c>
      <c r="J971" s="24">
        <f t="shared" si="90"/>
        <v>1</v>
      </c>
      <c r="K971" s="44" t="s">
        <v>55</v>
      </c>
      <c r="V971" s="26">
        <f t="shared" si="88"/>
        <v>1</v>
      </c>
      <c r="X971" s="27" t="str">
        <f t="shared" si="89"/>
        <v>P var</v>
      </c>
      <c r="AH971" s="67">
        <v>1</v>
      </c>
      <c r="AI971" s="68"/>
      <c r="AJ971" s="68"/>
      <c r="AK971" s="68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8" t="s">
        <v>37</v>
      </c>
    </row>
    <row r="972" spans="1:243" ht="49" customHeight="1" x14ac:dyDescent="0.35">
      <c r="A972" s="20">
        <v>970</v>
      </c>
      <c r="B972" s="80" t="s">
        <v>2432</v>
      </c>
      <c r="D972" s="2" t="s">
        <v>2433</v>
      </c>
      <c r="E972" s="4" t="s">
        <v>2434</v>
      </c>
      <c r="F972" s="23" t="s">
        <v>2435</v>
      </c>
      <c r="J972" s="24">
        <f t="shared" si="90"/>
        <v>6</v>
      </c>
      <c r="K972" s="44" t="s">
        <v>55</v>
      </c>
      <c r="V972" s="26">
        <f t="shared" si="88"/>
        <v>6</v>
      </c>
      <c r="X972" s="27" t="str">
        <f t="shared" si="89"/>
        <v>P var</v>
      </c>
      <c r="AH972" s="67">
        <v>6</v>
      </c>
      <c r="AI972" s="68"/>
      <c r="AJ972" s="68"/>
      <c r="AK972" s="68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8" t="s">
        <v>37</v>
      </c>
    </row>
    <row r="973" spans="1:243" ht="49" customHeight="1" x14ac:dyDescent="0.35">
      <c r="A973" s="20">
        <v>971</v>
      </c>
      <c r="B973" s="80" t="s">
        <v>2432</v>
      </c>
      <c r="D973" s="2" t="s">
        <v>160</v>
      </c>
      <c r="E973" s="4" t="s">
        <v>2436</v>
      </c>
      <c r="F973" s="23" t="s">
        <v>2437</v>
      </c>
      <c r="G973" s="4" t="s">
        <v>2438</v>
      </c>
      <c r="J973" s="24">
        <f t="shared" si="90"/>
        <v>8600</v>
      </c>
      <c r="K973" s="44" t="s">
        <v>55</v>
      </c>
      <c r="V973" s="26">
        <f t="shared" si="88"/>
        <v>8600</v>
      </c>
      <c r="X973" s="27" t="str">
        <f t="shared" si="89"/>
        <v>P var</v>
      </c>
      <c r="AH973" s="67">
        <v>8600</v>
      </c>
      <c r="AI973" s="68"/>
      <c r="AJ973" s="68"/>
      <c r="AK973" s="68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8" t="s">
        <v>37</v>
      </c>
    </row>
    <row r="974" spans="1:243" ht="49" customHeight="1" x14ac:dyDescent="0.35">
      <c r="A974" s="20">
        <v>972</v>
      </c>
      <c r="B974" s="80" t="s">
        <v>2376</v>
      </c>
      <c r="C974" s="2" t="s">
        <v>638</v>
      </c>
      <c r="D974" s="2" t="s">
        <v>2439</v>
      </c>
      <c r="E974" s="4" t="s">
        <v>2440</v>
      </c>
      <c r="F974" s="23" t="s">
        <v>2441</v>
      </c>
      <c r="G974" s="4" t="s">
        <v>2442</v>
      </c>
      <c r="J974" s="24">
        <f t="shared" si="90"/>
        <v>10</v>
      </c>
      <c r="K974" s="44" t="s">
        <v>55</v>
      </c>
      <c r="V974" s="26">
        <f t="shared" si="88"/>
        <v>10</v>
      </c>
      <c r="X974" s="27" t="str">
        <f t="shared" si="89"/>
        <v>P var</v>
      </c>
      <c r="AB974" s="5" t="s">
        <v>224</v>
      </c>
      <c r="AC974" s="1">
        <v>30</v>
      </c>
      <c r="AE974" s="1">
        <v>1</v>
      </c>
      <c r="AF974" s="1" t="s">
        <v>121</v>
      </c>
      <c r="AG974" s="11">
        <v>14.25</v>
      </c>
      <c r="AH974" s="67">
        <v>10</v>
      </c>
      <c r="AI974" s="68"/>
      <c r="AJ974" s="68"/>
      <c r="AK974" s="68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8" t="s">
        <v>37</v>
      </c>
    </row>
    <row r="975" spans="1:243" ht="49" customHeight="1" x14ac:dyDescent="0.35">
      <c r="A975" s="20">
        <v>973</v>
      </c>
      <c r="B975" s="80" t="s">
        <v>2376</v>
      </c>
      <c r="C975" s="2" t="s">
        <v>638</v>
      </c>
      <c r="D975" s="2" t="s">
        <v>2443</v>
      </c>
      <c r="E975" s="4" t="s">
        <v>2444</v>
      </c>
      <c r="F975" s="23" t="s">
        <v>2445</v>
      </c>
      <c r="G975" s="4" t="s">
        <v>2446</v>
      </c>
      <c r="J975" s="24">
        <f t="shared" si="90"/>
        <v>7</v>
      </c>
      <c r="K975" s="44" t="s">
        <v>55</v>
      </c>
      <c r="V975" s="26">
        <f t="shared" si="88"/>
        <v>7</v>
      </c>
      <c r="X975" s="27" t="str">
        <f t="shared" si="89"/>
        <v>P var</v>
      </c>
      <c r="AB975" s="5" t="s">
        <v>2447</v>
      </c>
      <c r="AC975" s="1">
        <v>30</v>
      </c>
      <c r="AE975" s="1">
        <v>1</v>
      </c>
      <c r="AF975" s="1" t="s">
        <v>121</v>
      </c>
      <c r="AG975" s="11">
        <v>24</v>
      </c>
      <c r="AH975" s="67">
        <v>8</v>
      </c>
      <c r="AI975" s="68"/>
      <c r="AJ975" s="68"/>
      <c r="AK975" s="68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>
        <v>-1</v>
      </c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8" t="s">
        <v>37</v>
      </c>
    </row>
    <row r="976" spans="1:243" ht="49" customHeight="1" x14ac:dyDescent="0.35">
      <c r="A976" s="20">
        <v>974</v>
      </c>
      <c r="B976" s="2" t="s">
        <v>2448</v>
      </c>
      <c r="D976" s="2" t="s">
        <v>2449</v>
      </c>
      <c r="F976" s="23" t="s">
        <v>2450</v>
      </c>
      <c r="I976" s="1">
        <v>0</v>
      </c>
      <c r="J976" s="24">
        <f t="shared" si="90"/>
        <v>8</v>
      </c>
      <c r="K976" s="44" t="s">
        <v>55</v>
      </c>
      <c r="V976" s="26">
        <f t="shared" si="88"/>
        <v>8</v>
      </c>
      <c r="X976" s="27" t="str">
        <f t="shared" si="89"/>
        <v>P var</v>
      </c>
      <c r="AH976" s="67">
        <v>7</v>
      </c>
      <c r="AI976" s="68"/>
      <c r="AJ976" s="68"/>
      <c r="AK976" s="68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>
        <v>1</v>
      </c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8" t="s">
        <v>37</v>
      </c>
    </row>
    <row r="977" spans="1:243" ht="49" customHeight="1" x14ac:dyDescent="0.35">
      <c r="A977" s="20">
        <v>975</v>
      </c>
      <c r="B977" s="2" t="s">
        <v>2448</v>
      </c>
      <c r="D977" s="2" t="s">
        <v>2451</v>
      </c>
      <c r="F977" s="23" t="s">
        <v>2452</v>
      </c>
      <c r="I977" s="1">
        <v>0</v>
      </c>
      <c r="J977" s="24">
        <f t="shared" si="90"/>
        <v>2</v>
      </c>
      <c r="K977" s="44" t="s">
        <v>55</v>
      </c>
      <c r="V977" s="26">
        <f t="shared" si="88"/>
        <v>2</v>
      </c>
      <c r="X977" s="27" t="str">
        <f t="shared" si="89"/>
        <v>P var</v>
      </c>
      <c r="AH977" s="67">
        <v>3</v>
      </c>
      <c r="AI977" s="68"/>
      <c r="AJ977" s="68"/>
      <c r="AK977" s="68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>
        <v>-1</v>
      </c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8" t="s">
        <v>37</v>
      </c>
    </row>
    <row r="978" spans="1:243" ht="49" customHeight="1" x14ac:dyDescent="0.35">
      <c r="A978" s="20">
        <v>976</v>
      </c>
      <c r="B978" s="2" t="s">
        <v>2448</v>
      </c>
      <c r="D978" s="2" t="s">
        <v>2453</v>
      </c>
      <c r="E978" s="4" t="s">
        <v>2454</v>
      </c>
      <c r="F978" s="23" t="s">
        <v>2455</v>
      </c>
      <c r="I978" s="1">
        <v>0</v>
      </c>
      <c r="J978" s="24">
        <f t="shared" si="90"/>
        <v>6</v>
      </c>
      <c r="K978" s="44" t="s">
        <v>55</v>
      </c>
      <c r="V978" s="26">
        <f t="shared" si="88"/>
        <v>6</v>
      </c>
      <c r="X978" s="27" t="str">
        <f t="shared" si="89"/>
        <v>P var</v>
      </c>
      <c r="AB978" s="5" t="s">
        <v>250</v>
      </c>
      <c r="AH978" s="67">
        <v>6</v>
      </c>
      <c r="AI978" s="68"/>
      <c r="AJ978" s="68"/>
      <c r="AK978" s="68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8" t="s">
        <v>37</v>
      </c>
    </row>
    <row r="979" spans="1:243" ht="49" customHeight="1" x14ac:dyDescent="0.35">
      <c r="A979" s="20">
        <v>977</v>
      </c>
      <c r="B979" s="2" t="s">
        <v>2448</v>
      </c>
      <c r="D979" s="2" t="s">
        <v>2449</v>
      </c>
      <c r="F979" s="23" t="s">
        <v>2456</v>
      </c>
      <c r="I979" s="1">
        <v>0</v>
      </c>
      <c r="J979" s="24">
        <f t="shared" si="90"/>
        <v>1</v>
      </c>
      <c r="K979" s="44" t="s">
        <v>55</v>
      </c>
      <c r="V979" s="26">
        <f t="shared" si="88"/>
        <v>1</v>
      </c>
      <c r="X979" s="27" t="str">
        <f t="shared" si="89"/>
        <v>P var</v>
      </c>
      <c r="AH979" s="67">
        <v>1</v>
      </c>
      <c r="AI979" s="68"/>
      <c r="AJ979" s="68"/>
      <c r="AK979" s="68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8" t="s">
        <v>37</v>
      </c>
    </row>
    <row r="980" spans="1:243" ht="49" customHeight="1" x14ac:dyDescent="0.35">
      <c r="A980" s="20">
        <v>978</v>
      </c>
      <c r="B980" s="2" t="s">
        <v>2448</v>
      </c>
      <c r="F980" s="23" t="s">
        <v>2457</v>
      </c>
      <c r="I980" s="1">
        <v>0</v>
      </c>
      <c r="J980" s="24">
        <f t="shared" si="90"/>
        <v>91</v>
      </c>
      <c r="K980" s="44" t="s">
        <v>55</v>
      </c>
      <c r="V980" s="26">
        <f t="shared" si="88"/>
        <v>91</v>
      </c>
      <c r="X980" s="27" t="str">
        <f t="shared" si="89"/>
        <v>P var</v>
      </c>
      <c r="AH980" s="67">
        <v>91</v>
      </c>
      <c r="AI980" s="68"/>
      <c r="AJ980" s="68"/>
      <c r="AK980" s="68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8" t="s">
        <v>37</v>
      </c>
    </row>
    <row r="981" spans="1:243" ht="49" customHeight="1" x14ac:dyDescent="0.35">
      <c r="A981" s="20">
        <v>979</v>
      </c>
      <c r="B981" s="2" t="s">
        <v>2448</v>
      </c>
      <c r="D981" s="2" t="s">
        <v>2458</v>
      </c>
      <c r="E981" s="4" t="s">
        <v>2459</v>
      </c>
      <c r="F981" s="23" t="s">
        <v>2460</v>
      </c>
      <c r="I981" s="1">
        <v>0</v>
      </c>
      <c r="J981" s="24">
        <f t="shared" si="90"/>
        <v>131</v>
      </c>
      <c r="K981" s="44" t="s">
        <v>55</v>
      </c>
      <c r="V981" s="26">
        <f t="shared" si="88"/>
        <v>131</v>
      </c>
      <c r="X981" s="27" t="str">
        <f t="shared" si="89"/>
        <v>P var</v>
      </c>
      <c r="AB981" s="66" t="s">
        <v>235</v>
      </c>
      <c r="AH981" s="67">
        <v>131</v>
      </c>
      <c r="AI981" s="68"/>
      <c r="AJ981" s="68"/>
      <c r="AK981" s="68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8" t="s">
        <v>37</v>
      </c>
    </row>
    <row r="982" spans="1:243" ht="49" customHeight="1" x14ac:dyDescent="0.35">
      <c r="A982" s="20">
        <v>980</v>
      </c>
      <c r="B982" s="2" t="s">
        <v>2448</v>
      </c>
      <c r="D982" s="2" t="s">
        <v>2458</v>
      </c>
      <c r="E982" s="4" t="s">
        <v>2461</v>
      </c>
      <c r="F982" s="23" t="s">
        <v>2462</v>
      </c>
      <c r="I982" s="1">
        <v>50</v>
      </c>
      <c r="J982" s="24">
        <f t="shared" si="90"/>
        <v>259</v>
      </c>
      <c r="K982" s="44" t="s">
        <v>55</v>
      </c>
      <c r="V982" s="26">
        <f t="shared" si="88"/>
        <v>209</v>
      </c>
      <c r="X982" s="27" t="str">
        <f t="shared" si="89"/>
        <v>P var</v>
      </c>
      <c r="AB982" s="5" t="s">
        <v>224</v>
      </c>
      <c r="AH982" s="67">
        <v>274</v>
      </c>
      <c r="AI982" s="68"/>
      <c r="AJ982" s="68"/>
      <c r="AK982" s="68"/>
      <c r="AL982" s="1"/>
      <c r="AM982" s="1"/>
      <c r="AN982" s="1"/>
      <c r="AO982" s="1"/>
      <c r="AP982" s="1"/>
      <c r="AQ982" s="1"/>
      <c r="AR982" s="1">
        <v>-2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>
        <v>-4</v>
      </c>
      <c r="FY982" s="1"/>
      <c r="FZ982" s="1"/>
      <c r="GA982" s="1"/>
      <c r="GB982" s="1"/>
      <c r="GC982" s="1">
        <v>-4</v>
      </c>
      <c r="GD982" s="1"/>
      <c r="GE982" s="1"/>
      <c r="GF982" s="1"/>
      <c r="GG982" s="1"/>
      <c r="GH982" s="1">
        <v>-5</v>
      </c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8" t="s">
        <v>37</v>
      </c>
    </row>
    <row r="983" spans="1:243" ht="49" customHeight="1" x14ac:dyDescent="0.35">
      <c r="A983" s="20">
        <v>981</v>
      </c>
      <c r="B983" s="2" t="s">
        <v>2448</v>
      </c>
      <c r="D983" s="2" t="s">
        <v>2458</v>
      </c>
      <c r="E983" s="4" t="s">
        <v>2463</v>
      </c>
      <c r="F983" s="23" t="s">
        <v>2464</v>
      </c>
      <c r="I983" s="1">
        <v>50</v>
      </c>
      <c r="J983" s="24">
        <f t="shared" si="90"/>
        <v>95</v>
      </c>
      <c r="K983" s="44" t="s">
        <v>55</v>
      </c>
      <c r="V983" s="26">
        <f t="shared" si="88"/>
        <v>45</v>
      </c>
      <c r="X983" s="27" t="str">
        <f t="shared" si="89"/>
        <v>P var</v>
      </c>
      <c r="AH983" s="67">
        <v>0</v>
      </c>
      <c r="AI983" s="68"/>
      <c r="AJ983" s="68"/>
      <c r="AK983" s="68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>
        <v>100</v>
      </c>
      <c r="CJ983" s="1">
        <v>-5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8" t="s">
        <v>37</v>
      </c>
    </row>
    <row r="984" spans="1:243" ht="49" customHeight="1" x14ac:dyDescent="0.35">
      <c r="A984" s="20">
        <v>982</v>
      </c>
      <c r="B984" s="2" t="s">
        <v>2448</v>
      </c>
      <c r="D984" s="2" t="s">
        <v>2458</v>
      </c>
      <c r="E984" s="4" t="s">
        <v>2465</v>
      </c>
      <c r="F984" s="23" t="s">
        <v>2466</v>
      </c>
      <c r="I984" s="1">
        <v>50</v>
      </c>
      <c r="J984" s="24">
        <f t="shared" si="90"/>
        <v>122</v>
      </c>
      <c r="K984" s="44" t="s">
        <v>55</v>
      </c>
      <c r="V984" s="26">
        <f t="shared" si="88"/>
        <v>72</v>
      </c>
      <c r="X984" s="27" t="str">
        <f t="shared" si="89"/>
        <v>P var</v>
      </c>
      <c r="AB984" s="5" t="s">
        <v>224</v>
      </c>
      <c r="AH984" s="67">
        <v>131</v>
      </c>
      <c r="AI984" s="68"/>
      <c r="AJ984" s="68"/>
      <c r="AK984" s="68"/>
      <c r="AL984" s="1"/>
      <c r="AM984" s="1"/>
      <c r="AN984" s="1"/>
      <c r="AO984" s="1">
        <v>-1</v>
      </c>
      <c r="AP984" s="1"/>
      <c r="AQ984" s="1"/>
      <c r="AR984" s="1"/>
      <c r="AS984" s="1"/>
      <c r="AT984" s="1"/>
      <c r="AU984" s="1"/>
      <c r="AV984" s="1">
        <v>-1</v>
      </c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>
        <v>-4</v>
      </c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>
        <v>-3</v>
      </c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8" t="s">
        <v>37</v>
      </c>
    </row>
    <row r="985" spans="1:243" ht="49" customHeight="1" x14ac:dyDescent="0.35">
      <c r="A985" s="20">
        <v>983</v>
      </c>
      <c r="B985" s="2" t="s">
        <v>2448</v>
      </c>
      <c r="D985" s="2" t="s">
        <v>2458</v>
      </c>
      <c r="E985" s="4" t="s">
        <v>2467</v>
      </c>
      <c r="F985" s="23" t="s">
        <v>2468</v>
      </c>
      <c r="I985" s="1">
        <v>0</v>
      </c>
      <c r="J985" s="24">
        <f t="shared" si="90"/>
        <v>47</v>
      </c>
      <c r="K985" s="44" t="s">
        <v>55</v>
      </c>
      <c r="V985" s="26">
        <f t="shared" si="88"/>
        <v>47</v>
      </c>
      <c r="X985" s="27" t="str">
        <f t="shared" si="89"/>
        <v>P var</v>
      </c>
      <c r="AB985" s="5" t="s">
        <v>224</v>
      </c>
      <c r="AH985" s="67">
        <v>56</v>
      </c>
      <c r="AI985" s="68"/>
      <c r="AJ985" s="68"/>
      <c r="AK985" s="68"/>
      <c r="AL985" s="1"/>
      <c r="AM985" s="1"/>
      <c r="AN985" s="1"/>
      <c r="AO985" s="1">
        <v>-3</v>
      </c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>
        <v>-2</v>
      </c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>
        <v>-4</v>
      </c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8" t="s">
        <v>37</v>
      </c>
    </row>
    <row r="986" spans="1:243" ht="49" customHeight="1" x14ac:dyDescent="0.35">
      <c r="A986" s="20">
        <v>984</v>
      </c>
      <c r="B986" s="2" t="s">
        <v>2448</v>
      </c>
      <c r="D986" s="2" t="s">
        <v>2458</v>
      </c>
      <c r="E986" s="4" t="s">
        <v>2469</v>
      </c>
      <c r="F986" s="23" t="s">
        <v>2470</v>
      </c>
      <c r="I986" s="1">
        <v>0</v>
      </c>
      <c r="J986" s="24">
        <f t="shared" si="90"/>
        <v>252</v>
      </c>
      <c r="K986" s="44" t="s">
        <v>55</v>
      </c>
      <c r="V986" s="26">
        <f t="shared" si="88"/>
        <v>252</v>
      </c>
      <c r="X986" s="27" t="str">
        <f t="shared" si="89"/>
        <v>P var</v>
      </c>
      <c r="AB986" s="5" t="s">
        <v>250</v>
      </c>
      <c r="AH986" s="67">
        <v>253</v>
      </c>
      <c r="AI986" s="68"/>
      <c r="AJ986" s="68"/>
      <c r="AK986" s="68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>
        <v>-1</v>
      </c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8" t="s">
        <v>37</v>
      </c>
    </row>
    <row r="987" spans="1:243" ht="49" customHeight="1" x14ac:dyDescent="0.35">
      <c r="A987" s="20">
        <v>985</v>
      </c>
      <c r="B987" s="2" t="s">
        <v>2448</v>
      </c>
      <c r="D987" s="2" t="s">
        <v>1668</v>
      </c>
      <c r="E987" s="4" t="s">
        <v>2471</v>
      </c>
      <c r="F987" s="23" t="s">
        <v>2472</v>
      </c>
      <c r="I987" s="1">
        <v>0</v>
      </c>
      <c r="J987" s="24">
        <f t="shared" si="90"/>
        <v>0</v>
      </c>
      <c r="K987" s="44" t="s">
        <v>55</v>
      </c>
      <c r="V987" s="26">
        <f t="shared" si="88"/>
        <v>0</v>
      </c>
      <c r="X987" s="27" t="str">
        <f t="shared" si="89"/>
        <v>P var</v>
      </c>
      <c r="AB987" s="66" t="s">
        <v>235</v>
      </c>
      <c r="AH987" s="67">
        <v>0</v>
      </c>
      <c r="AI987" s="68"/>
      <c r="AJ987" s="68"/>
      <c r="AK987" s="68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8" t="s">
        <v>37</v>
      </c>
    </row>
    <row r="988" spans="1:243" ht="49" customHeight="1" x14ac:dyDescent="0.35">
      <c r="A988" s="20">
        <v>986</v>
      </c>
      <c r="B988" s="2" t="s">
        <v>2448</v>
      </c>
      <c r="D988" s="2" t="s">
        <v>1668</v>
      </c>
      <c r="E988" s="4" t="s">
        <v>2473</v>
      </c>
      <c r="F988" s="23" t="s">
        <v>2474</v>
      </c>
      <c r="I988" s="1">
        <v>0</v>
      </c>
      <c r="J988" s="24">
        <f t="shared" si="90"/>
        <v>2</v>
      </c>
      <c r="K988" s="44" t="s">
        <v>55</v>
      </c>
      <c r="V988" s="26">
        <f t="shared" si="88"/>
        <v>2</v>
      </c>
      <c r="X988" s="27" t="str">
        <f t="shared" si="89"/>
        <v>P var</v>
      </c>
      <c r="AB988" s="66" t="s">
        <v>235</v>
      </c>
      <c r="AH988" s="67">
        <v>2</v>
      </c>
      <c r="AI988" s="68"/>
      <c r="AJ988" s="68"/>
      <c r="AK988" s="68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8" t="s">
        <v>37</v>
      </c>
    </row>
    <row r="989" spans="1:243" ht="49" customHeight="1" x14ac:dyDescent="0.35">
      <c r="A989" s="20">
        <v>987</v>
      </c>
      <c r="B989" s="2" t="s">
        <v>2448</v>
      </c>
      <c r="D989" s="2" t="s">
        <v>2475</v>
      </c>
      <c r="E989" s="4" t="s">
        <v>2476</v>
      </c>
      <c r="F989" s="23" t="s">
        <v>2477</v>
      </c>
      <c r="I989" s="1">
        <v>0</v>
      </c>
      <c r="J989" s="24">
        <f t="shared" si="90"/>
        <v>16</v>
      </c>
      <c r="K989" s="44" t="s">
        <v>55</v>
      </c>
      <c r="V989" s="26">
        <f t="shared" si="88"/>
        <v>16</v>
      </c>
      <c r="X989" s="27" t="str">
        <f t="shared" si="89"/>
        <v>P var</v>
      </c>
      <c r="AB989" s="66" t="s">
        <v>781</v>
      </c>
      <c r="AC989" s="1">
        <v>30</v>
      </c>
      <c r="AD989" s="31">
        <f>J989/AC989</f>
        <v>0.53333333333333333</v>
      </c>
      <c r="AE989" s="1">
        <v>1</v>
      </c>
      <c r="AF989" s="44" t="s">
        <v>121</v>
      </c>
      <c r="AG989" s="11">
        <v>64.121428571428567</v>
      </c>
      <c r="AH989" s="67">
        <v>16</v>
      </c>
      <c r="AI989" s="68"/>
      <c r="AJ989" s="68"/>
      <c r="AK989" s="68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8" t="s">
        <v>37</v>
      </c>
    </row>
    <row r="990" spans="1:243" ht="49" customHeight="1" x14ac:dyDescent="0.35">
      <c r="A990" s="20">
        <v>988</v>
      </c>
      <c r="B990" s="2" t="s">
        <v>2448</v>
      </c>
      <c r="D990" s="2" t="s">
        <v>2478</v>
      </c>
      <c r="E990" s="4" t="s">
        <v>2479</v>
      </c>
      <c r="F990" s="23" t="s">
        <v>2480</v>
      </c>
      <c r="I990" s="1">
        <v>4</v>
      </c>
      <c r="J990" s="24">
        <f t="shared" si="90"/>
        <v>6</v>
      </c>
      <c r="K990" s="1" t="s">
        <v>91</v>
      </c>
      <c r="V990" s="26">
        <f t="shared" si="88"/>
        <v>2</v>
      </c>
      <c r="X990" s="27" t="str">
        <f t="shared" si="89"/>
        <v>P var</v>
      </c>
      <c r="AB990" s="5" t="s">
        <v>50</v>
      </c>
      <c r="AH990" s="67">
        <v>9</v>
      </c>
      <c r="AI990" s="68"/>
      <c r="AJ990" s="68"/>
      <c r="AK990" s="68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>
        <v>-1</v>
      </c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>
        <v>-1</v>
      </c>
      <c r="FN990" s="1"/>
      <c r="FO990" s="1"/>
      <c r="FP990" s="1"/>
      <c r="FQ990" s="1"/>
      <c r="FR990" s="1"/>
      <c r="FS990" s="1"/>
      <c r="FT990" s="1"/>
      <c r="FU990" s="1">
        <v>-1</v>
      </c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8" t="s">
        <v>37</v>
      </c>
    </row>
    <row r="991" spans="1:243" ht="49" customHeight="1" x14ac:dyDescent="0.35">
      <c r="A991" s="20">
        <v>989</v>
      </c>
      <c r="B991" s="2" t="s">
        <v>2448</v>
      </c>
      <c r="D991" s="2" t="s">
        <v>2481</v>
      </c>
      <c r="E991" s="4" t="s">
        <v>2482</v>
      </c>
      <c r="F991" s="23" t="s">
        <v>2483</v>
      </c>
      <c r="G991" s="4" t="s">
        <v>2484</v>
      </c>
      <c r="I991" s="1">
        <v>0</v>
      </c>
      <c r="J991" s="24">
        <f t="shared" si="90"/>
        <v>16</v>
      </c>
      <c r="K991" s="44" t="s">
        <v>55</v>
      </c>
      <c r="V991" s="26">
        <f t="shared" si="88"/>
        <v>16</v>
      </c>
      <c r="X991" s="27" t="str">
        <f t="shared" si="89"/>
        <v>P var</v>
      </c>
      <c r="AB991" s="5" t="s">
        <v>224</v>
      </c>
      <c r="AH991" s="67">
        <v>33</v>
      </c>
      <c r="AI991" s="68"/>
      <c r="AJ991" s="68"/>
      <c r="AK991" s="68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>
        <v>-5</v>
      </c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>
        <v>-1</v>
      </c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>
        <v>-1</v>
      </c>
      <c r="CQ991" s="1"/>
      <c r="CR991" s="1">
        <v>-4</v>
      </c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>
        <v>-4</v>
      </c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>
        <v>-3</v>
      </c>
      <c r="GF991" s="1"/>
      <c r="GG991" s="1"/>
      <c r="GH991" s="1">
        <v>1</v>
      </c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8" t="s">
        <v>37</v>
      </c>
    </row>
    <row r="992" spans="1:243" ht="49" customHeight="1" x14ac:dyDescent="0.35">
      <c r="A992" s="20">
        <v>990</v>
      </c>
      <c r="B992" s="2" t="s">
        <v>2448</v>
      </c>
      <c r="D992" s="2" t="s">
        <v>2481</v>
      </c>
      <c r="E992" s="4" t="s">
        <v>2485</v>
      </c>
      <c r="F992" s="23" t="s">
        <v>2486</v>
      </c>
      <c r="G992" s="4" t="s">
        <v>2484</v>
      </c>
      <c r="I992" s="1">
        <v>0</v>
      </c>
      <c r="J992" s="24">
        <f t="shared" si="90"/>
        <v>43</v>
      </c>
      <c r="K992" s="44" t="s">
        <v>55</v>
      </c>
      <c r="V992" s="26">
        <f t="shared" si="88"/>
        <v>43</v>
      </c>
      <c r="X992" s="27" t="str">
        <f t="shared" si="89"/>
        <v>P var</v>
      </c>
      <c r="AB992" s="5" t="s">
        <v>224</v>
      </c>
      <c r="AH992" s="67">
        <v>34</v>
      </c>
      <c r="AI992" s="68"/>
      <c r="AJ992" s="68"/>
      <c r="AK992" s="68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>
        <f>47-34</f>
        <v>13</v>
      </c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>
        <v>-2</v>
      </c>
      <c r="GC992" s="1"/>
      <c r="GD992" s="1"/>
      <c r="GE992" s="1"/>
      <c r="GF992" s="1"/>
      <c r="GG992" s="1"/>
      <c r="GH992" s="1">
        <v>-2</v>
      </c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8" t="s">
        <v>37</v>
      </c>
    </row>
    <row r="993" spans="1:243" ht="49" customHeight="1" x14ac:dyDescent="0.35">
      <c r="A993" s="20">
        <v>991</v>
      </c>
      <c r="B993" s="2" t="s">
        <v>2448</v>
      </c>
      <c r="C993" s="2" t="s">
        <v>2487</v>
      </c>
      <c r="D993" s="2" t="s">
        <v>220</v>
      </c>
      <c r="F993" s="23" t="s">
        <v>2488</v>
      </c>
      <c r="G993" s="4" t="s">
        <v>2489</v>
      </c>
      <c r="I993" s="1">
        <v>0</v>
      </c>
      <c r="J993" s="24">
        <f t="shared" si="90"/>
        <v>10</v>
      </c>
      <c r="K993" s="44" t="s">
        <v>55</v>
      </c>
      <c r="V993" s="26">
        <f t="shared" si="88"/>
        <v>10</v>
      </c>
      <c r="X993" s="27" t="str">
        <f t="shared" si="89"/>
        <v>P var</v>
      </c>
      <c r="AB993" s="5" t="s">
        <v>224</v>
      </c>
      <c r="AH993" s="67">
        <v>10</v>
      </c>
      <c r="AI993" s="68"/>
      <c r="AJ993" s="68"/>
      <c r="AK993" s="68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8" t="s">
        <v>37</v>
      </c>
    </row>
    <row r="994" spans="1:243" ht="49" customHeight="1" x14ac:dyDescent="0.35">
      <c r="A994" s="20">
        <v>992</v>
      </c>
      <c r="B994" s="2" t="s">
        <v>2448</v>
      </c>
      <c r="D994" s="2" t="s">
        <v>2490</v>
      </c>
      <c r="E994" s="4" t="s">
        <v>2491</v>
      </c>
      <c r="F994" s="23" t="s">
        <v>2492</v>
      </c>
      <c r="I994" s="1">
        <v>0</v>
      </c>
      <c r="J994" s="24">
        <f t="shared" si="90"/>
        <v>11</v>
      </c>
      <c r="K994" s="44" t="s">
        <v>55</v>
      </c>
      <c r="V994" s="26">
        <f t="shared" si="88"/>
        <v>11</v>
      </c>
      <c r="X994" s="27" t="str">
        <f t="shared" si="89"/>
        <v>P var</v>
      </c>
      <c r="AB994" s="5" t="s">
        <v>250</v>
      </c>
      <c r="AH994" s="67">
        <v>11</v>
      </c>
      <c r="AI994" s="68"/>
      <c r="AJ994" s="68"/>
      <c r="AK994" s="68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8" t="s">
        <v>37</v>
      </c>
    </row>
    <row r="995" spans="1:243" ht="49" customHeight="1" x14ac:dyDescent="0.35">
      <c r="A995" s="20">
        <v>993</v>
      </c>
      <c r="B995" s="2" t="s">
        <v>2448</v>
      </c>
      <c r="D995" s="2" t="s">
        <v>2493</v>
      </c>
      <c r="E995" s="4" t="s">
        <v>2494</v>
      </c>
      <c r="F995" s="23" t="s">
        <v>2495</v>
      </c>
      <c r="I995" s="1">
        <v>0</v>
      </c>
      <c r="J995" s="24">
        <f t="shared" si="90"/>
        <v>31</v>
      </c>
      <c r="K995" s="44" t="s">
        <v>55</v>
      </c>
      <c r="V995" s="26">
        <f t="shared" si="88"/>
        <v>31</v>
      </c>
      <c r="X995" s="27" t="str">
        <f t="shared" si="89"/>
        <v>P var</v>
      </c>
      <c r="AB995" s="5" t="s">
        <v>1973</v>
      </c>
      <c r="AH995" s="67">
        <v>14</v>
      </c>
      <c r="AI995" s="68"/>
      <c r="AJ995" s="68"/>
      <c r="AK995" s="68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>
        <f>31-14</f>
        <v>17</v>
      </c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8" t="s">
        <v>37</v>
      </c>
    </row>
    <row r="996" spans="1:243" ht="49" customHeight="1" x14ac:dyDescent="0.35">
      <c r="A996" s="20">
        <v>994</v>
      </c>
      <c r="B996" s="2" t="s">
        <v>2448</v>
      </c>
      <c r="D996" s="2" t="s">
        <v>2496</v>
      </c>
      <c r="E996" s="4" t="s">
        <v>2497</v>
      </c>
      <c r="F996" s="23" t="s">
        <v>2498</v>
      </c>
      <c r="I996" s="1">
        <v>0</v>
      </c>
      <c r="J996" s="24">
        <f t="shared" si="90"/>
        <v>3</v>
      </c>
      <c r="K996" s="44" t="s">
        <v>55</v>
      </c>
      <c r="V996" s="26">
        <f t="shared" si="88"/>
        <v>3</v>
      </c>
      <c r="X996" s="27" t="str">
        <f t="shared" si="89"/>
        <v>P var</v>
      </c>
      <c r="AB996" s="5" t="s">
        <v>224</v>
      </c>
      <c r="AH996" s="67">
        <v>3</v>
      </c>
      <c r="AI996" s="68"/>
      <c r="AJ996" s="68"/>
      <c r="AK996" s="68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>
        <v>-1</v>
      </c>
      <c r="DR996" s="1"/>
      <c r="DS996" s="1">
        <v>-1</v>
      </c>
      <c r="DT996" s="1">
        <v>3</v>
      </c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>
        <v>-1</v>
      </c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8" t="s">
        <v>37</v>
      </c>
    </row>
    <row r="997" spans="1:243" ht="49" customHeight="1" x14ac:dyDescent="0.35">
      <c r="A997" s="20">
        <v>995</v>
      </c>
      <c r="B997" s="2" t="s">
        <v>2448</v>
      </c>
      <c r="D997" s="2" t="s">
        <v>2499</v>
      </c>
      <c r="F997" s="23" t="s">
        <v>2500</v>
      </c>
      <c r="I997" s="1">
        <v>0</v>
      </c>
      <c r="J997" s="24">
        <f t="shared" si="90"/>
        <v>19</v>
      </c>
      <c r="K997" s="44" t="s">
        <v>55</v>
      </c>
      <c r="V997" s="26">
        <f t="shared" si="88"/>
        <v>19</v>
      </c>
      <c r="X997" s="27" t="str">
        <f t="shared" si="89"/>
        <v>P var</v>
      </c>
      <c r="AB997" s="5" t="s">
        <v>2501</v>
      </c>
      <c r="AH997" s="67">
        <v>19</v>
      </c>
      <c r="AI997" s="68"/>
      <c r="AJ997" s="68"/>
      <c r="AK997" s="68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8" t="s">
        <v>37</v>
      </c>
    </row>
    <row r="998" spans="1:243" ht="49" customHeight="1" x14ac:dyDescent="0.35">
      <c r="A998" s="20">
        <v>996</v>
      </c>
      <c r="B998" s="2" t="s">
        <v>2502</v>
      </c>
      <c r="C998" s="2" t="s">
        <v>2</v>
      </c>
      <c r="D998" s="2" t="s">
        <v>2458</v>
      </c>
      <c r="F998" s="23" t="s">
        <v>2503</v>
      </c>
      <c r="G998" s="4" t="s">
        <v>2504</v>
      </c>
      <c r="I998" s="1">
        <v>0</v>
      </c>
      <c r="J998" s="24">
        <f t="shared" si="90"/>
        <v>12</v>
      </c>
      <c r="K998" s="44" t="s">
        <v>55</v>
      </c>
      <c r="V998" s="26">
        <f t="shared" si="88"/>
        <v>12</v>
      </c>
      <c r="X998" s="27" t="str">
        <f t="shared" si="89"/>
        <v>P var</v>
      </c>
      <c r="AH998" s="67">
        <v>12</v>
      </c>
      <c r="AI998" s="68"/>
      <c r="AJ998" s="68"/>
      <c r="AK998" s="68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8" t="s">
        <v>37</v>
      </c>
    </row>
    <row r="999" spans="1:243" ht="49" customHeight="1" x14ac:dyDescent="0.35">
      <c r="A999" s="20">
        <v>997</v>
      </c>
      <c r="B999" s="2" t="s">
        <v>2502</v>
      </c>
      <c r="C999" s="2" t="s">
        <v>2</v>
      </c>
      <c r="D999" s="2" t="s">
        <v>2458</v>
      </c>
      <c r="F999" s="23" t="s">
        <v>2505</v>
      </c>
      <c r="G999" s="4" t="s">
        <v>2504</v>
      </c>
      <c r="I999" s="1">
        <v>0</v>
      </c>
      <c r="J999" s="24">
        <f t="shared" si="90"/>
        <v>5</v>
      </c>
      <c r="K999" s="44" t="s">
        <v>55</v>
      </c>
      <c r="V999" s="26">
        <f t="shared" si="88"/>
        <v>5</v>
      </c>
      <c r="X999" s="27" t="str">
        <f t="shared" si="89"/>
        <v>P var</v>
      </c>
      <c r="AH999" s="67">
        <v>5</v>
      </c>
      <c r="AI999" s="68"/>
      <c r="AJ999" s="68"/>
      <c r="AK999" s="68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8" t="s">
        <v>37</v>
      </c>
    </row>
    <row r="1000" spans="1:243" ht="49" customHeight="1" x14ac:dyDescent="0.35">
      <c r="A1000" s="20">
        <v>998</v>
      </c>
      <c r="B1000" s="2" t="s">
        <v>2502</v>
      </c>
      <c r="C1000" s="2" t="s">
        <v>2506</v>
      </c>
      <c r="D1000" s="2" t="s">
        <v>2458</v>
      </c>
      <c r="E1000" s="4" t="s">
        <v>2507</v>
      </c>
      <c r="F1000" s="23" t="s">
        <v>2508</v>
      </c>
      <c r="I1000" s="1">
        <v>0</v>
      </c>
      <c r="J1000" s="24">
        <f t="shared" si="90"/>
        <v>8</v>
      </c>
      <c r="K1000" s="44" t="s">
        <v>55</v>
      </c>
      <c r="V1000" s="26">
        <f t="shared" si="88"/>
        <v>8</v>
      </c>
      <c r="X1000" s="27" t="str">
        <f t="shared" si="89"/>
        <v>P var</v>
      </c>
      <c r="AB1000" s="5" t="s">
        <v>224</v>
      </c>
      <c r="AC1000" s="1">
        <v>45</v>
      </c>
      <c r="AD1000" s="31">
        <f>J1000/AC1000</f>
        <v>0.17777777777777778</v>
      </c>
      <c r="AE1000" s="1">
        <v>1</v>
      </c>
      <c r="AF1000" s="1" t="s">
        <v>121</v>
      </c>
      <c r="AG1000" s="11">
        <v>11.9</v>
      </c>
      <c r="AH1000" s="67">
        <v>8</v>
      </c>
      <c r="AI1000" s="68"/>
      <c r="AJ1000" s="68"/>
      <c r="AK1000" s="68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8" t="s">
        <v>37</v>
      </c>
    </row>
    <row r="1001" spans="1:243" ht="49" customHeight="1" x14ac:dyDescent="0.35">
      <c r="A1001" s="20">
        <v>999</v>
      </c>
      <c r="B1001" s="2" t="s">
        <v>2502</v>
      </c>
      <c r="C1001" s="2" t="s">
        <v>214</v>
      </c>
      <c r="D1001" s="2" t="s">
        <v>2458</v>
      </c>
      <c r="E1001" s="4" t="s">
        <v>2509</v>
      </c>
      <c r="F1001" s="23" t="s">
        <v>2510</v>
      </c>
      <c r="I1001" s="1">
        <v>0</v>
      </c>
      <c r="J1001" s="24">
        <f t="shared" si="90"/>
        <v>400</v>
      </c>
      <c r="K1001" s="44" t="s">
        <v>55</v>
      </c>
      <c r="V1001" s="26">
        <f t="shared" si="88"/>
        <v>400</v>
      </c>
      <c r="X1001" s="27" t="str">
        <f t="shared" si="89"/>
        <v>P var</v>
      </c>
      <c r="AB1001" s="5" t="s">
        <v>1989</v>
      </c>
      <c r="AH1001" s="67">
        <v>400</v>
      </c>
      <c r="AI1001" s="68"/>
      <c r="AJ1001" s="68"/>
      <c r="AK1001" s="68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8" t="s">
        <v>37</v>
      </c>
    </row>
    <row r="1002" spans="1:243" ht="49" customHeight="1" x14ac:dyDescent="0.35">
      <c r="A1002" s="20">
        <v>1000</v>
      </c>
      <c r="B1002" s="2" t="s">
        <v>2511</v>
      </c>
      <c r="C1002" s="2" t="s">
        <v>2</v>
      </c>
      <c r="D1002" s="2" t="s">
        <v>2512</v>
      </c>
      <c r="F1002" s="23" t="s">
        <v>2513</v>
      </c>
      <c r="I1002" s="1">
        <v>0</v>
      </c>
      <c r="J1002" s="24">
        <f t="shared" si="90"/>
        <v>0</v>
      </c>
      <c r="K1002" s="44" t="s">
        <v>55</v>
      </c>
      <c r="V1002" s="26">
        <f t="shared" si="88"/>
        <v>0</v>
      </c>
      <c r="X1002" s="27" t="str">
        <f t="shared" si="89"/>
        <v>P var</v>
      </c>
      <c r="AB1002" s="5" t="s">
        <v>837</v>
      </c>
      <c r="AH1002" s="67">
        <v>4</v>
      </c>
      <c r="AI1002" s="68"/>
      <c r="AJ1002" s="68"/>
      <c r="AK1002" s="68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>
        <v>-2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>
        <v>-2</v>
      </c>
      <c r="HZ1002" s="1"/>
      <c r="IA1002" s="1"/>
      <c r="IB1002" s="1"/>
      <c r="IC1002" s="1"/>
      <c r="ID1002" s="1"/>
      <c r="IE1002" s="1"/>
      <c r="IF1002" s="1"/>
      <c r="IG1002" s="1"/>
      <c r="IH1002" s="1"/>
      <c r="II1002" s="18" t="s">
        <v>37</v>
      </c>
    </row>
    <row r="1003" spans="1:243" ht="49" customHeight="1" x14ac:dyDescent="0.35">
      <c r="A1003" s="20">
        <v>1001</v>
      </c>
      <c r="B1003" s="2" t="s">
        <v>2511</v>
      </c>
      <c r="C1003" s="2" t="s">
        <v>214</v>
      </c>
      <c r="D1003" s="2" t="s">
        <v>2514</v>
      </c>
      <c r="E1003" s="4" t="s">
        <v>2515</v>
      </c>
      <c r="F1003" s="23" t="s">
        <v>2516</v>
      </c>
      <c r="G1003" s="4" t="s">
        <v>2517</v>
      </c>
      <c r="I1003" s="1">
        <v>0</v>
      </c>
      <c r="J1003" s="24">
        <f t="shared" si="90"/>
        <v>532</v>
      </c>
      <c r="K1003" s="44" t="s">
        <v>55</v>
      </c>
      <c r="V1003" s="26">
        <f t="shared" si="88"/>
        <v>532</v>
      </c>
      <c r="X1003" s="27" t="str">
        <f t="shared" si="89"/>
        <v>P var</v>
      </c>
      <c r="AB1003" s="5" t="s">
        <v>2518</v>
      </c>
      <c r="AG1003" s="11">
        <v>5.0999999999999996</v>
      </c>
      <c r="AH1003" s="67">
        <v>540</v>
      </c>
      <c r="AI1003" s="68"/>
      <c r="AJ1003" s="68"/>
      <c r="AK1003" s="68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>
        <v>-4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>
        <v>-4</v>
      </c>
      <c r="HZ1003" s="1"/>
      <c r="IA1003" s="1"/>
      <c r="IB1003" s="1"/>
      <c r="IC1003" s="1"/>
      <c r="ID1003" s="1"/>
      <c r="IE1003" s="1"/>
      <c r="IF1003" s="1"/>
      <c r="IG1003" s="1"/>
      <c r="IH1003" s="1"/>
      <c r="II1003" s="18" t="s">
        <v>37</v>
      </c>
    </row>
    <row r="1004" spans="1:243" ht="49" customHeight="1" x14ac:dyDescent="0.35">
      <c r="A1004" s="20">
        <v>1002</v>
      </c>
      <c r="B1004" s="2" t="s">
        <v>2511</v>
      </c>
      <c r="C1004" s="2" t="s">
        <v>2021</v>
      </c>
      <c r="D1004" s="2" t="s">
        <v>2514</v>
      </c>
      <c r="E1004" s="4" t="s">
        <v>2519</v>
      </c>
      <c r="F1004" s="23" t="s">
        <v>2520</v>
      </c>
      <c r="G1004" s="4" t="s">
        <v>2521</v>
      </c>
      <c r="I1004" s="1">
        <v>0</v>
      </c>
      <c r="J1004" s="24">
        <f t="shared" si="90"/>
        <v>532</v>
      </c>
      <c r="K1004" s="44" t="s">
        <v>55</v>
      </c>
      <c r="V1004" s="26">
        <f t="shared" si="88"/>
        <v>532</v>
      </c>
      <c r="X1004" s="27" t="str">
        <f t="shared" si="89"/>
        <v>P var</v>
      </c>
      <c r="AB1004" s="5" t="s">
        <v>2518</v>
      </c>
      <c r="AG1004" s="11">
        <v>3.6</v>
      </c>
      <c r="AH1004" s="67">
        <v>540</v>
      </c>
      <c r="AI1004" s="68"/>
      <c r="AJ1004" s="68"/>
      <c r="AK1004" s="68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>
        <v>-4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>
        <v>-12</v>
      </c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>
        <v>8</v>
      </c>
      <c r="IC1004" s="1"/>
      <c r="ID1004" s="1"/>
      <c r="IE1004" s="1"/>
      <c r="IF1004" s="1"/>
      <c r="IG1004" s="1"/>
      <c r="IH1004" s="1"/>
      <c r="II1004" s="18" t="s">
        <v>37</v>
      </c>
    </row>
    <row r="1005" spans="1:243" ht="49" customHeight="1" x14ac:dyDescent="0.35">
      <c r="A1005" s="20">
        <v>1003</v>
      </c>
      <c r="B1005" s="2" t="s">
        <v>2522</v>
      </c>
      <c r="C1005" s="2" t="s">
        <v>2523</v>
      </c>
      <c r="D1005" s="2" t="s">
        <v>2524</v>
      </c>
      <c r="F1005" s="23" t="s">
        <v>2525</v>
      </c>
      <c r="I1005" s="1">
        <v>0</v>
      </c>
      <c r="J1005" s="24">
        <f t="shared" si="90"/>
        <v>100</v>
      </c>
      <c r="K1005" s="44" t="s">
        <v>55</v>
      </c>
      <c r="V1005" s="26">
        <f t="shared" si="88"/>
        <v>100</v>
      </c>
      <c r="X1005" s="27" t="str">
        <f t="shared" si="89"/>
        <v>P var</v>
      </c>
      <c r="AH1005" s="67">
        <v>100</v>
      </c>
      <c r="AI1005" s="68"/>
      <c r="AJ1005" s="68"/>
      <c r="AK1005" s="68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8" t="s">
        <v>37</v>
      </c>
    </row>
    <row r="1006" spans="1:243" ht="49" customHeight="1" x14ac:dyDescent="0.35">
      <c r="A1006" s="20">
        <v>1004</v>
      </c>
      <c r="B1006" s="2" t="s">
        <v>2522</v>
      </c>
      <c r="C1006" s="2" t="s">
        <v>2523</v>
      </c>
      <c r="D1006" s="2" t="s">
        <v>2524</v>
      </c>
      <c r="F1006" s="23" t="s">
        <v>2526</v>
      </c>
      <c r="I1006" s="1">
        <v>0</v>
      </c>
      <c r="J1006" s="24">
        <f t="shared" si="90"/>
        <v>7</v>
      </c>
      <c r="K1006" s="44" t="s">
        <v>55</v>
      </c>
      <c r="V1006" s="26">
        <f t="shared" si="88"/>
        <v>7</v>
      </c>
      <c r="X1006" s="27" t="str">
        <f t="shared" si="89"/>
        <v>P var</v>
      </c>
      <c r="AH1006" s="67">
        <v>7</v>
      </c>
      <c r="AI1006" s="68"/>
      <c r="AJ1006" s="68"/>
      <c r="AK1006" s="68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8" t="s">
        <v>37</v>
      </c>
    </row>
    <row r="1007" spans="1:243" ht="49" customHeight="1" x14ac:dyDescent="0.35">
      <c r="A1007" s="20">
        <v>1005</v>
      </c>
      <c r="B1007" s="2" t="s">
        <v>2522</v>
      </c>
      <c r="C1007" s="2" t="s">
        <v>2523</v>
      </c>
      <c r="D1007" s="2" t="s">
        <v>2524</v>
      </c>
      <c r="F1007" s="23" t="s">
        <v>2527</v>
      </c>
      <c r="I1007" s="1">
        <v>0</v>
      </c>
      <c r="J1007" s="24">
        <f t="shared" si="90"/>
        <v>100</v>
      </c>
      <c r="K1007" s="44" t="s">
        <v>55</v>
      </c>
      <c r="V1007" s="26">
        <f t="shared" si="88"/>
        <v>100</v>
      </c>
      <c r="X1007" s="27" t="str">
        <f t="shared" si="89"/>
        <v>P var</v>
      </c>
      <c r="AH1007" s="67">
        <v>100</v>
      </c>
      <c r="AI1007" s="68"/>
      <c r="AJ1007" s="68"/>
      <c r="AK1007" s="68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8" t="s">
        <v>37</v>
      </c>
    </row>
    <row r="1008" spans="1:243" ht="49" customHeight="1" x14ac:dyDescent="0.35">
      <c r="A1008" s="20">
        <v>1006</v>
      </c>
      <c r="B1008" s="2" t="s">
        <v>2522</v>
      </c>
      <c r="C1008" s="2" t="s">
        <v>2523</v>
      </c>
      <c r="D1008" s="2" t="s">
        <v>2524</v>
      </c>
      <c r="F1008" s="23" t="s">
        <v>2528</v>
      </c>
      <c r="I1008" s="1">
        <v>0</v>
      </c>
      <c r="J1008" s="24">
        <f t="shared" si="90"/>
        <v>5</v>
      </c>
      <c r="K1008" s="44" t="s">
        <v>55</v>
      </c>
      <c r="V1008" s="26">
        <f t="shared" si="88"/>
        <v>5</v>
      </c>
      <c r="X1008" s="27" t="str">
        <f t="shared" si="89"/>
        <v>P var</v>
      </c>
      <c r="AH1008" s="67">
        <v>5</v>
      </c>
      <c r="AI1008" s="68"/>
      <c r="AJ1008" s="68"/>
      <c r="AK1008" s="68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8" t="s">
        <v>37</v>
      </c>
    </row>
    <row r="1009" spans="1:243" ht="49" customHeight="1" x14ac:dyDescent="0.35">
      <c r="A1009" s="20">
        <v>1007</v>
      </c>
      <c r="B1009" s="2" t="s">
        <v>2522</v>
      </c>
      <c r="C1009" s="2" t="s">
        <v>2523</v>
      </c>
      <c r="D1009" s="2" t="s">
        <v>2524</v>
      </c>
      <c r="F1009" s="23" t="s">
        <v>2529</v>
      </c>
      <c r="I1009" s="1">
        <v>0</v>
      </c>
      <c r="J1009" s="24">
        <f t="shared" si="90"/>
        <v>3</v>
      </c>
      <c r="K1009" s="44" t="s">
        <v>55</v>
      </c>
      <c r="V1009" s="26">
        <f t="shared" si="88"/>
        <v>3</v>
      </c>
      <c r="X1009" s="27" t="str">
        <f t="shared" si="89"/>
        <v>P var</v>
      </c>
      <c r="AH1009" s="67">
        <v>3</v>
      </c>
      <c r="AI1009" s="68"/>
      <c r="AJ1009" s="68"/>
      <c r="AK1009" s="68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8" t="s">
        <v>37</v>
      </c>
    </row>
    <row r="1010" spans="1:243" ht="49" customHeight="1" x14ac:dyDescent="0.35">
      <c r="A1010" s="20">
        <v>1008</v>
      </c>
      <c r="B1010" s="2" t="s">
        <v>2522</v>
      </c>
      <c r="C1010" s="2" t="s">
        <v>2523</v>
      </c>
      <c r="D1010" s="2" t="s">
        <v>2524</v>
      </c>
      <c r="F1010" s="23" t="s">
        <v>2530</v>
      </c>
      <c r="I1010" s="1">
        <v>0</v>
      </c>
      <c r="J1010" s="24">
        <f t="shared" si="90"/>
        <v>20</v>
      </c>
      <c r="K1010" s="44" t="s">
        <v>55</v>
      </c>
      <c r="V1010" s="26">
        <f t="shared" si="88"/>
        <v>20</v>
      </c>
      <c r="X1010" s="27" t="str">
        <f t="shared" si="89"/>
        <v>P var</v>
      </c>
      <c r="AH1010" s="67">
        <v>20</v>
      </c>
      <c r="AI1010" s="68"/>
      <c r="AJ1010" s="68"/>
      <c r="AK1010" s="68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8" t="s">
        <v>37</v>
      </c>
    </row>
    <row r="1011" spans="1:243" ht="49" customHeight="1" x14ac:dyDescent="0.35">
      <c r="A1011" s="20">
        <v>1009</v>
      </c>
      <c r="B1011" s="2" t="s">
        <v>2522</v>
      </c>
      <c r="C1011" s="2" t="s">
        <v>2523</v>
      </c>
      <c r="D1011" s="2" t="s">
        <v>2524</v>
      </c>
      <c r="F1011" s="23" t="s">
        <v>2531</v>
      </c>
      <c r="I1011" s="1">
        <v>0</v>
      </c>
      <c r="J1011" s="24">
        <f t="shared" si="90"/>
        <v>5</v>
      </c>
      <c r="K1011" s="44" t="s">
        <v>55</v>
      </c>
      <c r="V1011" s="26">
        <f t="shared" si="88"/>
        <v>5</v>
      </c>
      <c r="X1011" s="27" t="str">
        <f t="shared" si="89"/>
        <v>P var</v>
      </c>
      <c r="AH1011" s="67">
        <v>5</v>
      </c>
      <c r="AI1011" s="68"/>
      <c r="AJ1011" s="68"/>
      <c r="AK1011" s="68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8" t="s">
        <v>37</v>
      </c>
    </row>
    <row r="1012" spans="1:243" ht="49" customHeight="1" x14ac:dyDescent="0.35">
      <c r="A1012" s="20">
        <v>1010</v>
      </c>
      <c r="B1012" s="2" t="s">
        <v>2522</v>
      </c>
      <c r="C1012" s="2" t="s">
        <v>2523</v>
      </c>
      <c r="D1012" s="2" t="s">
        <v>2524</v>
      </c>
      <c r="F1012" s="23" t="s">
        <v>2532</v>
      </c>
      <c r="I1012" s="1">
        <v>0</v>
      </c>
      <c r="J1012" s="24">
        <f t="shared" si="90"/>
        <v>1</v>
      </c>
      <c r="K1012" s="44" t="s">
        <v>55</v>
      </c>
      <c r="V1012" s="26">
        <f t="shared" si="88"/>
        <v>1</v>
      </c>
      <c r="X1012" s="27" t="str">
        <f t="shared" si="89"/>
        <v>P var</v>
      </c>
      <c r="AH1012" s="67">
        <v>1</v>
      </c>
      <c r="AI1012" s="68"/>
      <c r="AJ1012" s="68"/>
      <c r="AK1012" s="68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8" t="s">
        <v>37</v>
      </c>
    </row>
    <row r="1013" spans="1:243" ht="49" customHeight="1" x14ac:dyDescent="0.35">
      <c r="A1013" s="20">
        <v>1011</v>
      </c>
      <c r="B1013" s="2" t="s">
        <v>2522</v>
      </c>
      <c r="C1013" s="2" t="s">
        <v>2523</v>
      </c>
      <c r="D1013" s="2" t="s">
        <v>2524</v>
      </c>
      <c r="F1013" s="23" t="s">
        <v>2533</v>
      </c>
      <c r="I1013" s="1">
        <v>0</v>
      </c>
      <c r="J1013" s="24">
        <f t="shared" si="90"/>
        <v>2</v>
      </c>
      <c r="K1013" s="44" t="s">
        <v>55</v>
      </c>
      <c r="V1013" s="26">
        <f t="shared" si="88"/>
        <v>2</v>
      </c>
      <c r="X1013" s="27" t="str">
        <f t="shared" si="89"/>
        <v>P var</v>
      </c>
      <c r="AH1013" s="67">
        <v>2</v>
      </c>
      <c r="AI1013" s="68"/>
      <c r="AJ1013" s="68"/>
      <c r="AK1013" s="68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8" t="s">
        <v>37</v>
      </c>
    </row>
    <row r="1014" spans="1:243" ht="49" customHeight="1" x14ac:dyDescent="0.35">
      <c r="A1014" s="20">
        <v>1012</v>
      </c>
      <c r="B1014" s="2" t="s">
        <v>2522</v>
      </c>
      <c r="C1014" s="2" t="s">
        <v>2523</v>
      </c>
      <c r="D1014" s="2" t="s">
        <v>2524</v>
      </c>
      <c r="F1014" s="23" t="s">
        <v>2534</v>
      </c>
      <c r="I1014" s="1">
        <v>0</v>
      </c>
      <c r="J1014" s="24">
        <f t="shared" si="90"/>
        <v>4</v>
      </c>
      <c r="K1014" s="44" t="s">
        <v>55</v>
      </c>
      <c r="V1014" s="26">
        <f t="shared" si="88"/>
        <v>4</v>
      </c>
      <c r="X1014" s="27" t="str">
        <f t="shared" si="89"/>
        <v>P var</v>
      </c>
      <c r="AH1014" s="67">
        <v>4</v>
      </c>
      <c r="AI1014" s="68"/>
      <c r="AJ1014" s="68"/>
      <c r="AK1014" s="68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8" t="s">
        <v>37</v>
      </c>
    </row>
    <row r="1015" spans="1:243" ht="49" customHeight="1" x14ac:dyDescent="0.35">
      <c r="A1015" s="20">
        <v>1013</v>
      </c>
      <c r="B1015" s="2" t="s">
        <v>2522</v>
      </c>
      <c r="C1015" s="2" t="s">
        <v>2523</v>
      </c>
      <c r="D1015" s="2" t="s">
        <v>2524</v>
      </c>
      <c r="F1015" s="23" t="s">
        <v>2535</v>
      </c>
      <c r="I1015" s="1">
        <v>0</v>
      </c>
      <c r="J1015" s="24">
        <f t="shared" si="90"/>
        <v>2</v>
      </c>
      <c r="K1015" s="44" t="s">
        <v>55</v>
      </c>
      <c r="V1015" s="26">
        <f t="shared" si="88"/>
        <v>2</v>
      </c>
      <c r="X1015" s="27" t="str">
        <f t="shared" si="89"/>
        <v>P var</v>
      </c>
      <c r="AH1015" s="67">
        <v>2</v>
      </c>
      <c r="AI1015" s="68"/>
      <c r="AJ1015" s="68"/>
      <c r="AK1015" s="68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8" t="s">
        <v>37</v>
      </c>
    </row>
    <row r="1016" spans="1:243" ht="49" customHeight="1" x14ac:dyDescent="0.35">
      <c r="A1016" s="20">
        <v>1014</v>
      </c>
      <c r="B1016" s="2" t="s">
        <v>2522</v>
      </c>
      <c r="C1016" s="2" t="s">
        <v>2523</v>
      </c>
      <c r="D1016" s="2" t="s">
        <v>2524</v>
      </c>
      <c r="F1016" s="23" t="s">
        <v>2536</v>
      </c>
      <c r="I1016" s="1">
        <v>0</v>
      </c>
      <c r="J1016" s="24">
        <f t="shared" si="90"/>
        <v>5</v>
      </c>
      <c r="K1016" s="44" t="s">
        <v>55</v>
      </c>
      <c r="V1016" s="26">
        <f t="shared" si="88"/>
        <v>5</v>
      </c>
      <c r="X1016" s="27" t="str">
        <f t="shared" si="89"/>
        <v>P var</v>
      </c>
      <c r="AH1016" s="67">
        <v>5</v>
      </c>
      <c r="AI1016" s="68"/>
      <c r="AJ1016" s="68"/>
      <c r="AK1016" s="68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8" t="s">
        <v>37</v>
      </c>
    </row>
    <row r="1017" spans="1:243" ht="49" customHeight="1" x14ac:dyDescent="0.35">
      <c r="A1017" s="20">
        <v>1015</v>
      </c>
      <c r="B1017" s="2" t="s">
        <v>2522</v>
      </c>
      <c r="C1017" s="2" t="s">
        <v>2523</v>
      </c>
      <c r="D1017" s="2" t="s">
        <v>2524</v>
      </c>
      <c r="F1017" s="23" t="s">
        <v>2537</v>
      </c>
      <c r="I1017" s="1">
        <v>0</v>
      </c>
      <c r="J1017" s="24">
        <f t="shared" si="90"/>
        <v>5</v>
      </c>
      <c r="K1017" s="44" t="s">
        <v>55</v>
      </c>
      <c r="V1017" s="26">
        <f t="shared" si="88"/>
        <v>5</v>
      </c>
      <c r="X1017" s="27" t="str">
        <f t="shared" si="89"/>
        <v>P var</v>
      </c>
      <c r="AH1017" s="67">
        <v>5</v>
      </c>
      <c r="AI1017" s="68"/>
      <c r="AJ1017" s="68"/>
      <c r="AK1017" s="68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8" t="s">
        <v>37</v>
      </c>
    </row>
    <row r="1018" spans="1:243" ht="49" customHeight="1" x14ac:dyDescent="0.35">
      <c r="A1018" s="20">
        <v>1016</v>
      </c>
      <c r="B1018" s="2" t="s">
        <v>2522</v>
      </c>
      <c r="C1018" s="2" t="s">
        <v>2523</v>
      </c>
      <c r="D1018" s="2" t="s">
        <v>2524</v>
      </c>
      <c r="F1018" s="23" t="s">
        <v>2538</v>
      </c>
      <c r="I1018" s="1">
        <v>0</v>
      </c>
      <c r="J1018" s="24">
        <f t="shared" si="90"/>
        <v>3</v>
      </c>
      <c r="K1018" s="44" t="s">
        <v>55</v>
      </c>
      <c r="V1018" s="26">
        <f t="shared" si="88"/>
        <v>3</v>
      </c>
      <c r="X1018" s="27" t="str">
        <f t="shared" si="89"/>
        <v>P var</v>
      </c>
      <c r="AH1018" s="67">
        <v>3</v>
      </c>
      <c r="AI1018" s="68"/>
      <c r="AJ1018" s="68"/>
      <c r="AK1018" s="68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8" t="s">
        <v>37</v>
      </c>
    </row>
    <row r="1019" spans="1:243" ht="49" customHeight="1" x14ac:dyDescent="0.35">
      <c r="A1019" s="20">
        <v>1017</v>
      </c>
      <c r="B1019" s="2" t="s">
        <v>2522</v>
      </c>
      <c r="C1019" s="2" t="s">
        <v>2523</v>
      </c>
      <c r="D1019" s="2" t="s">
        <v>2524</v>
      </c>
      <c r="F1019" s="23" t="s">
        <v>2539</v>
      </c>
      <c r="I1019" s="1">
        <v>0</v>
      </c>
      <c r="J1019" s="24">
        <f t="shared" si="90"/>
        <v>1</v>
      </c>
      <c r="K1019" s="44" t="s">
        <v>55</v>
      </c>
      <c r="V1019" s="26">
        <f t="shared" si="88"/>
        <v>1</v>
      </c>
      <c r="X1019" s="27" t="str">
        <f t="shared" si="89"/>
        <v>P var</v>
      </c>
      <c r="AH1019" s="67">
        <v>1</v>
      </c>
      <c r="AI1019" s="68"/>
      <c r="AJ1019" s="68"/>
      <c r="AK1019" s="68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8" t="s">
        <v>37</v>
      </c>
    </row>
    <row r="1020" spans="1:243" ht="49" customHeight="1" x14ac:dyDescent="0.35">
      <c r="A1020" s="20">
        <v>1018</v>
      </c>
      <c r="B1020" s="2" t="s">
        <v>2522</v>
      </c>
      <c r="C1020" s="2" t="s">
        <v>2523</v>
      </c>
      <c r="D1020" s="2" t="s">
        <v>2524</v>
      </c>
      <c r="F1020" s="23" t="s">
        <v>2540</v>
      </c>
      <c r="I1020" s="1">
        <v>0</v>
      </c>
      <c r="J1020" s="24">
        <f t="shared" si="90"/>
        <v>1</v>
      </c>
      <c r="K1020" s="44" t="s">
        <v>55</v>
      </c>
      <c r="V1020" s="26">
        <f t="shared" si="88"/>
        <v>1</v>
      </c>
      <c r="X1020" s="27" t="str">
        <f t="shared" si="89"/>
        <v>P var</v>
      </c>
      <c r="AH1020" s="67">
        <v>1</v>
      </c>
      <c r="AI1020" s="68"/>
      <c r="AJ1020" s="68"/>
      <c r="AK1020" s="68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8" t="s">
        <v>37</v>
      </c>
    </row>
    <row r="1021" spans="1:243" ht="49" customHeight="1" x14ac:dyDescent="0.35">
      <c r="A1021" s="20">
        <v>1019</v>
      </c>
      <c r="B1021" s="2" t="s">
        <v>2522</v>
      </c>
      <c r="C1021" s="2" t="s">
        <v>2523</v>
      </c>
      <c r="D1021" s="2" t="s">
        <v>2524</v>
      </c>
      <c r="F1021" s="23" t="s">
        <v>2541</v>
      </c>
      <c r="I1021" s="1">
        <v>0</v>
      </c>
      <c r="J1021" s="24">
        <f t="shared" si="90"/>
        <v>1</v>
      </c>
      <c r="K1021" s="44" t="s">
        <v>55</v>
      </c>
      <c r="V1021" s="26">
        <f t="shared" si="88"/>
        <v>1</v>
      </c>
      <c r="X1021" s="27" t="str">
        <f t="shared" si="89"/>
        <v>P var</v>
      </c>
      <c r="AH1021" s="67">
        <v>1</v>
      </c>
      <c r="AI1021" s="68"/>
      <c r="AJ1021" s="68"/>
      <c r="AK1021" s="68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8" t="s">
        <v>37</v>
      </c>
    </row>
    <row r="1022" spans="1:243" ht="49" customHeight="1" x14ac:dyDescent="0.35">
      <c r="A1022" s="20">
        <v>1020</v>
      </c>
      <c r="B1022" s="2" t="s">
        <v>2522</v>
      </c>
      <c r="C1022" s="2" t="s">
        <v>2523</v>
      </c>
      <c r="D1022" s="2" t="s">
        <v>2524</v>
      </c>
      <c r="F1022" s="23" t="s">
        <v>2542</v>
      </c>
      <c r="I1022" s="1">
        <v>0</v>
      </c>
      <c r="J1022" s="24">
        <f t="shared" si="90"/>
        <v>1</v>
      </c>
      <c r="K1022" s="44" t="s">
        <v>55</v>
      </c>
      <c r="V1022" s="26">
        <f t="shared" si="88"/>
        <v>1</v>
      </c>
      <c r="X1022" s="27" t="str">
        <f t="shared" si="89"/>
        <v>P var</v>
      </c>
      <c r="AH1022" s="67">
        <v>1</v>
      </c>
      <c r="AI1022" s="68"/>
      <c r="AJ1022" s="68"/>
      <c r="AK1022" s="68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8" t="s">
        <v>37</v>
      </c>
    </row>
    <row r="1023" spans="1:243" ht="49" customHeight="1" x14ac:dyDescent="0.35">
      <c r="A1023" s="20">
        <v>1021</v>
      </c>
      <c r="B1023" s="2" t="s">
        <v>2522</v>
      </c>
      <c r="C1023" s="2" t="s">
        <v>2523</v>
      </c>
      <c r="D1023" s="2" t="s">
        <v>2524</v>
      </c>
      <c r="F1023" s="23" t="s">
        <v>2543</v>
      </c>
      <c r="I1023" s="1">
        <v>0</v>
      </c>
      <c r="J1023" s="24">
        <f t="shared" si="90"/>
        <v>5</v>
      </c>
      <c r="K1023" s="44" t="s">
        <v>55</v>
      </c>
      <c r="V1023" s="26">
        <f t="shared" ref="V1023:V1086" si="91">J1023-I1023</f>
        <v>5</v>
      </c>
      <c r="X1023" s="27" t="str">
        <f t="shared" ref="X1023:X1086" si="92">IF(J1023&lt;I1023,"N var",IF(J1023&lt;(I1023+W1023),"P var low",IF(J1023&gt;(I1023+W1023-1),"P var","N var")))</f>
        <v>P var</v>
      </c>
      <c r="AH1023" s="67">
        <v>5</v>
      </c>
      <c r="AI1023" s="68"/>
      <c r="AJ1023" s="68"/>
      <c r="AK1023" s="68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8" t="s">
        <v>37</v>
      </c>
    </row>
    <row r="1024" spans="1:243" ht="49" customHeight="1" x14ac:dyDescent="0.35">
      <c r="A1024" s="20">
        <v>1022</v>
      </c>
      <c r="B1024" s="2" t="s">
        <v>2522</v>
      </c>
      <c r="C1024" s="2" t="s">
        <v>2523</v>
      </c>
      <c r="D1024" s="2" t="s">
        <v>2524</v>
      </c>
      <c r="F1024" s="23" t="s">
        <v>2544</v>
      </c>
      <c r="I1024" s="1">
        <v>0</v>
      </c>
      <c r="J1024" s="24">
        <f t="shared" si="90"/>
        <v>3</v>
      </c>
      <c r="K1024" s="44" t="s">
        <v>55</v>
      </c>
      <c r="V1024" s="26">
        <f t="shared" si="91"/>
        <v>3</v>
      </c>
      <c r="X1024" s="27" t="str">
        <f t="shared" si="92"/>
        <v>P var</v>
      </c>
      <c r="AH1024" s="67">
        <v>3</v>
      </c>
      <c r="AI1024" s="68"/>
      <c r="AJ1024" s="68"/>
      <c r="AK1024" s="68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8" t="s">
        <v>37</v>
      </c>
    </row>
    <row r="1025" spans="1:243" ht="49" customHeight="1" x14ac:dyDescent="0.35">
      <c r="A1025" s="20">
        <v>1023</v>
      </c>
      <c r="B1025" s="2" t="s">
        <v>2522</v>
      </c>
      <c r="C1025" s="2" t="s">
        <v>2523</v>
      </c>
      <c r="D1025" s="2" t="s">
        <v>2524</v>
      </c>
      <c r="F1025" s="23" t="s">
        <v>2545</v>
      </c>
      <c r="I1025" s="1">
        <v>0</v>
      </c>
      <c r="J1025" s="24">
        <f t="shared" si="90"/>
        <v>2</v>
      </c>
      <c r="K1025" s="44" t="s">
        <v>55</v>
      </c>
      <c r="V1025" s="26">
        <f t="shared" si="91"/>
        <v>2</v>
      </c>
      <c r="X1025" s="27" t="str">
        <f t="shared" si="92"/>
        <v>P var</v>
      </c>
      <c r="AH1025" s="67">
        <v>2</v>
      </c>
      <c r="AI1025" s="68"/>
      <c r="AJ1025" s="68"/>
      <c r="AK1025" s="68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8" t="s">
        <v>37</v>
      </c>
    </row>
    <row r="1026" spans="1:243" ht="49" customHeight="1" x14ac:dyDescent="0.35">
      <c r="A1026" s="20">
        <v>1024</v>
      </c>
      <c r="B1026" s="2" t="s">
        <v>2522</v>
      </c>
      <c r="C1026" s="2" t="s">
        <v>2523</v>
      </c>
      <c r="D1026" s="2" t="s">
        <v>2524</v>
      </c>
      <c r="F1026" s="23" t="s">
        <v>2546</v>
      </c>
      <c r="I1026" s="1">
        <v>0</v>
      </c>
      <c r="J1026" s="24">
        <f t="shared" si="90"/>
        <v>10</v>
      </c>
      <c r="K1026" s="44" t="s">
        <v>55</v>
      </c>
      <c r="V1026" s="26">
        <f t="shared" si="91"/>
        <v>10</v>
      </c>
      <c r="X1026" s="27" t="str">
        <f t="shared" si="92"/>
        <v>P var</v>
      </c>
      <c r="AH1026" s="67">
        <v>10</v>
      </c>
      <c r="AI1026" s="68"/>
      <c r="AJ1026" s="68"/>
      <c r="AK1026" s="68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8" t="s">
        <v>37</v>
      </c>
    </row>
    <row r="1027" spans="1:243" ht="49" customHeight="1" x14ac:dyDescent="0.35">
      <c r="A1027" s="20">
        <v>1025</v>
      </c>
      <c r="B1027" s="2" t="s">
        <v>2522</v>
      </c>
      <c r="C1027" s="2" t="s">
        <v>2523</v>
      </c>
      <c r="D1027" s="2" t="s">
        <v>2524</v>
      </c>
      <c r="F1027" s="23" t="s">
        <v>2547</v>
      </c>
      <c r="I1027" s="1">
        <v>0</v>
      </c>
      <c r="J1027" s="24">
        <f t="shared" si="90"/>
        <v>60</v>
      </c>
      <c r="K1027" s="44" t="s">
        <v>55</v>
      </c>
      <c r="V1027" s="26">
        <f t="shared" si="91"/>
        <v>60</v>
      </c>
      <c r="X1027" s="27" t="str">
        <f t="shared" si="92"/>
        <v>P var</v>
      </c>
      <c r="AH1027" s="67">
        <v>60</v>
      </c>
      <c r="AI1027" s="68"/>
      <c r="AJ1027" s="68"/>
      <c r="AK1027" s="68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8" t="s">
        <v>37</v>
      </c>
    </row>
    <row r="1028" spans="1:243" ht="49" customHeight="1" x14ac:dyDescent="0.35">
      <c r="A1028" s="20">
        <v>1026</v>
      </c>
      <c r="B1028" s="2" t="s">
        <v>2522</v>
      </c>
      <c r="C1028" s="2" t="s">
        <v>2523</v>
      </c>
      <c r="D1028" s="2" t="s">
        <v>2524</v>
      </c>
      <c r="F1028" s="23" t="s">
        <v>2548</v>
      </c>
      <c r="I1028" s="1">
        <v>0</v>
      </c>
      <c r="J1028" s="24">
        <f t="shared" si="90"/>
        <v>6</v>
      </c>
      <c r="K1028" s="44" t="s">
        <v>55</v>
      </c>
      <c r="V1028" s="26">
        <f t="shared" si="91"/>
        <v>6</v>
      </c>
      <c r="X1028" s="27" t="str">
        <f t="shared" si="92"/>
        <v>P var</v>
      </c>
      <c r="AH1028" s="67">
        <v>6</v>
      </c>
      <c r="AI1028" s="68"/>
      <c r="AJ1028" s="68"/>
      <c r="AK1028" s="68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8" t="s">
        <v>37</v>
      </c>
    </row>
    <row r="1029" spans="1:243" ht="49" customHeight="1" x14ac:dyDescent="0.35">
      <c r="A1029" s="20">
        <v>1027</v>
      </c>
      <c r="B1029" s="2" t="s">
        <v>2522</v>
      </c>
      <c r="C1029" s="2" t="s">
        <v>2523</v>
      </c>
      <c r="D1029" s="2" t="s">
        <v>2524</v>
      </c>
      <c r="F1029" s="23" t="s">
        <v>2549</v>
      </c>
      <c r="I1029" s="1">
        <v>0</v>
      </c>
      <c r="J1029" s="24">
        <f t="shared" si="90"/>
        <v>20</v>
      </c>
      <c r="K1029" s="44" t="s">
        <v>55</v>
      </c>
      <c r="V1029" s="26">
        <f t="shared" si="91"/>
        <v>20</v>
      </c>
      <c r="X1029" s="27" t="str">
        <f t="shared" si="92"/>
        <v>P var</v>
      </c>
      <c r="AH1029" s="67">
        <v>20</v>
      </c>
      <c r="AI1029" s="68"/>
      <c r="AJ1029" s="68"/>
      <c r="AK1029" s="68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8" t="s">
        <v>37</v>
      </c>
    </row>
    <row r="1030" spans="1:243" ht="49" customHeight="1" x14ac:dyDescent="0.35">
      <c r="A1030" s="20">
        <v>1028</v>
      </c>
      <c r="B1030" s="2" t="s">
        <v>2522</v>
      </c>
      <c r="C1030" s="2" t="s">
        <v>2523</v>
      </c>
      <c r="D1030" s="2" t="s">
        <v>2524</v>
      </c>
      <c r="F1030" s="23" t="s">
        <v>2550</v>
      </c>
      <c r="I1030" s="1">
        <v>0</v>
      </c>
      <c r="J1030" s="24">
        <f t="shared" si="90"/>
        <v>6</v>
      </c>
      <c r="K1030" s="44" t="s">
        <v>55</v>
      </c>
      <c r="V1030" s="26">
        <f t="shared" si="91"/>
        <v>6</v>
      </c>
      <c r="X1030" s="27" t="str">
        <f t="shared" si="92"/>
        <v>P var</v>
      </c>
      <c r="AH1030" s="67">
        <v>6</v>
      </c>
      <c r="AI1030" s="68"/>
      <c r="AJ1030" s="68"/>
      <c r="AK1030" s="68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8" t="s">
        <v>37</v>
      </c>
    </row>
    <row r="1031" spans="1:243" ht="49" customHeight="1" x14ac:dyDescent="0.35">
      <c r="A1031" s="20">
        <v>1029</v>
      </c>
      <c r="B1031" s="2" t="s">
        <v>2522</v>
      </c>
      <c r="C1031" s="2" t="s">
        <v>2523</v>
      </c>
      <c r="D1031" s="2" t="s">
        <v>2524</v>
      </c>
      <c r="F1031" s="23" t="s">
        <v>2551</v>
      </c>
      <c r="I1031" s="1">
        <v>0</v>
      </c>
      <c r="J1031" s="24">
        <f t="shared" si="90"/>
        <v>1</v>
      </c>
      <c r="K1031" s="44" t="s">
        <v>55</v>
      </c>
      <c r="V1031" s="26">
        <f t="shared" si="91"/>
        <v>1</v>
      </c>
      <c r="X1031" s="27" t="str">
        <f t="shared" si="92"/>
        <v>P var</v>
      </c>
      <c r="AH1031" s="67">
        <v>1</v>
      </c>
      <c r="AI1031" s="68"/>
      <c r="AJ1031" s="68"/>
      <c r="AK1031" s="68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8" t="s">
        <v>37</v>
      </c>
    </row>
    <row r="1032" spans="1:243" ht="49" customHeight="1" x14ac:dyDescent="0.35">
      <c r="A1032" s="20">
        <v>1030</v>
      </c>
      <c r="B1032" s="2" t="s">
        <v>2522</v>
      </c>
      <c r="C1032" s="2" t="s">
        <v>2523</v>
      </c>
      <c r="D1032" s="2" t="s">
        <v>2524</v>
      </c>
      <c r="F1032" s="23" t="s">
        <v>2552</v>
      </c>
      <c r="I1032" s="1">
        <v>0</v>
      </c>
      <c r="J1032" s="24">
        <f t="shared" ref="J1032:J1095" si="93">SUM(AH1032)+SUM(AI1032:PY1032)</f>
        <v>100</v>
      </c>
      <c r="K1032" s="44" t="s">
        <v>55</v>
      </c>
      <c r="V1032" s="26">
        <f t="shared" si="91"/>
        <v>100</v>
      </c>
      <c r="X1032" s="27" t="str">
        <f t="shared" si="92"/>
        <v>P var</v>
      </c>
      <c r="AH1032" s="67">
        <v>100</v>
      </c>
      <c r="AI1032" s="68"/>
      <c r="AJ1032" s="68"/>
      <c r="AK1032" s="68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8" t="s">
        <v>37</v>
      </c>
    </row>
    <row r="1033" spans="1:243" ht="49" customHeight="1" x14ac:dyDescent="0.35">
      <c r="A1033" s="20">
        <v>1031</v>
      </c>
      <c r="B1033" s="2" t="s">
        <v>2522</v>
      </c>
      <c r="C1033" s="2" t="s">
        <v>2523</v>
      </c>
      <c r="D1033" s="2" t="s">
        <v>2524</v>
      </c>
      <c r="F1033" s="23" t="s">
        <v>2553</v>
      </c>
      <c r="I1033" s="1">
        <v>0</v>
      </c>
      <c r="J1033" s="24">
        <f t="shared" si="93"/>
        <v>15</v>
      </c>
      <c r="K1033" s="44" t="s">
        <v>55</v>
      </c>
      <c r="V1033" s="26">
        <f t="shared" si="91"/>
        <v>15</v>
      </c>
      <c r="X1033" s="27" t="str">
        <f t="shared" si="92"/>
        <v>P var</v>
      </c>
      <c r="AH1033" s="67">
        <v>15</v>
      </c>
      <c r="AI1033" s="68"/>
      <c r="AJ1033" s="68"/>
      <c r="AK1033" s="68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8" t="s">
        <v>37</v>
      </c>
    </row>
    <row r="1034" spans="1:243" ht="49" customHeight="1" x14ac:dyDescent="0.35">
      <c r="A1034" s="20">
        <v>1032</v>
      </c>
      <c r="B1034" s="2" t="s">
        <v>2522</v>
      </c>
      <c r="C1034" s="2" t="s">
        <v>2523</v>
      </c>
      <c r="D1034" s="2" t="s">
        <v>2524</v>
      </c>
      <c r="F1034" s="23" t="s">
        <v>2554</v>
      </c>
      <c r="I1034" s="1">
        <v>0</v>
      </c>
      <c r="J1034" s="24">
        <f t="shared" si="93"/>
        <v>1</v>
      </c>
      <c r="K1034" s="44" t="s">
        <v>55</v>
      </c>
      <c r="V1034" s="26">
        <f t="shared" si="91"/>
        <v>1</v>
      </c>
      <c r="X1034" s="27" t="str">
        <f t="shared" si="92"/>
        <v>P var</v>
      </c>
      <c r="AH1034" s="67">
        <v>1</v>
      </c>
      <c r="AI1034" s="68"/>
      <c r="AJ1034" s="68"/>
      <c r="AK1034" s="68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8" t="s">
        <v>37</v>
      </c>
    </row>
    <row r="1035" spans="1:243" ht="49" customHeight="1" x14ac:dyDescent="0.35">
      <c r="A1035" s="20">
        <v>1033</v>
      </c>
      <c r="B1035" s="2" t="s">
        <v>2522</v>
      </c>
      <c r="C1035" s="2" t="s">
        <v>2523</v>
      </c>
      <c r="D1035" s="2" t="s">
        <v>2524</v>
      </c>
      <c r="F1035" s="23" t="s">
        <v>2555</v>
      </c>
      <c r="I1035" s="1">
        <v>0</v>
      </c>
      <c r="J1035" s="24">
        <f t="shared" si="93"/>
        <v>5</v>
      </c>
      <c r="K1035" s="44" t="s">
        <v>55</v>
      </c>
      <c r="V1035" s="26">
        <f t="shared" si="91"/>
        <v>5</v>
      </c>
      <c r="X1035" s="27" t="str">
        <f t="shared" si="92"/>
        <v>P var</v>
      </c>
      <c r="AH1035" s="67">
        <v>5</v>
      </c>
      <c r="AI1035" s="68"/>
      <c r="AJ1035" s="68"/>
      <c r="AK1035" s="68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8" t="s">
        <v>37</v>
      </c>
    </row>
    <row r="1036" spans="1:243" ht="49" customHeight="1" x14ac:dyDescent="0.35">
      <c r="A1036" s="20">
        <v>1034</v>
      </c>
      <c r="B1036" s="2" t="s">
        <v>2522</v>
      </c>
      <c r="C1036" s="2" t="s">
        <v>2523</v>
      </c>
      <c r="D1036" s="2" t="s">
        <v>2524</v>
      </c>
      <c r="F1036" s="23" t="s">
        <v>2556</v>
      </c>
      <c r="I1036" s="1">
        <v>0</v>
      </c>
      <c r="J1036" s="24">
        <f t="shared" si="93"/>
        <v>6</v>
      </c>
      <c r="K1036" s="44" t="s">
        <v>55</v>
      </c>
      <c r="V1036" s="26">
        <f t="shared" si="91"/>
        <v>6</v>
      </c>
      <c r="X1036" s="27" t="str">
        <f t="shared" si="92"/>
        <v>P var</v>
      </c>
      <c r="AH1036" s="67">
        <v>6</v>
      </c>
      <c r="AI1036" s="68"/>
      <c r="AJ1036" s="68"/>
      <c r="AK1036" s="68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8" t="s">
        <v>37</v>
      </c>
    </row>
    <row r="1037" spans="1:243" ht="49" customHeight="1" x14ac:dyDescent="0.35">
      <c r="A1037" s="20">
        <v>1035</v>
      </c>
      <c r="B1037" s="2" t="s">
        <v>2522</v>
      </c>
      <c r="C1037" s="2" t="s">
        <v>2523</v>
      </c>
      <c r="D1037" s="2" t="s">
        <v>2524</v>
      </c>
      <c r="F1037" s="23" t="s">
        <v>2557</v>
      </c>
      <c r="I1037" s="1">
        <v>0</v>
      </c>
      <c r="J1037" s="24">
        <f t="shared" si="93"/>
        <v>1</v>
      </c>
      <c r="K1037" s="44" t="s">
        <v>55</v>
      </c>
      <c r="V1037" s="26">
        <f t="shared" si="91"/>
        <v>1</v>
      </c>
      <c r="X1037" s="27" t="str">
        <f t="shared" si="92"/>
        <v>P var</v>
      </c>
      <c r="AH1037" s="67">
        <v>1</v>
      </c>
      <c r="AI1037" s="68"/>
      <c r="AJ1037" s="68"/>
      <c r="AK1037" s="68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8" t="s">
        <v>37</v>
      </c>
    </row>
    <row r="1038" spans="1:243" ht="49" customHeight="1" x14ac:dyDescent="0.35">
      <c r="A1038" s="20">
        <v>1036</v>
      </c>
      <c r="B1038" s="2" t="s">
        <v>2522</v>
      </c>
      <c r="C1038" s="2" t="s">
        <v>2523</v>
      </c>
      <c r="D1038" s="2" t="s">
        <v>2524</v>
      </c>
      <c r="F1038" s="23" t="s">
        <v>2558</v>
      </c>
      <c r="I1038" s="1">
        <v>0</v>
      </c>
      <c r="J1038" s="24">
        <f t="shared" si="93"/>
        <v>2</v>
      </c>
      <c r="K1038" s="44" t="s">
        <v>55</v>
      </c>
      <c r="V1038" s="26">
        <f t="shared" si="91"/>
        <v>2</v>
      </c>
      <c r="X1038" s="27" t="str">
        <f t="shared" si="92"/>
        <v>P var</v>
      </c>
      <c r="AH1038" s="67">
        <v>2</v>
      </c>
      <c r="AI1038" s="68"/>
      <c r="AJ1038" s="68"/>
      <c r="AK1038" s="68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8" t="s">
        <v>37</v>
      </c>
    </row>
    <row r="1039" spans="1:243" ht="49" customHeight="1" x14ac:dyDescent="0.35">
      <c r="A1039" s="20">
        <v>1037</v>
      </c>
      <c r="B1039" s="2" t="s">
        <v>2522</v>
      </c>
      <c r="C1039" s="2" t="s">
        <v>2523</v>
      </c>
      <c r="D1039" s="2" t="s">
        <v>2524</v>
      </c>
      <c r="F1039" s="23" t="s">
        <v>2559</v>
      </c>
      <c r="I1039" s="1">
        <v>0</v>
      </c>
      <c r="J1039" s="24">
        <f t="shared" si="93"/>
        <v>2</v>
      </c>
      <c r="K1039" s="44" t="s">
        <v>55</v>
      </c>
      <c r="V1039" s="26">
        <f t="shared" si="91"/>
        <v>2</v>
      </c>
      <c r="X1039" s="27" t="str">
        <f t="shared" si="92"/>
        <v>P var</v>
      </c>
      <c r="AH1039" s="67">
        <v>2</v>
      </c>
      <c r="AI1039" s="68"/>
      <c r="AJ1039" s="68"/>
      <c r="AK1039" s="68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8" t="s">
        <v>37</v>
      </c>
    </row>
    <row r="1040" spans="1:243" ht="49" customHeight="1" x14ac:dyDescent="0.35">
      <c r="A1040" s="20">
        <v>1038</v>
      </c>
      <c r="B1040" s="2" t="s">
        <v>2522</v>
      </c>
      <c r="C1040" s="2" t="s">
        <v>2523</v>
      </c>
      <c r="D1040" s="2" t="s">
        <v>2524</v>
      </c>
      <c r="F1040" s="23" t="s">
        <v>2560</v>
      </c>
      <c r="I1040" s="1">
        <v>0</v>
      </c>
      <c r="J1040" s="24">
        <f t="shared" si="93"/>
        <v>5</v>
      </c>
      <c r="K1040" s="44" t="s">
        <v>55</v>
      </c>
      <c r="V1040" s="26">
        <f t="shared" si="91"/>
        <v>5</v>
      </c>
      <c r="X1040" s="27" t="str">
        <f t="shared" si="92"/>
        <v>P var</v>
      </c>
      <c r="AH1040" s="67">
        <v>5</v>
      </c>
      <c r="AI1040" s="68"/>
      <c r="AJ1040" s="68"/>
      <c r="AK1040" s="68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8" t="s">
        <v>37</v>
      </c>
    </row>
    <row r="1041" spans="1:243" ht="49" customHeight="1" x14ac:dyDescent="0.35">
      <c r="A1041" s="20">
        <v>1039</v>
      </c>
      <c r="B1041" s="2" t="s">
        <v>2522</v>
      </c>
      <c r="C1041" s="2" t="s">
        <v>2523</v>
      </c>
      <c r="D1041" s="2" t="s">
        <v>2524</v>
      </c>
      <c r="F1041" s="23" t="s">
        <v>2561</v>
      </c>
      <c r="I1041" s="1">
        <v>0</v>
      </c>
      <c r="J1041" s="24">
        <f t="shared" si="93"/>
        <v>1</v>
      </c>
      <c r="K1041" s="44" t="s">
        <v>55</v>
      </c>
      <c r="V1041" s="26">
        <f t="shared" si="91"/>
        <v>1</v>
      </c>
      <c r="X1041" s="27" t="str">
        <f t="shared" si="92"/>
        <v>P var</v>
      </c>
      <c r="AH1041" s="67">
        <v>1</v>
      </c>
      <c r="AI1041" s="68"/>
      <c r="AJ1041" s="68"/>
      <c r="AK1041" s="68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8" t="s">
        <v>37</v>
      </c>
    </row>
    <row r="1042" spans="1:243" ht="49" customHeight="1" x14ac:dyDescent="0.35">
      <c r="A1042" s="20">
        <v>1040</v>
      </c>
      <c r="B1042" s="2" t="s">
        <v>2522</v>
      </c>
      <c r="C1042" s="2" t="s">
        <v>2523</v>
      </c>
      <c r="D1042" s="2" t="s">
        <v>2524</v>
      </c>
      <c r="F1042" s="23" t="s">
        <v>2562</v>
      </c>
      <c r="I1042" s="1">
        <v>0</v>
      </c>
      <c r="J1042" s="24">
        <f t="shared" si="93"/>
        <v>1</v>
      </c>
      <c r="K1042" s="44" t="s">
        <v>55</v>
      </c>
      <c r="V1042" s="26">
        <f t="shared" si="91"/>
        <v>1</v>
      </c>
      <c r="X1042" s="27" t="str">
        <f t="shared" si="92"/>
        <v>P var</v>
      </c>
      <c r="AH1042" s="67">
        <v>1</v>
      </c>
      <c r="AI1042" s="68"/>
      <c r="AJ1042" s="68"/>
      <c r="AK1042" s="68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8" t="s">
        <v>37</v>
      </c>
    </row>
    <row r="1043" spans="1:243" ht="49" customHeight="1" x14ac:dyDescent="0.35">
      <c r="A1043" s="20">
        <v>1041</v>
      </c>
      <c r="B1043" s="2" t="s">
        <v>2522</v>
      </c>
      <c r="C1043" s="2" t="s">
        <v>2523</v>
      </c>
      <c r="D1043" s="2" t="s">
        <v>2524</v>
      </c>
      <c r="F1043" s="23" t="s">
        <v>2563</v>
      </c>
      <c r="I1043" s="1">
        <v>0</v>
      </c>
      <c r="J1043" s="24">
        <f t="shared" si="93"/>
        <v>1</v>
      </c>
      <c r="K1043" s="44" t="s">
        <v>55</v>
      </c>
      <c r="V1043" s="26">
        <f t="shared" si="91"/>
        <v>1</v>
      </c>
      <c r="X1043" s="27" t="str">
        <f t="shared" si="92"/>
        <v>P var</v>
      </c>
      <c r="AH1043" s="67">
        <v>1</v>
      </c>
      <c r="AI1043" s="68"/>
      <c r="AJ1043" s="68"/>
      <c r="AK1043" s="68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8" t="s">
        <v>37</v>
      </c>
    </row>
    <row r="1044" spans="1:243" ht="49" customHeight="1" x14ac:dyDescent="0.35">
      <c r="A1044" s="20">
        <v>1042</v>
      </c>
      <c r="B1044" s="2" t="s">
        <v>2522</v>
      </c>
      <c r="C1044" s="2" t="s">
        <v>2564</v>
      </c>
      <c r="D1044" s="2" t="s">
        <v>2565</v>
      </c>
      <c r="F1044" s="23" t="s">
        <v>2566</v>
      </c>
      <c r="I1044" s="1">
        <v>0</v>
      </c>
      <c r="J1044" s="24">
        <f t="shared" si="93"/>
        <v>1</v>
      </c>
      <c r="K1044" s="44" t="s">
        <v>55</v>
      </c>
      <c r="V1044" s="26">
        <f t="shared" si="91"/>
        <v>1</v>
      </c>
      <c r="X1044" s="27" t="str">
        <f t="shared" si="92"/>
        <v>P var</v>
      </c>
      <c r="AH1044" s="67">
        <v>1</v>
      </c>
      <c r="AI1044" s="68"/>
      <c r="AJ1044" s="68"/>
      <c r="AK1044" s="68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8" t="s">
        <v>37</v>
      </c>
    </row>
    <row r="1045" spans="1:243" ht="49" customHeight="1" x14ac:dyDescent="0.35">
      <c r="A1045" s="20">
        <v>1043</v>
      </c>
      <c r="B1045" s="2" t="s">
        <v>2522</v>
      </c>
      <c r="C1045" s="2" t="s">
        <v>2564</v>
      </c>
      <c r="D1045" s="2" t="s">
        <v>2565</v>
      </c>
      <c r="F1045" s="23" t="s">
        <v>2567</v>
      </c>
      <c r="I1045" s="1">
        <v>0</v>
      </c>
      <c r="J1045" s="24">
        <f t="shared" si="93"/>
        <v>1</v>
      </c>
      <c r="K1045" s="44" t="s">
        <v>55</v>
      </c>
      <c r="V1045" s="26">
        <f t="shared" si="91"/>
        <v>1</v>
      </c>
      <c r="X1045" s="27" t="str">
        <f t="shared" si="92"/>
        <v>P var</v>
      </c>
      <c r="AH1045" s="67">
        <v>1</v>
      </c>
      <c r="AI1045" s="68"/>
      <c r="AJ1045" s="68"/>
      <c r="AK1045" s="68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8" t="s">
        <v>37</v>
      </c>
    </row>
    <row r="1046" spans="1:243" ht="49" customHeight="1" x14ac:dyDescent="0.35">
      <c r="A1046" s="20">
        <v>1044</v>
      </c>
      <c r="B1046" s="2" t="s">
        <v>2522</v>
      </c>
      <c r="C1046" s="2" t="s">
        <v>2564</v>
      </c>
      <c r="D1046" s="2" t="s">
        <v>2565</v>
      </c>
      <c r="F1046" s="23" t="s">
        <v>2568</v>
      </c>
      <c r="I1046" s="1">
        <v>0</v>
      </c>
      <c r="J1046" s="24">
        <f t="shared" si="93"/>
        <v>1</v>
      </c>
      <c r="K1046" s="44" t="s">
        <v>55</v>
      </c>
      <c r="V1046" s="26">
        <f t="shared" si="91"/>
        <v>1</v>
      </c>
      <c r="X1046" s="27" t="str">
        <f t="shared" si="92"/>
        <v>P var</v>
      </c>
      <c r="AH1046" s="67">
        <v>1</v>
      </c>
      <c r="AI1046" s="68"/>
      <c r="AJ1046" s="68"/>
      <c r="AK1046" s="68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8" t="s">
        <v>37</v>
      </c>
    </row>
    <row r="1047" spans="1:243" ht="49" customHeight="1" x14ac:dyDescent="0.35">
      <c r="A1047" s="20">
        <v>1045</v>
      </c>
      <c r="B1047" s="2" t="s">
        <v>2522</v>
      </c>
      <c r="C1047" s="2" t="s">
        <v>2564</v>
      </c>
      <c r="D1047" s="2" t="s">
        <v>2565</v>
      </c>
      <c r="F1047" s="23" t="s">
        <v>2569</v>
      </c>
      <c r="I1047" s="1">
        <v>0</v>
      </c>
      <c r="J1047" s="24">
        <f t="shared" si="93"/>
        <v>8</v>
      </c>
      <c r="K1047" s="44" t="s">
        <v>55</v>
      </c>
      <c r="V1047" s="26">
        <f t="shared" si="91"/>
        <v>8</v>
      </c>
      <c r="X1047" s="27" t="str">
        <f t="shared" si="92"/>
        <v>P var</v>
      </c>
      <c r="AH1047" s="67">
        <v>8</v>
      </c>
      <c r="AI1047" s="68"/>
      <c r="AJ1047" s="68"/>
      <c r="AK1047" s="68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8" t="s">
        <v>37</v>
      </c>
    </row>
    <row r="1048" spans="1:243" ht="49" customHeight="1" x14ac:dyDescent="0.35">
      <c r="A1048" s="20">
        <v>1046</v>
      </c>
      <c r="B1048" s="2" t="s">
        <v>2522</v>
      </c>
      <c r="C1048" s="2" t="s">
        <v>2564</v>
      </c>
      <c r="D1048" s="2" t="s">
        <v>2565</v>
      </c>
      <c r="F1048" s="23" t="s">
        <v>2570</v>
      </c>
      <c r="I1048" s="1">
        <v>0</v>
      </c>
      <c r="J1048" s="24">
        <f t="shared" si="93"/>
        <v>4</v>
      </c>
      <c r="K1048" s="44" t="s">
        <v>55</v>
      </c>
      <c r="V1048" s="26">
        <f t="shared" si="91"/>
        <v>4</v>
      </c>
      <c r="X1048" s="27" t="str">
        <f t="shared" si="92"/>
        <v>P var</v>
      </c>
      <c r="AH1048" s="67">
        <v>4</v>
      </c>
      <c r="AI1048" s="68"/>
      <c r="AJ1048" s="68"/>
      <c r="AK1048" s="68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8" t="s">
        <v>37</v>
      </c>
    </row>
    <row r="1049" spans="1:243" ht="49" customHeight="1" x14ac:dyDescent="0.35">
      <c r="A1049" s="20">
        <v>1047</v>
      </c>
      <c r="B1049" s="2" t="s">
        <v>2522</v>
      </c>
      <c r="C1049" s="2" t="s">
        <v>2564</v>
      </c>
      <c r="D1049" s="2" t="s">
        <v>2565</v>
      </c>
      <c r="F1049" s="23" t="s">
        <v>2571</v>
      </c>
      <c r="I1049" s="1">
        <v>0</v>
      </c>
      <c r="J1049" s="24">
        <f t="shared" si="93"/>
        <v>5000</v>
      </c>
      <c r="K1049" s="44" t="s">
        <v>55</v>
      </c>
      <c r="V1049" s="26">
        <f t="shared" si="91"/>
        <v>5000</v>
      </c>
      <c r="X1049" s="27" t="str">
        <f t="shared" si="92"/>
        <v>P var</v>
      </c>
      <c r="AH1049" s="67">
        <v>5000</v>
      </c>
      <c r="AI1049" s="68"/>
      <c r="AJ1049" s="68"/>
      <c r="AK1049" s="68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8" t="s">
        <v>37</v>
      </c>
    </row>
    <row r="1050" spans="1:243" ht="49" customHeight="1" x14ac:dyDescent="0.35">
      <c r="A1050" s="20">
        <v>1048</v>
      </c>
      <c r="B1050" s="2" t="s">
        <v>2522</v>
      </c>
      <c r="C1050" s="2" t="s">
        <v>2564</v>
      </c>
      <c r="D1050" s="2" t="s">
        <v>2565</v>
      </c>
      <c r="F1050" s="23" t="s">
        <v>2572</v>
      </c>
      <c r="I1050" s="1">
        <v>0</v>
      </c>
      <c r="J1050" s="24">
        <f t="shared" si="93"/>
        <v>2</v>
      </c>
      <c r="K1050" s="44" t="s">
        <v>55</v>
      </c>
      <c r="V1050" s="26">
        <f t="shared" si="91"/>
        <v>2</v>
      </c>
      <c r="X1050" s="27" t="str">
        <f t="shared" si="92"/>
        <v>P var</v>
      </c>
      <c r="AH1050" s="67">
        <v>2</v>
      </c>
      <c r="AI1050" s="68"/>
      <c r="AJ1050" s="68"/>
      <c r="AK1050" s="68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8" t="s">
        <v>37</v>
      </c>
    </row>
    <row r="1051" spans="1:243" ht="49" customHeight="1" x14ac:dyDescent="0.35">
      <c r="A1051" s="20">
        <v>1049</v>
      </c>
      <c r="B1051" s="2" t="s">
        <v>2522</v>
      </c>
      <c r="C1051" s="2" t="s">
        <v>2564</v>
      </c>
      <c r="D1051" s="2" t="s">
        <v>2565</v>
      </c>
      <c r="F1051" s="23" t="s">
        <v>2573</v>
      </c>
      <c r="I1051" s="1">
        <v>0</v>
      </c>
      <c r="J1051" s="24">
        <f t="shared" si="93"/>
        <v>100</v>
      </c>
      <c r="K1051" s="44" t="s">
        <v>55</v>
      </c>
      <c r="V1051" s="26">
        <f t="shared" si="91"/>
        <v>100</v>
      </c>
      <c r="X1051" s="27" t="str">
        <f t="shared" si="92"/>
        <v>P var</v>
      </c>
      <c r="AH1051" s="67">
        <v>100</v>
      </c>
      <c r="AI1051" s="68"/>
      <c r="AJ1051" s="68"/>
      <c r="AK1051" s="68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8" t="s">
        <v>37</v>
      </c>
    </row>
    <row r="1052" spans="1:243" ht="49" customHeight="1" x14ac:dyDescent="0.35">
      <c r="A1052" s="20">
        <v>1050</v>
      </c>
      <c r="B1052" s="2" t="s">
        <v>2522</v>
      </c>
      <c r="C1052" s="2" t="s">
        <v>2564</v>
      </c>
      <c r="D1052" s="2" t="s">
        <v>2565</v>
      </c>
      <c r="F1052" s="23" t="s">
        <v>2574</v>
      </c>
      <c r="I1052" s="1">
        <v>0</v>
      </c>
      <c r="J1052" s="24">
        <f t="shared" si="93"/>
        <v>30</v>
      </c>
      <c r="K1052" s="44" t="s">
        <v>55</v>
      </c>
      <c r="V1052" s="26">
        <f t="shared" si="91"/>
        <v>30</v>
      </c>
      <c r="X1052" s="27" t="str">
        <f t="shared" si="92"/>
        <v>P var</v>
      </c>
      <c r="AH1052" s="67">
        <v>30</v>
      </c>
      <c r="AI1052" s="68"/>
      <c r="AJ1052" s="68"/>
      <c r="AK1052" s="68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8" t="s">
        <v>37</v>
      </c>
    </row>
    <row r="1053" spans="1:243" ht="49" customHeight="1" x14ac:dyDescent="0.35">
      <c r="A1053" s="20">
        <v>1051</v>
      </c>
      <c r="B1053" s="2" t="s">
        <v>2522</v>
      </c>
      <c r="C1053" s="2" t="s">
        <v>2564</v>
      </c>
      <c r="D1053" s="2" t="s">
        <v>2565</v>
      </c>
      <c r="F1053" s="23" t="s">
        <v>2575</v>
      </c>
      <c r="I1053" s="1">
        <v>0</v>
      </c>
      <c r="J1053" s="24">
        <f t="shared" si="93"/>
        <v>5</v>
      </c>
      <c r="K1053" s="44" t="s">
        <v>55</v>
      </c>
      <c r="V1053" s="26">
        <f t="shared" si="91"/>
        <v>5</v>
      </c>
      <c r="X1053" s="27" t="str">
        <f t="shared" si="92"/>
        <v>P var</v>
      </c>
      <c r="AH1053" s="67">
        <v>5</v>
      </c>
      <c r="AI1053" s="68"/>
      <c r="AJ1053" s="68"/>
      <c r="AK1053" s="68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8" t="s">
        <v>37</v>
      </c>
    </row>
    <row r="1054" spans="1:243" ht="49" customHeight="1" x14ac:dyDescent="0.35">
      <c r="A1054" s="20">
        <v>1052</v>
      </c>
      <c r="B1054" s="2" t="s">
        <v>2522</v>
      </c>
      <c r="C1054" s="2" t="s">
        <v>2564</v>
      </c>
      <c r="D1054" s="2" t="s">
        <v>2565</v>
      </c>
      <c r="F1054" s="23" t="s">
        <v>2576</v>
      </c>
      <c r="I1054" s="1">
        <v>0</v>
      </c>
      <c r="J1054" s="24">
        <f t="shared" si="93"/>
        <v>10</v>
      </c>
      <c r="K1054" s="44" t="s">
        <v>55</v>
      </c>
      <c r="V1054" s="26">
        <f t="shared" si="91"/>
        <v>10</v>
      </c>
      <c r="X1054" s="27" t="str">
        <f t="shared" si="92"/>
        <v>P var</v>
      </c>
      <c r="AH1054" s="67">
        <v>10</v>
      </c>
      <c r="AI1054" s="68"/>
      <c r="AJ1054" s="68"/>
      <c r="AK1054" s="68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8" t="s">
        <v>37</v>
      </c>
    </row>
    <row r="1055" spans="1:243" ht="49" customHeight="1" x14ac:dyDescent="0.35">
      <c r="A1055" s="20">
        <v>1053</v>
      </c>
      <c r="B1055" s="2" t="s">
        <v>2522</v>
      </c>
      <c r="C1055" s="2" t="s">
        <v>2564</v>
      </c>
      <c r="D1055" s="2" t="s">
        <v>2565</v>
      </c>
      <c r="F1055" s="23" t="s">
        <v>2577</v>
      </c>
      <c r="I1055" s="1">
        <v>0</v>
      </c>
      <c r="J1055" s="24">
        <f t="shared" si="93"/>
        <v>10</v>
      </c>
      <c r="K1055" s="44" t="s">
        <v>55</v>
      </c>
      <c r="V1055" s="26">
        <f t="shared" si="91"/>
        <v>10</v>
      </c>
      <c r="X1055" s="27" t="str">
        <f t="shared" si="92"/>
        <v>P var</v>
      </c>
      <c r="AH1055" s="67">
        <v>10</v>
      </c>
      <c r="AI1055" s="68"/>
      <c r="AJ1055" s="68"/>
      <c r="AK1055" s="68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8" t="s">
        <v>37</v>
      </c>
    </row>
    <row r="1056" spans="1:243" ht="49" customHeight="1" x14ac:dyDescent="0.35">
      <c r="A1056" s="20">
        <v>1054</v>
      </c>
      <c r="B1056" s="2" t="s">
        <v>2522</v>
      </c>
      <c r="C1056" s="2" t="s">
        <v>2564</v>
      </c>
      <c r="D1056" s="2" t="s">
        <v>2565</v>
      </c>
      <c r="F1056" s="23" t="s">
        <v>2578</v>
      </c>
      <c r="I1056" s="1">
        <v>0</v>
      </c>
      <c r="J1056" s="24">
        <f t="shared" si="93"/>
        <v>5</v>
      </c>
      <c r="K1056" s="44" t="s">
        <v>55</v>
      </c>
      <c r="V1056" s="26">
        <f t="shared" si="91"/>
        <v>5</v>
      </c>
      <c r="X1056" s="27" t="str">
        <f t="shared" si="92"/>
        <v>P var</v>
      </c>
      <c r="AH1056" s="67">
        <v>5</v>
      </c>
      <c r="AI1056" s="68"/>
      <c r="AJ1056" s="68"/>
      <c r="AK1056" s="68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8" t="s">
        <v>37</v>
      </c>
    </row>
    <row r="1057" spans="1:243" ht="49" customHeight="1" x14ac:dyDescent="0.35">
      <c r="A1057" s="20">
        <v>1055</v>
      </c>
      <c r="B1057" s="2" t="s">
        <v>2522</v>
      </c>
      <c r="C1057" s="2" t="s">
        <v>2564</v>
      </c>
      <c r="D1057" s="2" t="s">
        <v>2565</v>
      </c>
      <c r="F1057" s="23" t="s">
        <v>2579</v>
      </c>
      <c r="I1057" s="1">
        <v>0</v>
      </c>
      <c r="J1057" s="24">
        <f t="shared" si="93"/>
        <v>18</v>
      </c>
      <c r="K1057" s="44" t="s">
        <v>55</v>
      </c>
      <c r="V1057" s="26">
        <f t="shared" si="91"/>
        <v>18</v>
      </c>
      <c r="X1057" s="27" t="str">
        <f t="shared" si="92"/>
        <v>P var</v>
      </c>
      <c r="AH1057" s="67">
        <v>18</v>
      </c>
      <c r="AI1057" s="68"/>
      <c r="AJ1057" s="68"/>
      <c r="AK1057" s="68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8" t="s">
        <v>37</v>
      </c>
    </row>
    <row r="1058" spans="1:243" ht="49" customHeight="1" x14ac:dyDescent="0.35">
      <c r="A1058" s="20">
        <v>1056</v>
      </c>
      <c r="B1058" s="2" t="s">
        <v>2522</v>
      </c>
      <c r="C1058" s="2" t="s">
        <v>2564</v>
      </c>
      <c r="D1058" s="2" t="s">
        <v>2565</v>
      </c>
      <c r="F1058" s="23" t="s">
        <v>2580</v>
      </c>
      <c r="I1058" s="1">
        <v>0</v>
      </c>
      <c r="J1058" s="24">
        <f t="shared" si="93"/>
        <v>3</v>
      </c>
      <c r="K1058" s="44" t="s">
        <v>55</v>
      </c>
      <c r="V1058" s="26">
        <f t="shared" si="91"/>
        <v>3</v>
      </c>
      <c r="X1058" s="27" t="str">
        <f t="shared" si="92"/>
        <v>P var</v>
      </c>
      <c r="AH1058" s="67">
        <v>3</v>
      </c>
      <c r="AI1058" s="68"/>
      <c r="AJ1058" s="68"/>
      <c r="AK1058" s="68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8" t="s">
        <v>37</v>
      </c>
    </row>
    <row r="1059" spans="1:243" ht="49" customHeight="1" x14ac:dyDescent="0.35">
      <c r="A1059" s="20">
        <v>1057</v>
      </c>
      <c r="B1059" s="2" t="s">
        <v>2522</v>
      </c>
      <c r="C1059" s="2" t="s">
        <v>2564</v>
      </c>
      <c r="D1059" s="2" t="s">
        <v>2565</v>
      </c>
      <c r="F1059" s="23" t="s">
        <v>2581</v>
      </c>
      <c r="I1059" s="1">
        <v>0</v>
      </c>
      <c r="J1059" s="24">
        <f t="shared" si="93"/>
        <v>2</v>
      </c>
      <c r="K1059" s="44" t="s">
        <v>55</v>
      </c>
      <c r="V1059" s="26">
        <f t="shared" si="91"/>
        <v>2</v>
      </c>
      <c r="X1059" s="27" t="str">
        <f t="shared" si="92"/>
        <v>P var</v>
      </c>
      <c r="AH1059" s="67">
        <v>2</v>
      </c>
      <c r="AI1059" s="68"/>
      <c r="AJ1059" s="68"/>
      <c r="AK1059" s="68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8" t="s">
        <v>37</v>
      </c>
    </row>
    <row r="1060" spans="1:243" ht="49" customHeight="1" x14ac:dyDescent="0.35">
      <c r="A1060" s="20">
        <v>1058</v>
      </c>
      <c r="B1060" s="2" t="s">
        <v>2522</v>
      </c>
      <c r="C1060" s="2" t="s">
        <v>2564</v>
      </c>
      <c r="D1060" s="2" t="s">
        <v>2565</v>
      </c>
      <c r="F1060" s="23" t="s">
        <v>2582</v>
      </c>
      <c r="I1060" s="1">
        <v>0</v>
      </c>
      <c r="J1060" s="24">
        <f t="shared" si="93"/>
        <v>2</v>
      </c>
      <c r="K1060" s="44" t="s">
        <v>55</v>
      </c>
      <c r="V1060" s="26">
        <f t="shared" si="91"/>
        <v>2</v>
      </c>
      <c r="X1060" s="27" t="str">
        <f t="shared" si="92"/>
        <v>P var</v>
      </c>
      <c r="AH1060" s="67">
        <v>2</v>
      </c>
      <c r="AI1060" s="68"/>
      <c r="AJ1060" s="68"/>
      <c r="AK1060" s="68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8" t="s">
        <v>37</v>
      </c>
    </row>
    <row r="1061" spans="1:243" ht="49" customHeight="1" x14ac:dyDescent="0.35">
      <c r="A1061" s="20">
        <v>1059</v>
      </c>
      <c r="B1061" s="2" t="s">
        <v>2522</v>
      </c>
      <c r="C1061" s="2" t="s">
        <v>2564</v>
      </c>
      <c r="D1061" s="2" t="s">
        <v>2565</v>
      </c>
      <c r="F1061" s="23" t="s">
        <v>2583</v>
      </c>
      <c r="I1061" s="1">
        <v>0</v>
      </c>
      <c r="J1061" s="24">
        <f t="shared" si="93"/>
        <v>5</v>
      </c>
      <c r="K1061" s="44" t="s">
        <v>55</v>
      </c>
      <c r="V1061" s="26">
        <f t="shared" si="91"/>
        <v>5</v>
      </c>
      <c r="X1061" s="27" t="str">
        <f t="shared" si="92"/>
        <v>P var</v>
      </c>
      <c r="AH1061" s="67">
        <v>5</v>
      </c>
      <c r="AI1061" s="68"/>
      <c r="AJ1061" s="68"/>
      <c r="AK1061" s="68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8" t="s">
        <v>37</v>
      </c>
    </row>
    <row r="1062" spans="1:243" ht="49" customHeight="1" x14ac:dyDescent="0.35">
      <c r="A1062" s="20">
        <v>1060</v>
      </c>
      <c r="B1062" s="2" t="s">
        <v>2522</v>
      </c>
      <c r="C1062" s="2" t="s">
        <v>2564</v>
      </c>
      <c r="D1062" s="2" t="s">
        <v>2565</v>
      </c>
      <c r="F1062" s="23" t="s">
        <v>2584</v>
      </c>
      <c r="I1062" s="1">
        <v>0</v>
      </c>
      <c r="J1062" s="24">
        <f t="shared" si="93"/>
        <v>5</v>
      </c>
      <c r="K1062" s="44" t="s">
        <v>55</v>
      </c>
      <c r="V1062" s="26">
        <f t="shared" si="91"/>
        <v>5</v>
      </c>
      <c r="X1062" s="27" t="str">
        <f t="shared" si="92"/>
        <v>P var</v>
      </c>
      <c r="AH1062" s="67">
        <v>5</v>
      </c>
      <c r="AI1062" s="68"/>
      <c r="AJ1062" s="68"/>
      <c r="AK1062" s="68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8" t="s">
        <v>37</v>
      </c>
    </row>
    <row r="1063" spans="1:243" ht="49" customHeight="1" x14ac:dyDescent="0.35">
      <c r="A1063" s="20">
        <v>1061</v>
      </c>
      <c r="B1063" s="2" t="s">
        <v>2522</v>
      </c>
      <c r="C1063" s="2" t="s">
        <v>2564</v>
      </c>
      <c r="D1063" s="2" t="s">
        <v>2565</v>
      </c>
      <c r="F1063" s="23" t="s">
        <v>2585</v>
      </c>
      <c r="I1063" s="1">
        <v>0</v>
      </c>
      <c r="J1063" s="24">
        <f t="shared" si="93"/>
        <v>5</v>
      </c>
      <c r="K1063" s="44" t="s">
        <v>55</v>
      </c>
      <c r="V1063" s="26">
        <f t="shared" si="91"/>
        <v>5</v>
      </c>
      <c r="X1063" s="27" t="str">
        <f t="shared" si="92"/>
        <v>P var</v>
      </c>
      <c r="AH1063" s="67">
        <v>5</v>
      </c>
      <c r="AI1063" s="68"/>
      <c r="AJ1063" s="68"/>
      <c r="AK1063" s="68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8" t="s">
        <v>37</v>
      </c>
    </row>
    <row r="1064" spans="1:243" ht="49" customHeight="1" x14ac:dyDescent="0.35">
      <c r="A1064" s="20">
        <v>1062</v>
      </c>
      <c r="B1064" s="2" t="s">
        <v>2522</v>
      </c>
      <c r="C1064" s="2" t="s">
        <v>2564</v>
      </c>
      <c r="D1064" s="2" t="s">
        <v>2565</v>
      </c>
      <c r="F1064" s="23" t="s">
        <v>2586</v>
      </c>
      <c r="I1064" s="1">
        <v>0</v>
      </c>
      <c r="J1064" s="24">
        <f t="shared" si="93"/>
        <v>1</v>
      </c>
      <c r="K1064" s="44" t="s">
        <v>55</v>
      </c>
      <c r="V1064" s="26">
        <f t="shared" si="91"/>
        <v>1</v>
      </c>
      <c r="X1064" s="27" t="str">
        <f t="shared" si="92"/>
        <v>P var</v>
      </c>
      <c r="AH1064" s="67">
        <v>1</v>
      </c>
      <c r="AI1064" s="68"/>
      <c r="AJ1064" s="68"/>
      <c r="AK1064" s="68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8" t="s">
        <v>37</v>
      </c>
    </row>
    <row r="1065" spans="1:243" ht="49" customHeight="1" x14ac:dyDescent="0.35">
      <c r="A1065" s="20">
        <v>1063</v>
      </c>
      <c r="B1065" s="2" t="s">
        <v>2522</v>
      </c>
      <c r="C1065" s="2" t="s">
        <v>2564</v>
      </c>
      <c r="D1065" s="2" t="s">
        <v>2565</v>
      </c>
      <c r="F1065" s="23" t="s">
        <v>2587</v>
      </c>
      <c r="I1065" s="1">
        <v>0</v>
      </c>
      <c r="J1065" s="24">
        <f t="shared" si="93"/>
        <v>3</v>
      </c>
      <c r="K1065" s="44" t="s">
        <v>55</v>
      </c>
      <c r="V1065" s="26">
        <f t="shared" si="91"/>
        <v>3</v>
      </c>
      <c r="X1065" s="27" t="str">
        <f t="shared" si="92"/>
        <v>P var</v>
      </c>
      <c r="AH1065" s="67">
        <v>3</v>
      </c>
      <c r="AI1065" s="68"/>
      <c r="AJ1065" s="68"/>
      <c r="AK1065" s="68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8" t="s">
        <v>37</v>
      </c>
    </row>
    <row r="1066" spans="1:243" ht="49" customHeight="1" x14ac:dyDescent="0.35">
      <c r="A1066" s="20">
        <v>1064</v>
      </c>
      <c r="B1066" s="2" t="s">
        <v>2522</v>
      </c>
      <c r="C1066" s="2" t="s">
        <v>2564</v>
      </c>
      <c r="D1066" s="2" t="s">
        <v>2565</v>
      </c>
      <c r="F1066" s="23" t="s">
        <v>2588</v>
      </c>
      <c r="I1066" s="1">
        <v>0</v>
      </c>
      <c r="J1066" s="24">
        <f t="shared" si="93"/>
        <v>1</v>
      </c>
      <c r="K1066" s="44" t="s">
        <v>55</v>
      </c>
      <c r="V1066" s="26">
        <f t="shared" si="91"/>
        <v>1</v>
      </c>
      <c r="X1066" s="27" t="str">
        <f t="shared" si="92"/>
        <v>P var</v>
      </c>
      <c r="AH1066" s="67">
        <v>1</v>
      </c>
      <c r="AI1066" s="68"/>
      <c r="AJ1066" s="68"/>
      <c r="AK1066" s="68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8" t="s">
        <v>37</v>
      </c>
    </row>
    <row r="1067" spans="1:243" ht="49" customHeight="1" x14ac:dyDescent="0.35">
      <c r="A1067" s="20">
        <v>1065</v>
      </c>
      <c r="B1067" s="2" t="s">
        <v>2522</v>
      </c>
      <c r="C1067" s="2" t="s">
        <v>2564</v>
      </c>
      <c r="D1067" s="2" t="s">
        <v>2565</v>
      </c>
      <c r="F1067" s="23" t="s">
        <v>2589</v>
      </c>
      <c r="I1067" s="1">
        <v>0</v>
      </c>
      <c r="J1067" s="24">
        <f t="shared" si="93"/>
        <v>5</v>
      </c>
      <c r="K1067" s="44" t="s">
        <v>55</v>
      </c>
      <c r="V1067" s="26">
        <f t="shared" si="91"/>
        <v>5</v>
      </c>
      <c r="X1067" s="27" t="str">
        <f t="shared" si="92"/>
        <v>P var</v>
      </c>
      <c r="AH1067" s="67">
        <v>5</v>
      </c>
      <c r="AI1067" s="68"/>
      <c r="AJ1067" s="68"/>
      <c r="AK1067" s="68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8" t="s">
        <v>37</v>
      </c>
    </row>
    <row r="1068" spans="1:243" ht="49" customHeight="1" x14ac:dyDescent="0.35">
      <c r="A1068" s="20">
        <v>1066</v>
      </c>
      <c r="B1068" s="2" t="s">
        <v>2522</v>
      </c>
      <c r="C1068" s="2" t="s">
        <v>2564</v>
      </c>
      <c r="D1068" s="2" t="s">
        <v>2565</v>
      </c>
      <c r="F1068" s="23" t="s">
        <v>2590</v>
      </c>
      <c r="I1068" s="1">
        <v>0</v>
      </c>
      <c r="J1068" s="24">
        <f t="shared" si="93"/>
        <v>10</v>
      </c>
      <c r="K1068" s="44" t="s">
        <v>55</v>
      </c>
      <c r="V1068" s="26">
        <f t="shared" si="91"/>
        <v>10</v>
      </c>
      <c r="X1068" s="27" t="str">
        <f t="shared" si="92"/>
        <v>P var</v>
      </c>
      <c r="AH1068" s="67">
        <v>10</v>
      </c>
      <c r="AI1068" s="68"/>
      <c r="AJ1068" s="68"/>
      <c r="AK1068" s="68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8" t="s">
        <v>37</v>
      </c>
    </row>
    <row r="1069" spans="1:243" ht="49" customHeight="1" x14ac:dyDescent="0.35">
      <c r="A1069" s="20">
        <v>1067</v>
      </c>
      <c r="B1069" s="2" t="s">
        <v>2522</v>
      </c>
      <c r="C1069" s="2" t="s">
        <v>2564</v>
      </c>
      <c r="D1069" s="2" t="s">
        <v>2565</v>
      </c>
      <c r="F1069" s="23" t="s">
        <v>2591</v>
      </c>
      <c r="I1069" s="1">
        <v>0</v>
      </c>
      <c r="J1069" s="24">
        <f t="shared" si="93"/>
        <v>5</v>
      </c>
      <c r="K1069" s="44" t="s">
        <v>55</v>
      </c>
      <c r="V1069" s="26">
        <f t="shared" si="91"/>
        <v>5</v>
      </c>
      <c r="X1069" s="27" t="str">
        <f t="shared" si="92"/>
        <v>P var</v>
      </c>
      <c r="AH1069" s="67">
        <v>5</v>
      </c>
      <c r="AI1069" s="68"/>
      <c r="AJ1069" s="68"/>
      <c r="AK1069" s="68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8" t="s">
        <v>37</v>
      </c>
    </row>
    <row r="1070" spans="1:243" ht="49" customHeight="1" x14ac:dyDescent="0.35">
      <c r="A1070" s="20">
        <v>1068</v>
      </c>
      <c r="B1070" s="2" t="s">
        <v>2522</v>
      </c>
      <c r="C1070" s="2" t="s">
        <v>2564</v>
      </c>
      <c r="D1070" s="2" t="s">
        <v>2565</v>
      </c>
      <c r="F1070" s="23" t="s">
        <v>2592</v>
      </c>
      <c r="I1070" s="1">
        <v>0</v>
      </c>
      <c r="J1070" s="24">
        <f t="shared" si="93"/>
        <v>3</v>
      </c>
      <c r="K1070" s="44" t="s">
        <v>55</v>
      </c>
      <c r="V1070" s="26">
        <f t="shared" si="91"/>
        <v>3</v>
      </c>
      <c r="X1070" s="27" t="str">
        <f t="shared" si="92"/>
        <v>P var</v>
      </c>
      <c r="AH1070" s="67">
        <v>3</v>
      </c>
      <c r="AI1070" s="68"/>
      <c r="AJ1070" s="68"/>
      <c r="AK1070" s="68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8" t="s">
        <v>37</v>
      </c>
    </row>
    <row r="1071" spans="1:243" ht="49" customHeight="1" x14ac:dyDescent="0.35">
      <c r="A1071" s="20">
        <v>1069</v>
      </c>
      <c r="B1071" s="2" t="s">
        <v>2522</v>
      </c>
      <c r="C1071" s="2" t="s">
        <v>2564</v>
      </c>
      <c r="D1071" s="2" t="s">
        <v>2565</v>
      </c>
      <c r="F1071" s="23" t="s">
        <v>2593</v>
      </c>
      <c r="I1071" s="1">
        <v>0</v>
      </c>
      <c r="J1071" s="24">
        <f t="shared" si="93"/>
        <v>8</v>
      </c>
      <c r="K1071" s="44" t="s">
        <v>55</v>
      </c>
      <c r="V1071" s="26">
        <f t="shared" si="91"/>
        <v>8</v>
      </c>
      <c r="X1071" s="27" t="str">
        <f t="shared" si="92"/>
        <v>P var</v>
      </c>
      <c r="AH1071" s="67">
        <v>8</v>
      </c>
      <c r="AI1071" s="68"/>
      <c r="AJ1071" s="68"/>
      <c r="AK1071" s="68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8" t="s">
        <v>37</v>
      </c>
    </row>
    <row r="1072" spans="1:243" ht="49" customHeight="1" x14ac:dyDescent="0.35">
      <c r="A1072" s="20">
        <v>1070</v>
      </c>
      <c r="B1072" s="2" t="s">
        <v>2522</v>
      </c>
      <c r="C1072" s="2" t="s">
        <v>2564</v>
      </c>
      <c r="D1072" s="2" t="s">
        <v>2565</v>
      </c>
      <c r="F1072" s="23" t="s">
        <v>2594</v>
      </c>
      <c r="I1072" s="1">
        <v>0</v>
      </c>
      <c r="J1072" s="24">
        <f t="shared" si="93"/>
        <v>2</v>
      </c>
      <c r="K1072" s="44" t="s">
        <v>55</v>
      </c>
      <c r="V1072" s="26">
        <f t="shared" si="91"/>
        <v>2</v>
      </c>
      <c r="X1072" s="27" t="str">
        <f t="shared" si="92"/>
        <v>P var</v>
      </c>
      <c r="AH1072" s="67">
        <v>2</v>
      </c>
      <c r="AI1072" s="68"/>
      <c r="AJ1072" s="68"/>
      <c r="AK1072" s="68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8" t="s">
        <v>37</v>
      </c>
    </row>
    <row r="1073" spans="1:243" ht="49" customHeight="1" x14ac:dyDescent="0.35">
      <c r="A1073" s="20">
        <v>1071</v>
      </c>
      <c r="B1073" s="2" t="s">
        <v>2522</v>
      </c>
      <c r="C1073" s="2" t="s">
        <v>2564</v>
      </c>
      <c r="D1073" s="2" t="s">
        <v>2565</v>
      </c>
      <c r="F1073" s="23" t="s">
        <v>2595</v>
      </c>
      <c r="I1073" s="1">
        <v>0</v>
      </c>
      <c r="J1073" s="24">
        <f t="shared" si="93"/>
        <v>7</v>
      </c>
      <c r="K1073" s="44" t="s">
        <v>55</v>
      </c>
      <c r="V1073" s="26">
        <f t="shared" si="91"/>
        <v>7</v>
      </c>
      <c r="X1073" s="27" t="str">
        <f t="shared" si="92"/>
        <v>P var</v>
      </c>
      <c r="AH1073" s="67">
        <v>7</v>
      </c>
      <c r="AI1073" s="68"/>
      <c r="AJ1073" s="68"/>
      <c r="AK1073" s="68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8" t="s">
        <v>37</v>
      </c>
    </row>
    <row r="1074" spans="1:243" ht="49" customHeight="1" x14ac:dyDescent="0.35">
      <c r="A1074" s="20">
        <v>1072</v>
      </c>
      <c r="B1074" s="2" t="s">
        <v>2522</v>
      </c>
      <c r="C1074" s="2" t="s">
        <v>2564</v>
      </c>
      <c r="D1074" s="2" t="s">
        <v>2565</v>
      </c>
      <c r="F1074" s="23" t="s">
        <v>2596</v>
      </c>
      <c r="I1074" s="1">
        <v>0</v>
      </c>
      <c r="J1074" s="24">
        <f t="shared" si="93"/>
        <v>25</v>
      </c>
      <c r="K1074" s="44" t="s">
        <v>55</v>
      </c>
      <c r="V1074" s="26">
        <f t="shared" si="91"/>
        <v>25</v>
      </c>
      <c r="X1074" s="27" t="str">
        <f t="shared" si="92"/>
        <v>P var</v>
      </c>
      <c r="AH1074" s="67">
        <v>25</v>
      </c>
      <c r="AI1074" s="68"/>
      <c r="AJ1074" s="68"/>
      <c r="AK1074" s="68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8" t="s">
        <v>37</v>
      </c>
    </row>
    <row r="1075" spans="1:243" ht="49" customHeight="1" x14ac:dyDescent="0.35">
      <c r="A1075" s="20">
        <v>1073</v>
      </c>
      <c r="B1075" s="2" t="s">
        <v>2522</v>
      </c>
      <c r="C1075" s="2" t="s">
        <v>2564</v>
      </c>
      <c r="D1075" s="2" t="s">
        <v>2565</v>
      </c>
      <c r="F1075" s="23" t="s">
        <v>2597</v>
      </c>
      <c r="I1075" s="1">
        <v>0</v>
      </c>
      <c r="J1075" s="24">
        <f t="shared" si="93"/>
        <v>1</v>
      </c>
      <c r="K1075" s="44" t="s">
        <v>55</v>
      </c>
      <c r="V1075" s="26">
        <f t="shared" si="91"/>
        <v>1</v>
      </c>
      <c r="X1075" s="27" t="str">
        <f t="shared" si="92"/>
        <v>P var</v>
      </c>
      <c r="AH1075" s="67">
        <v>1</v>
      </c>
      <c r="AI1075" s="68"/>
      <c r="AJ1075" s="68"/>
      <c r="AK1075" s="68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8" t="s">
        <v>37</v>
      </c>
    </row>
    <row r="1076" spans="1:243" ht="49" customHeight="1" x14ac:dyDescent="0.35">
      <c r="A1076" s="20">
        <v>1074</v>
      </c>
      <c r="B1076" s="2" t="s">
        <v>2522</v>
      </c>
      <c r="C1076" s="2" t="s">
        <v>2564</v>
      </c>
      <c r="D1076" s="2" t="s">
        <v>2565</v>
      </c>
      <c r="F1076" s="23" t="s">
        <v>2598</v>
      </c>
      <c r="I1076" s="1">
        <v>0</v>
      </c>
      <c r="J1076" s="24">
        <f t="shared" si="93"/>
        <v>10</v>
      </c>
      <c r="K1076" s="44" t="s">
        <v>55</v>
      </c>
      <c r="V1076" s="26">
        <f t="shared" si="91"/>
        <v>10</v>
      </c>
      <c r="X1076" s="27" t="str">
        <f t="shared" si="92"/>
        <v>P var</v>
      </c>
      <c r="AH1076" s="67">
        <v>10</v>
      </c>
      <c r="AI1076" s="68"/>
      <c r="AJ1076" s="68"/>
      <c r="AK1076" s="68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8" t="s">
        <v>37</v>
      </c>
    </row>
    <row r="1077" spans="1:243" ht="49" customHeight="1" x14ac:dyDescent="0.35">
      <c r="A1077" s="20">
        <v>1075</v>
      </c>
      <c r="B1077" s="2" t="s">
        <v>2522</v>
      </c>
      <c r="C1077" s="2" t="s">
        <v>2564</v>
      </c>
      <c r="D1077" s="2" t="s">
        <v>2565</v>
      </c>
      <c r="F1077" s="23" t="s">
        <v>2599</v>
      </c>
      <c r="I1077" s="1">
        <v>0</v>
      </c>
      <c r="J1077" s="24">
        <f t="shared" si="93"/>
        <v>7</v>
      </c>
      <c r="K1077" s="44" t="s">
        <v>55</v>
      </c>
      <c r="V1077" s="26">
        <f t="shared" si="91"/>
        <v>7</v>
      </c>
      <c r="X1077" s="27" t="str">
        <f t="shared" si="92"/>
        <v>P var</v>
      </c>
      <c r="AH1077" s="67">
        <v>7</v>
      </c>
      <c r="AI1077" s="68"/>
      <c r="AJ1077" s="68"/>
      <c r="AK1077" s="68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8" t="s">
        <v>37</v>
      </c>
    </row>
    <row r="1078" spans="1:243" ht="49" customHeight="1" x14ac:dyDescent="0.35">
      <c r="A1078" s="20">
        <v>1076</v>
      </c>
      <c r="B1078" s="2" t="s">
        <v>2522</v>
      </c>
      <c r="C1078" s="2" t="s">
        <v>2564</v>
      </c>
      <c r="D1078" s="2" t="s">
        <v>2565</v>
      </c>
      <c r="F1078" s="23" t="s">
        <v>2600</v>
      </c>
      <c r="I1078" s="1">
        <v>0</v>
      </c>
      <c r="J1078" s="24">
        <f t="shared" si="93"/>
        <v>7</v>
      </c>
      <c r="K1078" s="44" t="s">
        <v>55</v>
      </c>
      <c r="V1078" s="26">
        <f t="shared" si="91"/>
        <v>7</v>
      </c>
      <c r="X1078" s="27" t="str">
        <f t="shared" si="92"/>
        <v>P var</v>
      </c>
      <c r="AH1078" s="67">
        <v>7</v>
      </c>
      <c r="AI1078" s="68"/>
      <c r="AJ1078" s="68"/>
      <c r="AK1078" s="68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8" t="s">
        <v>37</v>
      </c>
    </row>
    <row r="1079" spans="1:243" ht="49" customHeight="1" x14ac:dyDescent="0.35">
      <c r="A1079" s="20">
        <v>1077</v>
      </c>
      <c r="B1079" s="2" t="s">
        <v>2522</v>
      </c>
      <c r="C1079" s="2" t="s">
        <v>2564</v>
      </c>
      <c r="D1079" s="2" t="s">
        <v>2565</v>
      </c>
      <c r="F1079" s="23" t="s">
        <v>2601</v>
      </c>
      <c r="I1079" s="1">
        <v>0</v>
      </c>
      <c r="J1079" s="24">
        <f t="shared" si="93"/>
        <v>10</v>
      </c>
      <c r="K1079" s="44" t="s">
        <v>55</v>
      </c>
      <c r="V1079" s="26">
        <f t="shared" si="91"/>
        <v>10</v>
      </c>
      <c r="X1079" s="27" t="str">
        <f t="shared" si="92"/>
        <v>P var</v>
      </c>
      <c r="AH1079" s="67">
        <v>10</v>
      </c>
      <c r="AI1079" s="68"/>
      <c r="AJ1079" s="68"/>
      <c r="AK1079" s="68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8" t="s">
        <v>37</v>
      </c>
    </row>
    <row r="1080" spans="1:243" ht="49" customHeight="1" x14ac:dyDescent="0.35">
      <c r="A1080" s="20">
        <v>1078</v>
      </c>
      <c r="B1080" s="2" t="s">
        <v>2522</v>
      </c>
      <c r="C1080" s="2" t="s">
        <v>2564</v>
      </c>
      <c r="D1080" s="2" t="s">
        <v>2565</v>
      </c>
      <c r="F1080" s="23" t="s">
        <v>2602</v>
      </c>
      <c r="I1080" s="1">
        <v>0</v>
      </c>
      <c r="J1080" s="24">
        <f t="shared" si="93"/>
        <v>5</v>
      </c>
      <c r="K1080" s="44" t="s">
        <v>55</v>
      </c>
      <c r="V1080" s="26">
        <f t="shared" si="91"/>
        <v>5</v>
      </c>
      <c r="X1080" s="27" t="str">
        <f t="shared" si="92"/>
        <v>P var</v>
      </c>
      <c r="AH1080" s="67">
        <v>5</v>
      </c>
      <c r="AI1080" s="68"/>
      <c r="AJ1080" s="68"/>
      <c r="AK1080" s="68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8" t="s">
        <v>37</v>
      </c>
    </row>
    <row r="1081" spans="1:243" ht="49" customHeight="1" x14ac:dyDescent="0.35">
      <c r="A1081" s="20">
        <v>1079</v>
      </c>
      <c r="B1081" s="2" t="s">
        <v>2522</v>
      </c>
      <c r="C1081" s="2" t="s">
        <v>2564</v>
      </c>
      <c r="D1081" s="2" t="s">
        <v>2565</v>
      </c>
      <c r="F1081" s="23" t="s">
        <v>2603</v>
      </c>
      <c r="I1081" s="1">
        <v>0</v>
      </c>
      <c r="J1081" s="24">
        <f t="shared" si="93"/>
        <v>2</v>
      </c>
      <c r="K1081" s="44" t="s">
        <v>55</v>
      </c>
      <c r="V1081" s="26">
        <f t="shared" si="91"/>
        <v>2</v>
      </c>
      <c r="X1081" s="27" t="str">
        <f t="shared" si="92"/>
        <v>P var</v>
      </c>
      <c r="AH1081" s="67">
        <v>2</v>
      </c>
      <c r="AI1081" s="68"/>
      <c r="AJ1081" s="68"/>
      <c r="AK1081" s="68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8" t="s">
        <v>37</v>
      </c>
    </row>
    <row r="1082" spans="1:243" ht="49" customHeight="1" x14ac:dyDescent="0.35">
      <c r="A1082" s="20">
        <v>1080</v>
      </c>
      <c r="B1082" s="2" t="s">
        <v>2522</v>
      </c>
      <c r="C1082" s="2" t="s">
        <v>2564</v>
      </c>
      <c r="D1082" s="2" t="s">
        <v>2565</v>
      </c>
      <c r="F1082" s="23" t="s">
        <v>2604</v>
      </c>
      <c r="I1082" s="1">
        <v>0</v>
      </c>
      <c r="J1082" s="24">
        <f t="shared" si="93"/>
        <v>2</v>
      </c>
      <c r="K1082" s="44" t="s">
        <v>55</v>
      </c>
      <c r="V1082" s="26">
        <f t="shared" si="91"/>
        <v>2</v>
      </c>
      <c r="X1082" s="27" t="str">
        <f t="shared" si="92"/>
        <v>P var</v>
      </c>
      <c r="AH1082" s="67">
        <v>2</v>
      </c>
      <c r="AI1082" s="68"/>
      <c r="AJ1082" s="68"/>
      <c r="AK1082" s="68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8" t="s">
        <v>37</v>
      </c>
    </row>
    <row r="1083" spans="1:243" ht="49" customHeight="1" x14ac:dyDescent="0.35">
      <c r="A1083" s="20">
        <v>1081</v>
      </c>
      <c r="B1083" s="2" t="s">
        <v>2522</v>
      </c>
      <c r="C1083" s="2" t="s">
        <v>2564</v>
      </c>
      <c r="D1083" s="2" t="s">
        <v>2565</v>
      </c>
      <c r="F1083" s="23" t="s">
        <v>2605</v>
      </c>
      <c r="I1083" s="1">
        <v>0</v>
      </c>
      <c r="J1083" s="24">
        <f t="shared" si="93"/>
        <v>5</v>
      </c>
      <c r="K1083" s="44" t="s">
        <v>55</v>
      </c>
      <c r="V1083" s="26">
        <f t="shared" si="91"/>
        <v>5</v>
      </c>
      <c r="X1083" s="27" t="str">
        <f t="shared" si="92"/>
        <v>P var</v>
      </c>
      <c r="AH1083" s="67">
        <v>5</v>
      </c>
      <c r="AI1083" s="68"/>
      <c r="AJ1083" s="68"/>
      <c r="AK1083" s="68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8" t="s">
        <v>37</v>
      </c>
    </row>
    <row r="1084" spans="1:243" ht="49" customHeight="1" x14ac:dyDescent="0.35">
      <c r="A1084" s="20">
        <v>1082</v>
      </c>
      <c r="B1084" s="2" t="s">
        <v>2522</v>
      </c>
      <c r="C1084" s="2" t="s">
        <v>2564</v>
      </c>
      <c r="D1084" s="2" t="s">
        <v>2565</v>
      </c>
      <c r="F1084" s="23" t="s">
        <v>2606</v>
      </c>
      <c r="I1084" s="1">
        <v>0</v>
      </c>
      <c r="J1084" s="24">
        <f t="shared" si="93"/>
        <v>5</v>
      </c>
      <c r="K1084" s="44" t="s">
        <v>55</v>
      </c>
      <c r="V1084" s="26">
        <f t="shared" si="91"/>
        <v>5</v>
      </c>
      <c r="X1084" s="27" t="str">
        <f t="shared" si="92"/>
        <v>P var</v>
      </c>
      <c r="AH1084" s="67">
        <v>5</v>
      </c>
      <c r="AI1084" s="68"/>
      <c r="AJ1084" s="68"/>
      <c r="AK1084" s="68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8" t="s">
        <v>37</v>
      </c>
    </row>
    <row r="1085" spans="1:243" ht="49" customHeight="1" x14ac:dyDescent="0.35">
      <c r="A1085" s="20">
        <v>1083</v>
      </c>
      <c r="B1085" s="2" t="s">
        <v>2522</v>
      </c>
      <c r="C1085" s="2" t="s">
        <v>2564</v>
      </c>
      <c r="D1085" s="2" t="s">
        <v>2565</v>
      </c>
      <c r="F1085" s="23" t="s">
        <v>2607</v>
      </c>
      <c r="I1085" s="1">
        <v>0</v>
      </c>
      <c r="J1085" s="24">
        <f t="shared" si="93"/>
        <v>5</v>
      </c>
      <c r="K1085" s="44" t="s">
        <v>55</v>
      </c>
      <c r="V1085" s="26">
        <f t="shared" si="91"/>
        <v>5</v>
      </c>
      <c r="X1085" s="27" t="str">
        <f t="shared" si="92"/>
        <v>P var</v>
      </c>
      <c r="AH1085" s="67">
        <v>5</v>
      </c>
      <c r="AI1085" s="68"/>
      <c r="AJ1085" s="68"/>
      <c r="AK1085" s="68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8" t="s">
        <v>37</v>
      </c>
    </row>
    <row r="1086" spans="1:243" ht="49" customHeight="1" x14ac:dyDescent="0.35">
      <c r="A1086" s="20">
        <v>1084</v>
      </c>
      <c r="B1086" s="2" t="s">
        <v>2522</v>
      </c>
      <c r="C1086" s="2" t="s">
        <v>2564</v>
      </c>
      <c r="D1086" s="2" t="s">
        <v>2565</v>
      </c>
      <c r="F1086" s="23" t="s">
        <v>2608</v>
      </c>
      <c r="I1086" s="1">
        <v>0</v>
      </c>
      <c r="J1086" s="24">
        <f t="shared" si="93"/>
        <v>3</v>
      </c>
      <c r="K1086" s="44" t="s">
        <v>55</v>
      </c>
      <c r="V1086" s="26">
        <f t="shared" si="91"/>
        <v>3</v>
      </c>
      <c r="X1086" s="27" t="str">
        <f t="shared" si="92"/>
        <v>P var</v>
      </c>
      <c r="AH1086" s="67">
        <v>3</v>
      </c>
      <c r="AI1086" s="68"/>
      <c r="AJ1086" s="68"/>
      <c r="AK1086" s="68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8" t="s">
        <v>37</v>
      </c>
    </row>
    <row r="1087" spans="1:243" ht="49" customHeight="1" x14ac:dyDescent="0.35">
      <c r="A1087" s="20">
        <v>1085</v>
      </c>
      <c r="B1087" s="2" t="s">
        <v>2522</v>
      </c>
      <c r="C1087" s="2" t="s">
        <v>2564</v>
      </c>
      <c r="D1087" s="2" t="s">
        <v>2565</v>
      </c>
      <c r="F1087" s="23" t="s">
        <v>2609</v>
      </c>
      <c r="I1087" s="1">
        <v>0</v>
      </c>
      <c r="J1087" s="24">
        <f t="shared" si="93"/>
        <v>5</v>
      </c>
      <c r="K1087" s="44" t="s">
        <v>55</v>
      </c>
      <c r="V1087" s="26">
        <f t="shared" ref="V1087:V1152" si="94">J1087-I1087</f>
        <v>5</v>
      </c>
      <c r="X1087" s="27" t="str">
        <f t="shared" ref="X1087:X1152" si="95">IF(J1087&lt;I1087,"N var",IF(J1087&lt;(I1087+W1087),"P var low",IF(J1087&gt;(I1087+W1087-1),"P var","N var")))</f>
        <v>P var</v>
      </c>
      <c r="AH1087" s="67">
        <v>5</v>
      </c>
      <c r="AI1087" s="68"/>
      <c r="AJ1087" s="68"/>
      <c r="AK1087" s="68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8" t="s">
        <v>37</v>
      </c>
    </row>
    <row r="1088" spans="1:243" ht="49" customHeight="1" x14ac:dyDescent="0.35">
      <c r="A1088" s="20">
        <v>1086</v>
      </c>
      <c r="B1088" s="2" t="s">
        <v>2522</v>
      </c>
      <c r="C1088" s="2" t="s">
        <v>2564</v>
      </c>
      <c r="D1088" s="2" t="s">
        <v>2565</v>
      </c>
      <c r="F1088" s="23" t="s">
        <v>2610</v>
      </c>
      <c r="I1088" s="1">
        <v>0</v>
      </c>
      <c r="J1088" s="24">
        <f t="shared" si="93"/>
        <v>1</v>
      </c>
      <c r="K1088" s="44" t="s">
        <v>55</v>
      </c>
      <c r="V1088" s="26">
        <f t="shared" si="94"/>
        <v>1</v>
      </c>
      <c r="X1088" s="27" t="str">
        <f t="shared" si="95"/>
        <v>P var</v>
      </c>
      <c r="AH1088" s="67">
        <v>1</v>
      </c>
      <c r="AI1088" s="68"/>
      <c r="AJ1088" s="68"/>
      <c r="AK1088" s="68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8" t="s">
        <v>37</v>
      </c>
    </row>
    <row r="1089" spans="1:243" ht="49" customHeight="1" x14ac:dyDescent="0.35">
      <c r="A1089" s="20">
        <v>1087</v>
      </c>
      <c r="B1089" s="2" t="s">
        <v>2611</v>
      </c>
      <c r="D1089" s="2" t="s">
        <v>220</v>
      </c>
      <c r="E1089" s="4" t="s">
        <v>2612</v>
      </c>
      <c r="F1089" s="23" t="s">
        <v>2613</v>
      </c>
      <c r="I1089" s="1">
        <v>0</v>
      </c>
      <c r="J1089" s="24">
        <f t="shared" si="93"/>
        <v>200</v>
      </c>
      <c r="K1089" s="44" t="s">
        <v>55</v>
      </c>
      <c r="M1089" s="1">
        <v>1</v>
      </c>
      <c r="V1089" s="26">
        <f t="shared" si="94"/>
        <v>200</v>
      </c>
      <c r="X1089" s="27" t="str">
        <f t="shared" si="95"/>
        <v>P var</v>
      </c>
      <c r="AH1089" s="67">
        <v>24</v>
      </c>
      <c r="AI1089" s="68"/>
      <c r="AJ1089" s="68"/>
      <c r="AK1089" s="68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>
        <v>-5</v>
      </c>
      <c r="AZ1089" s="1">
        <v>-5</v>
      </c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>
        <v>-14</v>
      </c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>
        <v>200</v>
      </c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8" t="s">
        <v>37</v>
      </c>
    </row>
    <row r="1090" spans="1:243" ht="49" customHeight="1" x14ac:dyDescent="0.35">
      <c r="A1090" s="20">
        <v>1088</v>
      </c>
      <c r="B1090" s="2" t="s">
        <v>2611</v>
      </c>
      <c r="D1090" s="2" t="s">
        <v>220</v>
      </c>
      <c r="E1090" s="4" t="s">
        <v>2614</v>
      </c>
      <c r="F1090" s="23" t="s">
        <v>2615</v>
      </c>
      <c r="I1090" s="1">
        <v>0</v>
      </c>
      <c r="J1090" s="24">
        <f t="shared" si="93"/>
        <v>31</v>
      </c>
      <c r="K1090" s="44" t="s">
        <v>55</v>
      </c>
      <c r="M1090" s="1">
        <v>1</v>
      </c>
      <c r="V1090" s="26">
        <f t="shared" si="94"/>
        <v>31</v>
      </c>
      <c r="X1090" s="27" t="str">
        <f t="shared" si="95"/>
        <v>P var</v>
      </c>
      <c r="AB1090" s="5" t="s">
        <v>224</v>
      </c>
      <c r="AG1090" s="11">
        <v>8.8000000000000007</v>
      </c>
      <c r="AH1090" s="67">
        <v>31</v>
      </c>
      <c r="AI1090" s="68"/>
      <c r="AJ1090" s="68"/>
      <c r="AK1090" s="68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8" t="s">
        <v>37</v>
      </c>
    </row>
    <row r="1091" spans="1:243" ht="49" customHeight="1" x14ac:dyDescent="0.35">
      <c r="A1091" s="20">
        <v>1089</v>
      </c>
      <c r="B1091" s="2" t="s">
        <v>2611</v>
      </c>
      <c r="D1091" s="2" t="s">
        <v>220</v>
      </c>
      <c r="E1091" s="4" t="s">
        <v>2616</v>
      </c>
      <c r="F1091" s="23" t="s">
        <v>2617</v>
      </c>
      <c r="I1091" s="1">
        <v>0</v>
      </c>
      <c r="J1091" s="24">
        <f t="shared" si="93"/>
        <v>40</v>
      </c>
      <c r="K1091" s="44" t="s">
        <v>55</v>
      </c>
      <c r="M1091" s="1">
        <v>1</v>
      </c>
      <c r="V1091" s="26">
        <f t="shared" si="94"/>
        <v>40</v>
      </c>
      <c r="X1091" s="27" t="str">
        <f t="shared" si="95"/>
        <v>P var</v>
      </c>
      <c r="AH1091" s="67">
        <v>5</v>
      </c>
      <c r="AI1091" s="68"/>
      <c r="AJ1091" s="68"/>
      <c r="AK1091" s="68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>
        <v>-3</v>
      </c>
      <c r="AZ1091" s="1">
        <v>-5</v>
      </c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>
        <v>20</v>
      </c>
      <c r="CD1091" s="1">
        <v>-3</v>
      </c>
      <c r="CE1091" s="1"/>
      <c r="CF1091" s="1"/>
      <c r="CG1091" s="1">
        <v>-14</v>
      </c>
      <c r="CH1091" s="1"/>
      <c r="CI1091" s="1"/>
      <c r="CJ1091" s="1"/>
      <c r="CK1091" s="1"/>
      <c r="CL1091" s="1"/>
      <c r="CM1091" s="1"/>
      <c r="CN1091" s="1"/>
      <c r="CO1091" s="1"/>
      <c r="CP1091" s="1">
        <v>20</v>
      </c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>
        <v>20</v>
      </c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8" t="s">
        <v>37</v>
      </c>
    </row>
    <row r="1092" spans="1:243" ht="49" customHeight="1" x14ac:dyDescent="0.35">
      <c r="A1092" s="20">
        <v>1090</v>
      </c>
      <c r="B1092" s="2" t="s">
        <v>2611</v>
      </c>
      <c r="D1092" s="2" t="s">
        <v>220</v>
      </c>
      <c r="E1092" s="4" t="s">
        <v>2618</v>
      </c>
      <c r="F1092" s="23" t="s">
        <v>2619</v>
      </c>
      <c r="I1092" s="1">
        <v>0</v>
      </c>
      <c r="J1092" s="24">
        <f t="shared" si="93"/>
        <v>17</v>
      </c>
      <c r="K1092" s="44" t="s">
        <v>55</v>
      </c>
      <c r="M1092" s="1">
        <v>1</v>
      </c>
      <c r="V1092" s="26">
        <f t="shared" si="94"/>
        <v>17</v>
      </c>
      <c r="X1092" s="27" t="str">
        <f t="shared" si="95"/>
        <v>P var</v>
      </c>
      <c r="AG1092" s="11">
        <v>4.2</v>
      </c>
      <c r="AH1092" s="67">
        <v>43</v>
      </c>
      <c r="AI1092" s="68"/>
      <c r="AJ1092" s="68"/>
      <c r="AK1092" s="68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>
        <v>-5</v>
      </c>
      <c r="AZ1092" s="1">
        <v>-5</v>
      </c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>
        <v>-2</v>
      </c>
      <c r="CE1092" s="1"/>
      <c r="CF1092" s="1"/>
      <c r="CG1092" s="1">
        <v>-14</v>
      </c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8" t="s">
        <v>37</v>
      </c>
    </row>
    <row r="1093" spans="1:243" ht="49" customHeight="1" x14ac:dyDescent="0.35">
      <c r="A1093" s="20">
        <v>1091</v>
      </c>
      <c r="B1093" s="2" t="s">
        <v>2611</v>
      </c>
      <c r="D1093" s="2" t="s">
        <v>220</v>
      </c>
      <c r="E1093" s="4" t="s">
        <v>2620</v>
      </c>
      <c r="F1093" s="23" t="s">
        <v>2621</v>
      </c>
      <c r="I1093" s="1">
        <v>0</v>
      </c>
      <c r="J1093" s="24">
        <f t="shared" si="93"/>
        <v>228</v>
      </c>
      <c r="K1093" s="44" t="s">
        <v>55</v>
      </c>
      <c r="M1093" s="1">
        <v>2</v>
      </c>
      <c r="V1093" s="26">
        <f t="shared" si="94"/>
        <v>228</v>
      </c>
      <c r="X1093" s="27" t="str">
        <f t="shared" si="95"/>
        <v>P var</v>
      </c>
      <c r="AH1093" s="67">
        <v>276</v>
      </c>
      <c r="AI1093" s="68"/>
      <c r="AJ1093" s="68"/>
      <c r="AK1093" s="68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>
        <v>-10</v>
      </c>
      <c r="AZ1093" s="1">
        <v>-10</v>
      </c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>
        <v>-28</v>
      </c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8" t="s">
        <v>37</v>
      </c>
    </row>
    <row r="1094" spans="1:243" ht="49" customHeight="1" x14ac:dyDescent="0.35">
      <c r="A1094" s="20">
        <v>1092</v>
      </c>
      <c r="B1094" s="2" t="s">
        <v>2611</v>
      </c>
      <c r="D1094" s="2" t="s">
        <v>220</v>
      </c>
      <c r="E1094" s="4" t="s">
        <v>2622</v>
      </c>
      <c r="F1094" s="23" t="s">
        <v>2623</v>
      </c>
      <c r="I1094" s="1">
        <v>0</v>
      </c>
      <c r="J1094" s="24">
        <f t="shared" si="93"/>
        <v>159</v>
      </c>
      <c r="K1094" s="44" t="s">
        <v>55</v>
      </c>
      <c r="M1094" s="1">
        <v>1</v>
      </c>
      <c r="V1094" s="26">
        <f t="shared" si="94"/>
        <v>159</v>
      </c>
      <c r="X1094" s="27" t="str">
        <f t="shared" si="95"/>
        <v>P var</v>
      </c>
      <c r="AH1094" s="67">
        <v>183</v>
      </c>
      <c r="AI1094" s="68"/>
      <c r="AJ1094" s="68"/>
      <c r="AK1094" s="68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>
        <v>-5</v>
      </c>
      <c r="AZ1094" s="1">
        <v>-5</v>
      </c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>
        <v>-14</v>
      </c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8" t="s">
        <v>37</v>
      </c>
    </row>
    <row r="1095" spans="1:243" ht="49" customHeight="1" x14ac:dyDescent="0.35">
      <c r="A1095" s="20">
        <v>1093</v>
      </c>
      <c r="B1095" s="2" t="s">
        <v>2611</v>
      </c>
      <c r="D1095" s="2" t="s">
        <v>220</v>
      </c>
      <c r="E1095" s="4" t="s">
        <v>2624</v>
      </c>
      <c r="F1095" s="23" t="s">
        <v>2625</v>
      </c>
      <c r="I1095" s="1">
        <v>0</v>
      </c>
      <c r="J1095" s="24">
        <f t="shared" si="93"/>
        <v>121</v>
      </c>
      <c r="K1095" s="44" t="s">
        <v>55</v>
      </c>
      <c r="M1095" s="1">
        <v>1</v>
      </c>
      <c r="V1095" s="26">
        <f t="shared" si="94"/>
        <v>121</v>
      </c>
      <c r="X1095" s="27" t="str">
        <f t="shared" si="95"/>
        <v>P var</v>
      </c>
      <c r="AH1095" s="67">
        <v>135</v>
      </c>
      <c r="AI1095" s="68"/>
      <c r="AJ1095" s="68"/>
      <c r="AK1095" s="68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>
        <v>-14</v>
      </c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8" t="s">
        <v>37</v>
      </c>
    </row>
    <row r="1096" spans="1:243" ht="49" customHeight="1" x14ac:dyDescent="0.35">
      <c r="A1096" s="20">
        <v>1094</v>
      </c>
      <c r="B1096" s="2" t="s">
        <v>2611</v>
      </c>
      <c r="D1096" s="2" t="s">
        <v>220</v>
      </c>
      <c r="F1096" s="23" t="e">
        <v>#N/A</v>
      </c>
      <c r="I1096" s="1">
        <v>0</v>
      </c>
      <c r="J1096" s="24">
        <f t="shared" ref="J1096:J1159" si="96">SUM(AH1096)+SUM(AI1096:PY1096)</f>
        <v>41</v>
      </c>
      <c r="K1096" s="44" t="s">
        <v>55</v>
      </c>
      <c r="M1096" s="1">
        <v>1</v>
      </c>
      <c r="V1096" s="26">
        <f t="shared" si="94"/>
        <v>41</v>
      </c>
      <c r="X1096" s="27" t="str">
        <f t="shared" si="95"/>
        <v>P var</v>
      </c>
      <c r="AH1096" s="67">
        <v>41</v>
      </c>
      <c r="AI1096" s="68"/>
      <c r="AJ1096" s="68"/>
      <c r="AK1096" s="68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8" t="s">
        <v>37</v>
      </c>
    </row>
    <row r="1097" spans="1:243" ht="49" customHeight="1" x14ac:dyDescent="0.35">
      <c r="A1097" s="20">
        <v>1095</v>
      </c>
      <c r="B1097" s="2" t="s">
        <v>2611</v>
      </c>
      <c r="D1097" s="2" t="s">
        <v>220</v>
      </c>
      <c r="E1097" s="4" t="s">
        <v>2626</v>
      </c>
      <c r="F1097" s="23" t="s">
        <v>2627</v>
      </c>
      <c r="I1097" s="1">
        <v>0</v>
      </c>
      <c r="J1097" s="24">
        <f t="shared" si="96"/>
        <v>71</v>
      </c>
      <c r="K1097" s="44" t="s">
        <v>55</v>
      </c>
      <c r="M1097" s="1">
        <v>1</v>
      </c>
      <c r="V1097" s="26">
        <f t="shared" si="94"/>
        <v>71</v>
      </c>
      <c r="X1097" s="27" t="str">
        <f t="shared" si="95"/>
        <v>P var</v>
      </c>
      <c r="AH1097" s="67">
        <v>85</v>
      </c>
      <c r="AI1097" s="68"/>
      <c r="AJ1097" s="68"/>
      <c r="AK1097" s="68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>
        <v>-14</v>
      </c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8" t="s">
        <v>37</v>
      </c>
    </row>
    <row r="1098" spans="1:243" ht="49" customHeight="1" x14ac:dyDescent="0.35">
      <c r="A1098" s="20">
        <v>1096</v>
      </c>
      <c r="B1098" s="2" t="s">
        <v>2611</v>
      </c>
      <c r="D1098" s="2" t="s">
        <v>220</v>
      </c>
      <c r="F1098" s="23" t="e">
        <v>#N/A</v>
      </c>
      <c r="I1098" s="1">
        <v>0</v>
      </c>
      <c r="J1098" s="24">
        <f t="shared" si="96"/>
        <v>95</v>
      </c>
      <c r="K1098" s="44" t="s">
        <v>55</v>
      </c>
      <c r="M1098" s="1">
        <v>1</v>
      </c>
      <c r="V1098" s="26">
        <f t="shared" si="94"/>
        <v>95</v>
      </c>
      <c r="X1098" s="27" t="str">
        <f t="shared" si="95"/>
        <v>P var</v>
      </c>
      <c r="AH1098" s="67">
        <v>95</v>
      </c>
      <c r="AI1098" s="68"/>
      <c r="AJ1098" s="68"/>
      <c r="AK1098" s="68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8" t="s">
        <v>37</v>
      </c>
    </row>
    <row r="1099" spans="1:243" ht="49" customHeight="1" x14ac:dyDescent="0.35">
      <c r="A1099" s="20">
        <v>1097</v>
      </c>
      <c r="B1099" s="2" t="s">
        <v>2611</v>
      </c>
      <c r="D1099" s="2" t="s">
        <v>220</v>
      </c>
      <c r="E1099" s="4" t="s">
        <v>2628</v>
      </c>
      <c r="F1099" s="23" t="s">
        <v>2629</v>
      </c>
      <c r="I1099" s="1">
        <v>0</v>
      </c>
      <c r="J1099" s="24">
        <f t="shared" si="96"/>
        <v>218</v>
      </c>
      <c r="K1099" s="44" t="s">
        <v>55</v>
      </c>
      <c r="M1099" s="1">
        <v>2</v>
      </c>
      <c r="V1099" s="26">
        <f t="shared" si="94"/>
        <v>218</v>
      </c>
      <c r="X1099" s="27" t="str">
        <f t="shared" si="95"/>
        <v>P var</v>
      </c>
      <c r="AH1099" s="67">
        <v>266</v>
      </c>
      <c r="AI1099" s="68"/>
      <c r="AJ1099" s="68"/>
      <c r="AK1099" s="68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>
        <v>-10</v>
      </c>
      <c r="AZ1099" s="1">
        <v>-10</v>
      </c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>
        <v>-28</v>
      </c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8" t="s">
        <v>37</v>
      </c>
    </row>
    <row r="1100" spans="1:243" ht="49" customHeight="1" x14ac:dyDescent="0.35">
      <c r="A1100" s="20">
        <v>1098</v>
      </c>
      <c r="B1100" s="2" t="s">
        <v>2611</v>
      </c>
      <c r="D1100" s="2" t="s">
        <v>220</v>
      </c>
      <c r="E1100" s="4" t="s">
        <v>2630</v>
      </c>
      <c r="F1100" s="23" t="s">
        <v>2631</v>
      </c>
      <c r="I1100" s="1">
        <v>0</v>
      </c>
      <c r="J1100" s="24">
        <f t="shared" si="96"/>
        <v>158</v>
      </c>
      <c r="K1100" s="44" t="s">
        <v>55</v>
      </c>
      <c r="M1100" s="1">
        <v>1</v>
      </c>
      <c r="V1100" s="26">
        <f t="shared" si="94"/>
        <v>158</v>
      </c>
      <c r="X1100" s="27" t="str">
        <f t="shared" si="95"/>
        <v>P var</v>
      </c>
      <c r="AH1100" s="67">
        <v>182</v>
      </c>
      <c r="AI1100" s="68"/>
      <c r="AJ1100" s="68"/>
      <c r="AK1100" s="68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>
        <v>-5</v>
      </c>
      <c r="AZ1100" s="1">
        <v>-5</v>
      </c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>
        <v>-14</v>
      </c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8" t="s">
        <v>37</v>
      </c>
    </row>
    <row r="1101" spans="1:243" ht="49" customHeight="1" x14ac:dyDescent="0.35">
      <c r="A1101" s="20">
        <v>1099</v>
      </c>
      <c r="B1101" s="2" t="s">
        <v>2611</v>
      </c>
      <c r="D1101" s="2" t="s">
        <v>220</v>
      </c>
      <c r="E1101" s="4" t="s">
        <v>2632</v>
      </c>
      <c r="F1101" s="23" t="s">
        <v>2633</v>
      </c>
      <c r="I1101" s="1">
        <v>0</v>
      </c>
      <c r="J1101" s="24">
        <f t="shared" si="96"/>
        <v>1059</v>
      </c>
      <c r="K1101" s="44" t="s">
        <v>55</v>
      </c>
      <c r="M1101" s="1">
        <v>1</v>
      </c>
      <c r="V1101" s="26">
        <f t="shared" si="94"/>
        <v>1059</v>
      </c>
      <c r="X1101" s="27" t="str">
        <f t="shared" si="95"/>
        <v>P var</v>
      </c>
      <c r="AH1101" s="67">
        <v>1083</v>
      </c>
      <c r="AI1101" s="68"/>
      <c r="AJ1101" s="68"/>
      <c r="AK1101" s="68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>
        <v>-5</v>
      </c>
      <c r="AZ1101" s="1">
        <v>-5</v>
      </c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>
        <v>-14</v>
      </c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8" t="s">
        <v>37</v>
      </c>
    </row>
    <row r="1102" spans="1:243" ht="49" customHeight="1" x14ac:dyDescent="0.35">
      <c r="A1102" s="20">
        <v>1100</v>
      </c>
      <c r="B1102" s="2" t="s">
        <v>2611</v>
      </c>
      <c r="D1102" s="2" t="s">
        <v>220</v>
      </c>
      <c r="E1102" s="4" t="s">
        <v>2634</v>
      </c>
      <c r="F1102" s="23" t="s">
        <v>2635</v>
      </c>
      <c r="I1102" s="1">
        <v>0</v>
      </c>
      <c r="J1102" s="24">
        <f t="shared" si="96"/>
        <v>159</v>
      </c>
      <c r="K1102" s="44" t="s">
        <v>55</v>
      </c>
      <c r="M1102" s="1">
        <v>1</v>
      </c>
      <c r="V1102" s="26">
        <f t="shared" si="94"/>
        <v>159</v>
      </c>
      <c r="X1102" s="27" t="str">
        <f t="shared" si="95"/>
        <v>P var</v>
      </c>
      <c r="AH1102" s="67">
        <v>183</v>
      </c>
      <c r="AI1102" s="68"/>
      <c r="AJ1102" s="68"/>
      <c r="AK1102" s="68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>
        <v>-5</v>
      </c>
      <c r="AZ1102" s="1">
        <v>-5</v>
      </c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>
        <v>-14</v>
      </c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8" t="s">
        <v>37</v>
      </c>
    </row>
    <row r="1103" spans="1:243" ht="49" customHeight="1" x14ac:dyDescent="0.35">
      <c r="A1103" s="20">
        <v>1101</v>
      </c>
      <c r="B1103" s="2" t="s">
        <v>2611</v>
      </c>
      <c r="D1103" s="2" t="s">
        <v>220</v>
      </c>
      <c r="E1103" s="4" t="s">
        <v>2636</v>
      </c>
      <c r="F1103" s="23" t="s">
        <v>2637</v>
      </c>
      <c r="I1103" s="1">
        <v>0</v>
      </c>
      <c r="J1103" s="24">
        <f t="shared" si="96"/>
        <v>1059</v>
      </c>
      <c r="K1103" s="44" t="s">
        <v>55</v>
      </c>
      <c r="M1103" s="1">
        <v>1</v>
      </c>
      <c r="V1103" s="26">
        <f t="shared" si="94"/>
        <v>1059</v>
      </c>
      <c r="X1103" s="27" t="str">
        <f t="shared" si="95"/>
        <v>P var</v>
      </c>
      <c r="AH1103" s="67">
        <v>1083</v>
      </c>
      <c r="AI1103" s="68"/>
      <c r="AJ1103" s="68"/>
      <c r="AK1103" s="68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>
        <v>-5</v>
      </c>
      <c r="AZ1103" s="1">
        <v>-5</v>
      </c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>
        <v>-14</v>
      </c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8" t="s">
        <v>37</v>
      </c>
    </row>
    <row r="1104" spans="1:243" ht="49" customHeight="1" x14ac:dyDescent="0.35">
      <c r="A1104" s="20">
        <v>1102</v>
      </c>
      <c r="B1104" s="2" t="s">
        <v>2611</v>
      </c>
      <c r="D1104" s="2" t="s">
        <v>220</v>
      </c>
      <c r="E1104" s="4" t="s">
        <v>2638</v>
      </c>
      <c r="F1104" s="23" t="s">
        <v>2639</v>
      </c>
      <c r="I1104" s="1">
        <v>0</v>
      </c>
      <c r="J1104" s="24">
        <f t="shared" si="96"/>
        <v>316</v>
      </c>
      <c r="K1104" s="44" t="s">
        <v>55</v>
      </c>
      <c r="M1104" s="1">
        <v>2</v>
      </c>
      <c r="V1104" s="26">
        <f t="shared" si="94"/>
        <v>316</v>
      </c>
      <c r="X1104" s="27" t="str">
        <f t="shared" si="95"/>
        <v>P var</v>
      </c>
      <c r="AH1104" s="67">
        <v>364</v>
      </c>
      <c r="AI1104" s="68"/>
      <c r="AJ1104" s="68"/>
      <c r="AK1104" s="68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>
        <v>-10</v>
      </c>
      <c r="AZ1104" s="1">
        <v>-10</v>
      </c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>
        <v>-28</v>
      </c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8" t="s">
        <v>37</v>
      </c>
    </row>
    <row r="1105" spans="1:243" ht="49" customHeight="1" x14ac:dyDescent="0.35">
      <c r="A1105" s="20">
        <v>1103</v>
      </c>
      <c r="B1105" s="2" t="s">
        <v>2611</v>
      </c>
      <c r="D1105" s="2" t="s">
        <v>220</v>
      </c>
      <c r="F1105" s="23" t="e">
        <v>#N/A</v>
      </c>
      <c r="I1105" s="1">
        <v>0</v>
      </c>
      <c r="J1105" s="24">
        <f t="shared" si="96"/>
        <v>1256</v>
      </c>
      <c r="K1105" s="44" t="s">
        <v>55</v>
      </c>
      <c r="M1105" s="1">
        <v>1</v>
      </c>
      <c r="V1105" s="26">
        <f t="shared" si="94"/>
        <v>1256</v>
      </c>
      <c r="X1105" s="27" t="str">
        <f t="shared" si="95"/>
        <v>P var</v>
      </c>
      <c r="AH1105" s="67">
        <v>1256</v>
      </c>
      <c r="AI1105" s="68"/>
      <c r="AJ1105" s="68"/>
      <c r="AK1105" s="68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8" t="s">
        <v>37</v>
      </c>
    </row>
    <row r="1106" spans="1:243" ht="49" customHeight="1" x14ac:dyDescent="0.35">
      <c r="A1106" s="20">
        <v>1104</v>
      </c>
      <c r="B1106" s="2" t="s">
        <v>2611</v>
      </c>
      <c r="D1106" s="2" t="s">
        <v>220</v>
      </c>
      <c r="F1106" s="23" t="e">
        <v>#N/A</v>
      </c>
      <c r="I1106" s="1">
        <v>0</v>
      </c>
      <c r="J1106" s="24">
        <f t="shared" si="96"/>
        <v>11</v>
      </c>
      <c r="K1106" s="44" t="s">
        <v>55</v>
      </c>
      <c r="M1106" s="1">
        <v>1</v>
      </c>
      <c r="V1106" s="26">
        <f t="shared" si="94"/>
        <v>11</v>
      </c>
      <c r="X1106" s="27" t="str">
        <f t="shared" si="95"/>
        <v>P var</v>
      </c>
      <c r="AH1106" s="67">
        <v>11</v>
      </c>
      <c r="AI1106" s="68"/>
      <c r="AJ1106" s="68"/>
      <c r="AK1106" s="68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8" t="s">
        <v>37</v>
      </c>
    </row>
    <row r="1107" spans="1:243" ht="49" customHeight="1" x14ac:dyDescent="0.35">
      <c r="A1107" s="20">
        <v>1105</v>
      </c>
      <c r="B1107" s="2" t="s">
        <v>2611</v>
      </c>
      <c r="D1107" s="2" t="s">
        <v>220</v>
      </c>
      <c r="F1107" s="23" t="e">
        <v>#N/A</v>
      </c>
      <c r="I1107" s="1">
        <v>0</v>
      </c>
      <c r="J1107" s="24">
        <f t="shared" si="96"/>
        <v>160</v>
      </c>
      <c r="K1107" s="44" t="s">
        <v>55</v>
      </c>
      <c r="M1107" s="1">
        <v>1</v>
      </c>
      <c r="V1107" s="26">
        <f t="shared" si="94"/>
        <v>160</v>
      </c>
      <c r="X1107" s="27" t="str">
        <f t="shared" si="95"/>
        <v>P var</v>
      </c>
      <c r="AH1107" s="67">
        <v>160</v>
      </c>
      <c r="AI1107" s="68"/>
      <c r="AJ1107" s="68"/>
      <c r="AK1107" s="68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8" t="s">
        <v>37</v>
      </c>
    </row>
    <row r="1108" spans="1:243" ht="49" customHeight="1" x14ac:dyDescent="0.35">
      <c r="A1108" s="20">
        <v>1106</v>
      </c>
      <c r="B1108" s="2" t="s">
        <v>2611</v>
      </c>
      <c r="C1108" s="2" t="s">
        <v>1064</v>
      </c>
      <c r="D1108" s="2" t="s">
        <v>220</v>
      </c>
      <c r="E1108" s="4" t="s">
        <v>2640</v>
      </c>
      <c r="F1108" s="23" t="s">
        <v>2641</v>
      </c>
      <c r="I1108" s="1">
        <v>0</v>
      </c>
      <c r="J1108" s="24">
        <f t="shared" si="96"/>
        <v>50</v>
      </c>
      <c r="K1108" s="44" t="s">
        <v>55</v>
      </c>
      <c r="V1108" s="26">
        <f t="shared" si="94"/>
        <v>50</v>
      </c>
      <c r="X1108" s="27" t="str">
        <f t="shared" si="95"/>
        <v>P var</v>
      </c>
      <c r="AH1108" s="67">
        <v>50</v>
      </c>
      <c r="AI1108" s="68"/>
      <c r="AJ1108" s="68"/>
      <c r="AK1108" s="68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8" t="s">
        <v>37</v>
      </c>
    </row>
    <row r="1109" spans="1:243" ht="49" customHeight="1" x14ac:dyDescent="0.35">
      <c r="A1109" s="20">
        <v>1107</v>
      </c>
      <c r="B1109" s="2" t="s">
        <v>2611</v>
      </c>
      <c r="C1109" s="2" t="s">
        <v>1064</v>
      </c>
      <c r="D1109" s="2" t="s">
        <v>220</v>
      </c>
      <c r="E1109" s="4" t="s">
        <v>2642</v>
      </c>
      <c r="F1109" s="23" t="s">
        <v>2643</v>
      </c>
      <c r="I1109" s="1">
        <v>0</v>
      </c>
      <c r="J1109" s="24">
        <f t="shared" si="96"/>
        <v>50</v>
      </c>
      <c r="K1109" s="44" t="s">
        <v>55</v>
      </c>
      <c r="V1109" s="26">
        <f t="shared" si="94"/>
        <v>50</v>
      </c>
      <c r="X1109" s="27" t="str">
        <f t="shared" si="95"/>
        <v>P var</v>
      </c>
      <c r="AH1109" s="67">
        <v>50</v>
      </c>
      <c r="AI1109" s="68"/>
      <c r="AJ1109" s="68"/>
      <c r="AK1109" s="68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8" t="s">
        <v>37</v>
      </c>
    </row>
    <row r="1110" spans="1:243" ht="49" customHeight="1" x14ac:dyDescent="0.35">
      <c r="A1110" s="20">
        <v>1108</v>
      </c>
      <c r="B1110" s="2" t="s">
        <v>2644</v>
      </c>
      <c r="C1110" s="2" t="s">
        <v>1064</v>
      </c>
      <c r="D1110" s="2" t="s">
        <v>220</v>
      </c>
      <c r="E1110" s="4" t="s">
        <v>2645</v>
      </c>
      <c r="F1110" s="23" t="s">
        <v>2646</v>
      </c>
      <c r="I1110" s="1">
        <v>0</v>
      </c>
      <c r="J1110" s="24">
        <f t="shared" si="96"/>
        <v>50</v>
      </c>
      <c r="K1110" s="44" t="s">
        <v>55</v>
      </c>
      <c r="V1110" s="26">
        <f t="shared" si="94"/>
        <v>50</v>
      </c>
      <c r="X1110" s="27" t="str">
        <f t="shared" si="95"/>
        <v>P var</v>
      </c>
      <c r="AH1110" s="67">
        <v>50</v>
      </c>
      <c r="AI1110" s="68"/>
      <c r="AJ1110" s="68"/>
      <c r="AK1110" s="68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8" t="s">
        <v>37</v>
      </c>
    </row>
    <row r="1111" spans="1:243" ht="49" customHeight="1" x14ac:dyDescent="0.35">
      <c r="A1111" s="20">
        <v>1109</v>
      </c>
      <c r="B1111" s="2" t="s">
        <v>2644</v>
      </c>
      <c r="C1111" s="2" t="s">
        <v>1064</v>
      </c>
      <c r="D1111" s="2" t="s">
        <v>220</v>
      </c>
      <c r="E1111" s="4" t="s">
        <v>2647</v>
      </c>
      <c r="F1111" s="23" t="s">
        <v>2648</v>
      </c>
      <c r="I1111" s="1">
        <v>0</v>
      </c>
      <c r="J1111" s="24">
        <f t="shared" si="96"/>
        <v>50</v>
      </c>
      <c r="K1111" s="44" t="s">
        <v>55</v>
      </c>
      <c r="V1111" s="26">
        <f t="shared" si="94"/>
        <v>50</v>
      </c>
      <c r="X1111" s="27" t="str">
        <f t="shared" si="95"/>
        <v>P var</v>
      </c>
      <c r="AH1111" s="67">
        <v>50</v>
      </c>
      <c r="AI1111" s="68"/>
      <c r="AJ1111" s="68"/>
      <c r="AK1111" s="68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8" t="s">
        <v>37</v>
      </c>
    </row>
    <row r="1112" spans="1:243" ht="49" customHeight="1" x14ac:dyDescent="0.35">
      <c r="A1112" s="20">
        <v>1110</v>
      </c>
      <c r="B1112" s="2" t="s">
        <v>2649</v>
      </c>
      <c r="C1112" s="2" t="s">
        <v>2649</v>
      </c>
      <c r="D1112" s="2" t="s">
        <v>2650</v>
      </c>
      <c r="F1112" s="23" t="e">
        <v>#N/A</v>
      </c>
      <c r="I1112" s="1">
        <v>0</v>
      </c>
      <c r="J1112" s="24">
        <f t="shared" si="96"/>
        <v>3</v>
      </c>
      <c r="K1112" s="44" t="s">
        <v>55</v>
      </c>
      <c r="M1112" s="1">
        <v>1</v>
      </c>
      <c r="V1112" s="98">
        <f t="shared" si="94"/>
        <v>3</v>
      </c>
      <c r="X1112" s="99" t="str">
        <f t="shared" si="95"/>
        <v>P var</v>
      </c>
      <c r="AH1112" s="67">
        <v>3</v>
      </c>
      <c r="AI1112" s="68"/>
      <c r="AJ1112" s="68"/>
      <c r="AK1112" s="68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8" t="s">
        <v>37</v>
      </c>
    </row>
    <row r="1113" spans="1:243" ht="49" customHeight="1" x14ac:dyDescent="0.35">
      <c r="A1113" s="20">
        <v>1111</v>
      </c>
      <c r="B1113" s="2" t="s">
        <v>2649</v>
      </c>
      <c r="C1113" s="2" t="s">
        <v>2649</v>
      </c>
      <c r="D1113" s="2" t="s">
        <v>2650</v>
      </c>
      <c r="E1113" s="4" t="s">
        <v>2436</v>
      </c>
      <c r="F1113" s="23" t="s">
        <v>2437</v>
      </c>
      <c r="I1113" s="1">
        <v>0</v>
      </c>
      <c r="J1113" s="24">
        <f t="shared" si="96"/>
        <v>1</v>
      </c>
      <c r="K1113" s="44" t="s">
        <v>55</v>
      </c>
      <c r="M1113" s="1">
        <v>1</v>
      </c>
      <c r="U1113" s="71">
        <f>J1113/M1113</f>
        <v>1</v>
      </c>
      <c r="V1113" s="98">
        <f t="shared" si="94"/>
        <v>1</v>
      </c>
      <c r="X1113" s="99" t="str">
        <f t="shared" si="95"/>
        <v>P var</v>
      </c>
      <c r="AH1113" s="67">
        <v>10</v>
      </c>
      <c r="AI1113" s="68"/>
      <c r="AJ1113" s="68"/>
      <c r="AK1113" s="68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>
        <v>-4</v>
      </c>
      <c r="BN1113" s="1"/>
      <c r="BO1113" s="1"/>
      <c r="BP1113" s="1"/>
      <c r="BQ1113" s="1"/>
      <c r="BR1113" s="1">
        <v>-1</v>
      </c>
      <c r="BS1113" s="1"/>
      <c r="BT1113" s="1"/>
      <c r="BU1113" s="1"/>
      <c r="BV1113" s="1"/>
      <c r="BW1113" s="1"/>
      <c r="BX1113" s="1"/>
      <c r="BY1113" s="1">
        <v>-4</v>
      </c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8" t="s">
        <v>37</v>
      </c>
    </row>
    <row r="1114" spans="1:243" ht="49" customHeight="1" x14ac:dyDescent="0.35">
      <c r="A1114" s="20">
        <v>1112</v>
      </c>
      <c r="B1114" s="2" t="s">
        <v>2649</v>
      </c>
      <c r="C1114" s="2" t="s">
        <v>2651</v>
      </c>
      <c r="D1114" s="2" t="s">
        <v>2652</v>
      </c>
      <c r="E1114" s="4" t="s">
        <v>2653</v>
      </c>
      <c r="F1114" s="23" t="s">
        <v>2654</v>
      </c>
      <c r="I1114" s="1">
        <v>0</v>
      </c>
      <c r="J1114" s="24">
        <f t="shared" si="96"/>
        <v>81</v>
      </c>
      <c r="K1114" s="44" t="s">
        <v>55</v>
      </c>
      <c r="M1114" s="1">
        <v>2</v>
      </c>
      <c r="U1114" s="71">
        <f>J1114/M1114</f>
        <v>40.5</v>
      </c>
      <c r="V1114" s="26">
        <f t="shared" si="94"/>
        <v>81</v>
      </c>
      <c r="X1114" s="27" t="str">
        <f t="shared" si="95"/>
        <v>P var</v>
      </c>
      <c r="AB1114" s="5" t="s">
        <v>2655</v>
      </c>
      <c r="AH1114" s="67">
        <v>99</v>
      </c>
      <c r="AI1114" s="68"/>
      <c r="AJ1114" s="68"/>
      <c r="AK1114" s="68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>
        <v>-8</v>
      </c>
      <c r="BN1114" s="1"/>
      <c r="BO1114" s="1"/>
      <c r="BP1114" s="1"/>
      <c r="BQ1114" s="1"/>
      <c r="BR1114" s="1">
        <v>-2</v>
      </c>
      <c r="BS1114" s="1"/>
      <c r="BT1114" s="1"/>
      <c r="BU1114" s="1"/>
      <c r="BV1114" s="1"/>
      <c r="BW1114" s="1"/>
      <c r="BX1114" s="1"/>
      <c r="BY1114" s="1">
        <v>-8</v>
      </c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8" t="s">
        <v>37</v>
      </c>
    </row>
    <row r="1115" spans="1:243" ht="49" customHeight="1" x14ac:dyDescent="0.35">
      <c r="A1115" s="20">
        <v>1113</v>
      </c>
      <c r="B1115" s="2" t="s">
        <v>2649</v>
      </c>
      <c r="C1115" s="2" t="s">
        <v>2656</v>
      </c>
      <c r="D1115" s="2" t="s">
        <v>2650</v>
      </c>
      <c r="E1115" s="4" t="s">
        <v>2657</v>
      </c>
      <c r="F1115" s="23" t="s">
        <v>2658</v>
      </c>
      <c r="I1115" s="1">
        <v>0</v>
      </c>
      <c r="J1115" s="24">
        <f t="shared" si="96"/>
        <v>84</v>
      </c>
      <c r="K1115" s="44" t="s">
        <v>55</v>
      </c>
      <c r="M1115" s="1">
        <v>2</v>
      </c>
      <c r="U1115" s="71">
        <f t="shared" ref="U1115:U1124" si="97">J1115/M1115</f>
        <v>42</v>
      </c>
      <c r="V1115" s="26">
        <f t="shared" si="94"/>
        <v>84</v>
      </c>
      <c r="X1115" s="27" t="str">
        <f t="shared" si="95"/>
        <v>P var</v>
      </c>
      <c r="AB1115" s="5" t="s">
        <v>2655</v>
      </c>
      <c r="AH1115" s="67">
        <v>102</v>
      </c>
      <c r="AI1115" s="68"/>
      <c r="AJ1115" s="68"/>
      <c r="AK1115" s="68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>
        <v>-8</v>
      </c>
      <c r="BN1115" s="1"/>
      <c r="BO1115" s="1"/>
      <c r="BP1115" s="1"/>
      <c r="BQ1115" s="1"/>
      <c r="BR1115" s="1">
        <v>-2</v>
      </c>
      <c r="BS1115" s="1"/>
      <c r="BT1115" s="1"/>
      <c r="BU1115" s="1"/>
      <c r="BV1115" s="1"/>
      <c r="BW1115" s="1"/>
      <c r="BX1115" s="1"/>
      <c r="BY1115" s="1">
        <v>-8</v>
      </c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8" t="s">
        <v>37</v>
      </c>
    </row>
    <row r="1116" spans="1:243" ht="49" customHeight="1" x14ac:dyDescent="0.35">
      <c r="A1116" s="20">
        <v>1114</v>
      </c>
      <c r="B1116" s="2" t="s">
        <v>2649</v>
      </c>
      <c r="C1116" s="2" t="s">
        <v>2659</v>
      </c>
      <c r="D1116" s="2" t="s">
        <v>2650</v>
      </c>
      <c r="E1116" s="4" t="s">
        <v>2660</v>
      </c>
      <c r="F1116" s="23" t="s">
        <v>2661</v>
      </c>
      <c r="G1116" s="4" t="s">
        <v>2662</v>
      </c>
      <c r="I1116" s="1">
        <v>0</v>
      </c>
      <c r="J1116" s="24">
        <f t="shared" si="96"/>
        <v>93</v>
      </c>
      <c r="K1116" s="44" t="s">
        <v>55</v>
      </c>
      <c r="M1116" s="1">
        <v>2</v>
      </c>
      <c r="U1116" s="71">
        <f t="shared" si="97"/>
        <v>46.5</v>
      </c>
      <c r="V1116" s="26">
        <f t="shared" si="94"/>
        <v>93</v>
      </c>
      <c r="X1116" s="27" t="str">
        <f t="shared" si="95"/>
        <v>P var</v>
      </c>
      <c r="AB1116" s="5" t="s">
        <v>2663</v>
      </c>
      <c r="AH1116" s="67">
        <v>111</v>
      </c>
      <c r="AI1116" s="68"/>
      <c r="AJ1116" s="68"/>
      <c r="AK1116" s="68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>
        <v>-8</v>
      </c>
      <c r="BN1116" s="1"/>
      <c r="BO1116" s="1"/>
      <c r="BP1116" s="1"/>
      <c r="BQ1116" s="1"/>
      <c r="BR1116" s="1">
        <v>-2</v>
      </c>
      <c r="BS1116" s="1"/>
      <c r="BT1116" s="1"/>
      <c r="BU1116" s="1"/>
      <c r="BV1116" s="1"/>
      <c r="BW1116" s="1"/>
      <c r="BX1116" s="1"/>
      <c r="BY1116" s="1">
        <v>-8</v>
      </c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8" t="s">
        <v>37</v>
      </c>
    </row>
    <row r="1117" spans="1:243" ht="49" customHeight="1" x14ac:dyDescent="0.35">
      <c r="A1117" s="20">
        <v>1115</v>
      </c>
      <c r="B1117" s="2" t="s">
        <v>2649</v>
      </c>
      <c r="C1117" s="2" t="s">
        <v>2664</v>
      </c>
      <c r="D1117" s="2" t="s">
        <v>2650</v>
      </c>
      <c r="E1117" s="4" t="s">
        <v>2665</v>
      </c>
      <c r="F1117" s="23" t="s">
        <v>2666</v>
      </c>
      <c r="G1117" s="4">
        <v>60.4</v>
      </c>
      <c r="I1117" s="1">
        <v>0</v>
      </c>
      <c r="J1117" s="24">
        <f t="shared" si="96"/>
        <v>86</v>
      </c>
      <c r="K1117" s="44" t="s">
        <v>55</v>
      </c>
      <c r="M1117" s="1">
        <v>2</v>
      </c>
      <c r="U1117" s="71">
        <f t="shared" si="97"/>
        <v>43</v>
      </c>
      <c r="V1117" s="26">
        <f t="shared" si="94"/>
        <v>86</v>
      </c>
      <c r="X1117" s="27" t="str">
        <f t="shared" si="95"/>
        <v>P var</v>
      </c>
      <c r="AB1117" s="5" t="s">
        <v>2667</v>
      </c>
      <c r="AH1117" s="67">
        <v>104</v>
      </c>
      <c r="AI1117" s="68"/>
      <c r="AJ1117" s="68"/>
      <c r="AK1117" s="68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>
        <v>-8</v>
      </c>
      <c r="BN1117" s="1"/>
      <c r="BO1117" s="1"/>
      <c r="BP1117" s="1"/>
      <c r="BQ1117" s="1"/>
      <c r="BR1117" s="1">
        <v>-2</v>
      </c>
      <c r="BS1117" s="1"/>
      <c r="BT1117" s="1"/>
      <c r="BU1117" s="1"/>
      <c r="BV1117" s="1"/>
      <c r="BW1117" s="1"/>
      <c r="BX1117" s="1"/>
      <c r="BY1117" s="1">
        <v>-8</v>
      </c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8" t="s">
        <v>37</v>
      </c>
    </row>
    <row r="1118" spans="1:243" ht="49" customHeight="1" x14ac:dyDescent="0.35">
      <c r="A1118" s="20">
        <v>1116</v>
      </c>
      <c r="B1118" s="2" t="s">
        <v>2649</v>
      </c>
      <c r="C1118" s="2" t="s">
        <v>2668</v>
      </c>
      <c r="D1118" s="2" t="s">
        <v>2650</v>
      </c>
      <c r="E1118" s="4" t="s">
        <v>2669</v>
      </c>
      <c r="F1118" s="23" t="s">
        <v>2670</v>
      </c>
      <c r="G1118" s="4" t="s">
        <v>2671</v>
      </c>
      <c r="I1118" s="1">
        <v>0</v>
      </c>
      <c r="J1118" s="24">
        <f t="shared" si="96"/>
        <v>291</v>
      </c>
      <c r="K1118" s="44" t="s">
        <v>55</v>
      </c>
      <c r="M1118" s="1">
        <v>2</v>
      </c>
      <c r="U1118" s="71">
        <f t="shared" si="97"/>
        <v>145.5</v>
      </c>
      <c r="V1118" s="26">
        <f t="shared" si="94"/>
        <v>291</v>
      </c>
      <c r="X1118" s="27" t="str">
        <f t="shared" si="95"/>
        <v>P var</v>
      </c>
      <c r="AB1118" s="5" t="s">
        <v>2672</v>
      </c>
      <c r="AH1118" s="67">
        <v>309</v>
      </c>
      <c r="AI1118" s="68"/>
      <c r="AJ1118" s="68"/>
      <c r="AK1118" s="68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>
        <v>-8</v>
      </c>
      <c r="BN1118" s="1"/>
      <c r="BO1118" s="1"/>
      <c r="BP1118" s="1"/>
      <c r="BQ1118" s="1"/>
      <c r="BR1118" s="1">
        <v>-2</v>
      </c>
      <c r="BS1118" s="1"/>
      <c r="BT1118" s="1"/>
      <c r="BU1118" s="1"/>
      <c r="BV1118" s="1"/>
      <c r="BW1118" s="1"/>
      <c r="BX1118" s="1"/>
      <c r="BY1118" s="1">
        <v>-8</v>
      </c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8" t="s">
        <v>37</v>
      </c>
    </row>
    <row r="1119" spans="1:243" ht="49" customHeight="1" x14ac:dyDescent="0.35">
      <c r="A1119" s="20">
        <v>1117</v>
      </c>
      <c r="B1119" s="2" t="s">
        <v>2649</v>
      </c>
      <c r="C1119" s="2" t="s">
        <v>2673</v>
      </c>
      <c r="D1119" s="2" t="s">
        <v>2650</v>
      </c>
      <c r="E1119" s="4" t="s">
        <v>2674</v>
      </c>
      <c r="F1119" s="23" t="s">
        <v>2675</v>
      </c>
      <c r="G1119" s="4" t="s">
        <v>2676</v>
      </c>
      <c r="I1119" s="1">
        <v>0</v>
      </c>
      <c r="J1119" s="24">
        <f t="shared" si="96"/>
        <v>81</v>
      </c>
      <c r="K1119" s="44" t="s">
        <v>55</v>
      </c>
      <c r="M1119" s="1">
        <v>2</v>
      </c>
      <c r="U1119" s="71">
        <f t="shared" si="97"/>
        <v>40.5</v>
      </c>
      <c r="V1119" s="26">
        <f t="shared" si="94"/>
        <v>81</v>
      </c>
      <c r="X1119" s="27" t="str">
        <f t="shared" si="95"/>
        <v>P var</v>
      </c>
      <c r="AB1119" s="5" t="s">
        <v>2672</v>
      </c>
      <c r="AH1119" s="67">
        <v>105</v>
      </c>
      <c r="AI1119" s="68"/>
      <c r="AJ1119" s="68"/>
      <c r="AK1119" s="68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>
        <v>-8</v>
      </c>
      <c r="BN1119" s="1"/>
      <c r="BO1119" s="1"/>
      <c r="BP1119" s="1"/>
      <c r="BQ1119" s="1"/>
      <c r="BR1119" s="1">
        <v>-2</v>
      </c>
      <c r="BS1119" s="1"/>
      <c r="BT1119" s="1"/>
      <c r="BU1119" s="1"/>
      <c r="BV1119" s="1"/>
      <c r="BW1119" s="1"/>
      <c r="BX1119" s="1"/>
      <c r="BY1119" s="1">
        <v>-8</v>
      </c>
      <c r="BZ1119" s="1"/>
      <c r="CA1119" s="1"/>
      <c r="CB1119" s="1"/>
      <c r="CC1119" s="1"/>
      <c r="CD1119" s="1"/>
      <c r="CE1119" s="1">
        <v>-6</v>
      </c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8" t="s">
        <v>37</v>
      </c>
    </row>
    <row r="1120" spans="1:243" ht="49" customHeight="1" x14ac:dyDescent="0.35">
      <c r="A1120" s="20">
        <v>1118</v>
      </c>
      <c r="B1120" s="2" t="s">
        <v>2649</v>
      </c>
      <c r="C1120" s="2" t="s">
        <v>2677</v>
      </c>
      <c r="D1120" s="2" t="s">
        <v>2650</v>
      </c>
      <c r="E1120" s="4" t="s">
        <v>2678</v>
      </c>
      <c r="F1120" s="23" t="s">
        <v>2679</v>
      </c>
      <c r="G1120" s="4" t="s">
        <v>2680</v>
      </c>
      <c r="I1120" s="1">
        <v>0</v>
      </c>
      <c r="J1120" s="24">
        <f t="shared" si="96"/>
        <v>87</v>
      </c>
      <c r="K1120" s="44" t="s">
        <v>55</v>
      </c>
      <c r="M1120" s="1">
        <v>2</v>
      </c>
      <c r="U1120" s="71">
        <f t="shared" si="97"/>
        <v>43.5</v>
      </c>
      <c r="V1120" s="26">
        <f t="shared" si="94"/>
        <v>87</v>
      </c>
      <c r="X1120" s="27" t="str">
        <f t="shared" si="95"/>
        <v>P var</v>
      </c>
      <c r="AB1120" s="5" t="s">
        <v>2672</v>
      </c>
      <c r="AH1120" s="67">
        <v>105</v>
      </c>
      <c r="AI1120" s="68"/>
      <c r="AJ1120" s="68"/>
      <c r="AK1120" s="68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>
        <v>-8</v>
      </c>
      <c r="BN1120" s="1"/>
      <c r="BO1120" s="1"/>
      <c r="BP1120" s="1"/>
      <c r="BQ1120" s="1"/>
      <c r="BR1120" s="1">
        <v>-2</v>
      </c>
      <c r="BS1120" s="1"/>
      <c r="BT1120" s="1"/>
      <c r="BU1120" s="1"/>
      <c r="BV1120" s="1"/>
      <c r="BW1120" s="1"/>
      <c r="BX1120" s="1"/>
      <c r="BY1120" s="1">
        <v>-8</v>
      </c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8" t="s">
        <v>37</v>
      </c>
    </row>
    <row r="1121" spans="1:243" ht="49" customHeight="1" x14ac:dyDescent="0.35">
      <c r="A1121" s="20">
        <v>1119</v>
      </c>
      <c r="B1121" s="2" t="s">
        <v>2649</v>
      </c>
      <c r="C1121" s="2" t="s">
        <v>2681</v>
      </c>
      <c r="D1121" s="2" t="s">
        <v>2650</v>
      </c>
      <c r="E1121" s="4" t="s">
        <v>2682</v>
      </c>
      <c r="F1121" s="23" t="s">
        <v>2683</v>
      </c>
      <c r="G1121" s="4" t="s">
        <v>2684</v>
      </c>
      <c r="I1121" s="1">
        <v>0</v>
      </c>
      <c r="J1121" s="24">
        <f t="shared" si="96"/>
        <v>68</v>
      </c>
      <c r="K1121" s="44" t="s">
        <v>55</v>
      </c>
      <c r="M1121" s="1">
        <v>2</v>
      </c>
      <c r="U1121" s="71">
        <f t="shared" si="97"/>
        <v>34</v>
      </c>
      <c r="V1121" s="26">
        <f t="shared" si="94"/>
        <v>68</v>
      </c>
      <c r="X1121" s="27" t="str">
        <f t="shared" si="95"/>
        <v>P var</v>
      </c>
      <c r="AB1121" s="5" t="s">
        <v>2685</v>
      </c>
      <c r="AH1121" s="67">
        <v>86</v>
      </c>
      <c r="AI1121" s="68"/>
      <c r="AJ1121" s="68"/>
      <c r="AK1121" s="68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>
        <v>-8</v>
      </c>
      <c r="BN1121" s="1"/>
      <c r="BO1121" s="1"/>
      <c r="BP1121" s="1"/>
      <c r="BQ1121" s="1"/>
      <c r="BR1121" s="1">
        <v>-2</v>
      </c>
      <c r="BS1121" s="1"/>
      <c r="BT1121" s="1"/>
      <c r="BU1121" s="1"/>
      <c r="BV1121" s="1"/>
      <c r="BW1121" s="1"/>
      <c r="BX1121" s="1"/>
      <c r="BY1121" s="1">
        <v>-8</v>
      </c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8" t="s">
        <v>37</v>
      </c>
    </row>
    <row r="1122" spans="1:243" ht="49" customHeight="1" x14ac:dyDescent="0.35">
      <c r="A1122" s="20">
        <v>1120</v>
      </c>
      <c r="B1122" s="2" t="s">
        <v>2649</v>
      </c>
      <c r="C1122" s="2" t="s">
        <v>2686</v>
      </c>
      <c r="D1122" s="2" t="s">
        <v>2650</v>
      </c>
      <c r="E1122" s="4" t="s">
        <v>2687</v>
      </c>
      <c r="F1122" s="23" t="s">
        <v>2688</v>
      </c>
      <c r="G1122" s="4" t="s">
        <v>2684</v>
      </c>
      <c r="I1122" s="1">
        <v>0</v>
      </c>
      <c r="J1122" s="24">
        <f t="shared" si="96"/>
        <v>92</v>
      </c>
      <c r="K1122" s="44" t="s">
        <v>55</v>
      </c>
      <c r="M1122" s="1">
        <v>2</v>
      </c>
      <c r="U1122" s="71">
        <f t="shared" si="97"/>
        <v>46</v>
      </c>
      <c r="V1122" s="26">
        <f t="shared" si="94"/>
        <v>92</v>
      </c>
      <c r="X1122" s="27" t="str">
        <f t="shared" si="95"/>
        <v>P var</v>
      </c>
      <c r="AB1122" s="5" t="s">
        <v>2689</v>
      </c>
      <c r="AH1122" s="67">
        <v>110</v>
      </c>
      <c r="AI1122" s="68"/>
      <c r="AJ1122" s="68"/>
      <c r="AK1122" s="68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>
        <v>-8</v>
      </c>
      <c r="BN1122" s="1"/>
      <c r="BO1122" s="1"/>
      <c r="BP1122" s="1"/>
      <c r="BQ1122" s="1"/>
      <c r="BR1122" s="1">
        <v>-2</v>
      </c>
      <c r="BS1122" s="1"/>
      <c r="BT1122" s="1"/>
      <c r="BU1122" s="1"/>
      <c r="BV1122" s="1"/>
      <c r="BW1122" s="1"/>
      <c r="BX1122" s="1"/>
      <c r="BY1122" s="1">
        <v>-8</v>
      </c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8" t="s">
        <v>37</v>
      </c>
    </row>
    <row r="1123" spans="1:243" ht="49" customHeight="1" x14ac:dyDescent="0.35">
      <c r="A1123" s="20">
        <v>1121</v>
      </c>
      <c r="B1123" s="2" t="s">
        <v>2649</v>
      </c>
      <c r="C1123" s="2" t="s">
        <v>2690</v>
      </c>
      <c r="D1123" s="2" t="s">
        <v>2650</v>
      </c>
      <c r="E1123" s="4" t="s">
        <v>2691</v>
      </c>
      <c r="F1123" s="23" t="s">
        <v>2692</v>
      </c>
      <c r="G1123" s="4" t="s">
        <v>2693</v>
      </c>
      <c r="I1123" s="1">
        <v>0</v>
      </c>
      <c r="J1123" s="24">
        <f t="shared" si="96"/>
        <v>78</v>
      </c>
      <c r="K1123" s="44" t="s">
        <v>55</v>
      </c>
      <c r="M1123" s="1">
        <v>2</v>
      </c>
      <c r="U1123" s="71">
        <f t="shared" si="97"/>
        <v>39</v>
      </c>
      <c r="V1123" s="26">
        <f t="shared" si="94"/>
        <v>78</v>
      </c>
      <c r="X1123" s="27" t="str">
        <f t="shared" si="95"/>
        <v>P var</v>
      </c>
      <c r="AB1123" s="5" t="s">
        <v>2694</v>
      </c>
      <c r="AH1123" s="67">
        <v>96</v>
      </c>
      <c r="AI1123" s="68"/>
      <c r="AJ1123" s="68"/>
      <c r="AK1123" s="68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>
        <v>-8</v>
      </c>
      <c r="BN1123" s="1"/>
      <c r="BO1123" s="1"/>
      <c r="BP1123" s="1"/>
      <c r="BQ1123" s="1"/>
      <c r="BR1123" s="1">
        <v>-2</v>
      </c>
      <c r="BS1123" s="1"/>
      <c r="BT1123" s="1"/>
      <c r="BU1123" s="1"/>
      <c r="BV1123" s="1"/>
      <c r="BW1123" s="1"/>
      <c r="BX1123" s="1"/>
      <c r="BY1123" s="1">
        <v>-8</v>
      </c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8" t="s">
        <v>37</v>
      </c>
    </row>
    <row r="1124" spans="1:243" ht="49" customHeight="1" x14ac:dyDescent="0.35">
      <c r="A1124" s="20">
        <v>1122</v>
      </c>
      <c r="B1124" s="2" t="s">
        <v>2649</v>
      </c>
      <c r="C1124" s="2" t="s">
        <v>2695</v>
      </c>
      <c r="D1124" s="2" t="s">
        <v>2650</v>
      </c>
      <c r="E1124" s="4" t="s">
        <v>2696</v>
      </c>
      <c r="F1124" s="23" t="s">
        <v>2697</v>
      </c>
      <c r="I1124" s="1">
        <v>0</v>
      </c>
      <c r="J1124" s="24">
        <f t="shared" si="96"/>
        <v>50</v>
      </c>
      <c r="K1124" s="44" t="s">
        <v>55</v>
      </c>
      <c r="M1124" s="1">
        <v>2</v>
      </c>
      <c r="U1124" s="71">
        <f t="shared" si="97"/>
        <v>25</v>
      </c>
      <c r="V1124" s="26">
        <f t="shared" si="94"/>
        <v>50</v>
      </c>
      <c r="X1124" s="27" t="str">
        <f t="shared" si="95"/>
        <v>P var</v>
      </c>
      <c r="AB1124" s="5" t="s">
        <v>2667</v>
      </c>
      <c r="AH1124" s="67">
        <v>70</v>
      </c>
      <c r="AI1124" s="68"/>
      <c r="AJ1124" s="68"/>
      <c r="AK1124" s="68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>
        <v>-8</v>
      </c>
      <c r="BN1124" s="1"/>
      <c r="BO1124" s="1"/>
      <c r="BP1124" s="1"/>
      <c r="BQ1124" s="1"/>
      <c r="BR1124" s="1">
        <v>-2</v>
      </c>
      <c r="BS1124" s="1"/>
      <c r="BT1124" s="1"/>
      <c r="BU1124" s="1"/>
      <c r="BV1124" s="1"/>
      <c r="BW1124" s="1"/>
      <c r="BX1124" s="1"/>
      <c r="BY1124" s="1">
        <f>-8-2</f>
        <v>-10</v>
      </c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8" t="s">
        <v>37</v>
      </c>
    </row>
    <row r="1125" spans="1:243" ht="49" customHeight="1" x14ac:dyDescent="0.35">
      <c r="A1125" s="20">
        <v>1123</v>
      </c>
      <c r="B1125" s="100" t="s">
        <v>2698</v>
      </c>
      <c r="C1125" s="28"/>
      <c r="D1125" s="22" t="s">
        <v>136</v>
      </c>
      <c r="E1125" s="23"/>
      <c r="F1125" s="23" t="e">
        <v>#N/A</v>
      </c>
      <c r="G1125" s="23"/>
      <c r="H1125" s="30"/>
      <c r="I1125" s="20">
        <v>0</v>
      </c>
      <c r="J1125" s="24">
        <f t="shared" si="96"/>
        <v>10</v>
      </c>
      <c r="K1125" s="20" t="s">
        <v>2699</v>
      </c>
      <c r="L1125" s="20"/>
      <c r="M1125" s="20">
        <v>1</v>
      </c>
      <c r="N1125" s="20"/>
      <c r="O1125" s="20"/>
      <c r="P1125" s="20"/>
      <c r="Q1125" s="20"/>
      <c r="R1125" s="20"/>
      <c r="S1125" s="20"/>
      <c r="T1125" s="20"/>
      <c r="U1125" s="24"/>
      <c r="V1125" s="26">
        <f t="shared" si="94"/>
        <v>10</v>
      </c>
      <c r="W1125" s="20"/>
      <c r="X1125" s="27" t="str">
        <f t="shared" si="95"/>
        <v>P var</v>
      </c>
      <c r="Y1125" s="28"/>
      <c r="Z1125" s="20"/>
      <c r="AA1125" s="101"/>
      <c r="AB1125" s="30"/>
      <c r="AC1125" s="20"/>
      <c r="AD1125" s="20"/>
      <c r="AE1125" s="20"/>
      <c r="AF1125" s="20"/>
      <c r="AG1125" s="32"/>
      <c r="AH1125" s="67">
        <v>10</v>
      </c>
      <c r="AI1125" s="68"/>
      <c r="AJ1125" s="68"/>
      <c r="AK1125" s="68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8" t="s">
        <v>37</v>
      </c>
    </row>
    <row r="1126" spans="1:243" ht="49" customHeight="1" x14ac:dyDescent="0.35">
      <c r="A1126" s="20">
        <v>1124</v>
      </c>
      <c r="B1126" s="2" t="s">
        <v>2700</v>
      </c>
      <c r="C1126" s="2" t="s">
        <v>2701</v>
      </c>
      <c r="D1126" s="22" t="s">
        <v>136</v>
      </c>
      <c r="E1126" s="4" t="s">
        <v>2702</v>
      </c>
      <c r="F1126" s="23" t="s">
        <v>2703</v>
      </c>
      <c r="I1126" s="20">
        <v>0</v>
      </c>
      <c r="J1126" s="24">
        <f t="shared" si="96"/>
        <v>1</v>
      </c>
      <c r="K1126" s="44" t="s">
        <v>55</v>
      </c>
      <c r="L1126" s="20"/>
      <c r="M1126" s="20">
        <v>1</v>
      </c>
      <c r="N1126" s="20"/>
      <c r="O1126" s="20"/>
      <c r="P1126" s="20"/>
      <c r="Q1126" s="20"/>
      <c r="R1126" s="20"/>
      <c r="S1126" s="20"/>
      <c r="T1126" s="20"/>
      <c r="U1126" s="24"/>
      <c r="V1126" s="26">
        <f t="shared" si="94"/>
        <v>1</v>
      </c>
      <c r="X1126" s="27" t="str">
        <f t="shared" si="95"/>
        <v>P var</v>
      </c>
      <c r="AH1126" s="67">
        <v>1</v>
      </c>
      <c r="AI1126" s="68"/>
      <c r="AJ1126" s="68"/>
      <c r="AK1126" s="68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8" t="s">
        <v>37</v>
      </c>
    </row>
    <row r="1127" spans="1:243" ht="49" customHeight="1" x14ac:dyDescent="0.35">
      <c r="A1127" s="20">
        <v>1125</v>
      </c>
      <c r="B1127" s="2" t="s">
        <v>2704</v>
      </c>
      <c r="C1127" s="2" t="s">
        <v>792</v>
      </c>
      <c r="D1127" s="2" t="s">
        <v>490</v>
      </c>
      <c r="E1127" s="4" t="s">
        <v>2705</v>
      </c>
      <c r="F1127" s="23" t="s">
        <v>2706</v>
      </c>
      <c r="G1127" s="4" t="s">
        <v>2707</v>
      </c>
      <c r="I1127" s="1">
        <v>0</v>
      </c>
      <c r="J1127" s="24">
        <f t="shared" si="96"/>
        <v>30</v>
      </c>
      <c r="K1127" s="44" t="s">
        <v>55</v>
      </c>
      <c r="V1127" s="102">
        <f t="shared" si="94"/>
        <v>30</v>
      </c>
      <c r="X1127" s="103" t="str">
        <f t="shared" si="95"/>
        <v>P var</v>
      </c>
      <c r="AB1127" s="5" t="s">
        <v>235</v>
      </c>
      <c r="AH1127" s="67">
        <v>30</v>
      </c>
      <c r="AI1127" s="68"/>
      <c r="AJ1127" s="68"/>
      <c r="AK1127" s="68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8" t="s">
        <v>37</v>
      </c>
    </row>
    <row r="1128" spans="1:243" ht="49" customHeight="1" x14ac:dyDescent="0.35">
      <c r="A1128" s="20">
        <v>1126</v>
      </c>
      <c r="B1128" s="2" t="s">
        <v>2704</v>
      </c>
      <c r="C1128" s="2" t="s">
        <v>792</v>
      </c>
      <c r="D1128" s="2" t="s">
        <v>490</v>
      </c>
      <c r="E1128" s="4" t="s">
        <v>2708</v>
      </c>
      <c r="F1128" s="23" t="s">
        <v>2709</v>
      </c>
      <c r="G1128" s="4" t="s">
        <v>2710</v>
      </c>
      <c r="I1128" s="1">
        <v>0</v>
      </c>
      <c r="J1128" s="24">
        <f t="shared" si="96"/>
        <v>30</v>
      </c>
      <c r="K1128" s="44" t="s">
        <v>55</v>
      </c>
      <c r="V1128" s="26">
        <f t="shared" si="94"/>
        <v>30</v>
      </c>
      <c r="X1128" s="27" t="str">
        <f t="shared" si="95"/>
        <v>P var</v>
      </c>
      <c r="AB1128" s="5" t="s">
        <v>235</v>
      </c>
      <c r="AH1128" s="67">
        <v>30</v>
      </c>
      <c r="AI1128" s="68"/>
      <c r="AJ1128" s="68"/>
      <c r="AK1128" s="68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8" t="s">
        <v>37</v>
      </c>
    </row>
    <row r="1129" spans="1:243" ht="49" customHeight="1" x14ac:dyDescent="0.35">
      <c r="A1129" s="20">
        <v>1127</v>
      </c>
      <c r="B1129" s="100" t="s">
        <v>2711</v>
      </c>
      <c r="C1129" s="28" t="s">
        <v>792</v>
      </c>
      <c r="D1129" s="2" t="s">
        <v>490</v>
      </c>
      <c r="E1129" s="23" t="s">
        <v>2712</v>
      </c>
      <c r="F1129" s="23" t="s">
        <v>2713</v>
      </c>
      <c r="G1129" s="4" t="s">
        <v>2714</v>
      </c>
      <c r="I1129" s="1">
        <v>0</v>
      </c>
      <c r="J1129" s="24">
        <f t="shared" si="96"/>
        <v>36</v>
      </c>
      <c r="K1129" s="44" t="s">
        <v>55</v>
      </c>
      <c r="V1129" s="26">
        <f t="shared" si="94"/>
        <v>36</v>
      </c>
      <c r="X1129" s="27" t="str">
        <f t="shared" si="95"/>
        <v>P var</v>
      </c>
      <c r="AB1129" s="5" t="s">
        <v>235</v>
      </c>
      <c r="AG1129" s="11">
        <f>546.13/56</f>
        <v>9.7523214285714293</v>
      </c>
      <c r="AH1129" s="67">
        <v>42</v>
      </c>
      <c r="AI1129" s="68"/>
      <c r="AJ1129" s="68"/>
      <c r="AK1129" s="68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>
        <v>-6</v>
      </c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8" t="s">
        <v>37</v>
      </c>
    </row>
    <row r="1130" spans="1:243" ht="49" customHeight="1" x14ac:dyDescent="0.35">
      <c r="A1130" s="20">
        <v>1128</v>
      </c>
      <c r="B1130" s="2" t="s">
        <v>2700</v>
      </c>
      <c r="C1130" s="2" t="s">
        <v>489</v>
      </c>
      <c r="D1130" s="2" t="s">
        <v>490</v>
      </c>
      <c r="E1130" s="23" t="s">
        <v>2715</v>
      </c>
      <c r="F1130" s="23" t="s">
        <v>2716</v>
      </c>
      <c r="I1130" s="1">
        <v>0</v>
      </c>
      <c r="J1130" s="24">
        <f t="shared" si="96"/>
        <v>5</v>
      </c>
      <c r="K1130" s="44" t="s">
        <v>55</v>
      </c>
      <c r="V1130" s="26">
        <f t="shared" si="94"/>
        <v>5</v>
      </c>
      <c r="X1130" s="27" t="str">
        <f t="shared" si="95"/>
        <v>P var</v>
      </c>
      <c r="AB1130" s="5" t="s">
        <v>235</v>
      </c>
      <c r="AG1130" s="11">
        <f>546.13/56</f>
        <v>9.7523214285714293</v>
      </c>
      <c r="AH1130" s="67">
        <v>6</v>
      </c>
      <c r="AI1130" s="68"/>
      <c r="AJ1130" s="68"/>
      <c r="AK1130" s="68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>
        <v>-1</v>
      </c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8" t="s">
        <v>37</v>
      </c>
    </row>
    <row r="1131" spans="1:243" ht="49" customHeight="1" x14ac:dyDescent="0.35">
      <c r="A1131" s="20">
        <v>1129</v>
      </c>
      <c r="B1131" s="2" t="s">
        <v>2700</v>
      </c>
      <c r="C1131" s="2" t="s">
        <v>489</v>
      </c>
      <c r="D1131" s="2" t="s">
        <v>490</v>
      </c>
      <c r="E1131" s="23" t="s">
        <v>2717</v>
      </c>
      <c r="F1131" s="23" t="s">
        <v>2718</v>
      </c>
      <c r="I1131" s="1">
        <v>0</v>
      </c>
      <c r="J1131" s="24">
        <f t="shared" si="96"/>
        <v>4</v>
      </c>
      <c r="K1131" s="44" t="s">
        <v>55</v>
      </c>
      <c r="V1131" s="26">
        <f t="shared" si="94"/>
        <v>4</v>
      </c>
      <c r="X1131" s="27" t="str">
        <f t="shared" si="95"/>
        <v>P var</v>
      </c>
      <c r="AB1131" s="5" t="s">
        <v>235</v>
      </c>
      <c r="AG1131" s="11">
        <f>546.13/56</f>
        <v>9.7523214285714293</v>
      </c>
      <c r="AH1131" s="67">
        <v>5</v>
      </c>
      <c r="AI1131" s="68"/>
      <c r="AJ1131" s="68"/>
      <c r="AK1131" s="68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>
        <v>-1</v>
      </c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8" t="s">
        <v>37</v>
      </c>
    </row>
    <row r="1132" spans="1:243" ht="49" customHeight="1" x14ac:dyDescent="0.35">
      <c r="A1132" s="20">
        <v>1130</v>
      </c>
      <c r="B1132" s="2" t="s">
        <v>2700</v>
      </c>
      <c r="C1132" s="2" t="s">
        <v>489</v>
      </c>
      <c r="D1132" s="2" t="s">
        <v>490</v>
      </c>
      <c r="E1132" s="23"/>
      <c r="F1132" s="23" t="s">
        <v>2719</v>
      </c>
      <c r="I1132" s="1">
        <v>0</v>
      </c>
      <c r="J1132" s="24">
        <f t="shared" si="96"/>
        <v>6</v>
      </c>
      <c r="K1132" s="44" t="s">
        <v>55</v>
      </c>
      <c r="V1132" s="26">
        <f t="shared" si="94"/>
        <v>6</v>
      </c>
      <c r="X1132" s="27" t="str">
        <f t="shared" si="95"/>
        <v>P var</v>
      </c>
      <c r="AB1132" s="5" t="s">
        <v>235</v>
      </c>
      <c r="AG1132" s="11">
        <f>546.13/56</f>
        <v>9.7523214285714293</v>
      </c>
      <c r="AH1132" s="67">
        <v>6</v>
      </c>
      <c r="AI1132" s="68"/>
      <c r="AJ1132" s="68"/>
      <c r="AK1132" s="68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8" t="s">
        <v>37</v>
      </c>
    </row>
    <row r="1133" spans="1:243" ht="49" customHeight="1" x14ac:dyDescent="0.35">
      <c r="A1133" s="20">
        <v>1131</v>
      </c>
      <c r="B1133" s="2" t="s">
        <v>2700</v>
      </c>
      <c r="C1133" s="2" t="s">
        <v>2720</v>
      </c>
      <c r="D1133" s="2" t="s">
        <v>2721</v>
      </c>
      <c r="E1133" s="4" t="s">
        <v>2722</v>
      </c>
      <c r="F1133" s="23" t="s">
        <v>2723</v>
      </c>
      <c r="I1133" s="1">
        <v>0</v>
      </c>
      <c r="J1133" s="24">
        <f t="shared" si="96"/>
        <v>7</v>
      </c>
      <c r="K1133" s="44" t="s">
        <v>55</v>
      </c>
      <c r="V1133" s="26">
        <f t="shared" si="94"/>
        <v>7</v>
      </c>
      <c r="X1133" s="27" t="str">
        <f t="shared" si="95"/>
        <v>P var</v>
      </c>
      <c r="AB1133" s="5" t="s">
        <v>250</v>
      </c>
      <c r="AH1133" s="67">
        <v>9</v>
      </c>
      <c r="AI1133" s="68"/>
      <c r="AJ1133" s="68"/>
      <c r="AK1133" s="68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>
        <v>-2</v>
      </c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8" t="s">
        <v>37</v>
      </c>
    </row>
    <row r="1134" spans="1:243" ht="49" customHeight="1" x14ac:dyDescent="0.35">
      <c r="A1134" s="20">
        <v>1132</v>
      </c>
      <c r="B1134" s="2" t="s">
        <v>1077</v>
      </c>
      <c r="C1134" s="2" t="s">
        <v>230</v>
      </c>
      <c r="D1134" s="2" t="s">
        <v>603</v>
      </c>
      <c r="E1134" s="4" t="s">
        <v>2724</v>
      </c>
      <c r="F1134" s="23" t="s">
        <v>2725</v>
      </c>
      <c r="G1134" s="4" t="s">
        <v>2726</v>
      </c>
      <c r="I1134" s="1">
        <v>20</v>
      </c>
      <c r="J1134" s="24">
        <f t="shared" si="96"/>
        <v>58</v>
      </c>
      <c r="K1134" s="1" t="s">
        <v>234</v>
      </c>
      <c r="V1134" s="26">
        <f t="shared" si="94"/>
        <v>38</v>
      </c>
      <c r="W1134" s="1">
        <v>10</v>
      </c>
      <c r="X1134" s="27" t="str">
        <f t="shared" si="95"/>
        <v>P var</v>
      </c>
      <c r="AB1134" s="5" t="s">
        <v>235</v>
      </c>
      <c r="AH1134" s="67">
        <v>67</v>
      </c>
      <c r="AI1134" s="68"/>
      <c r="AJ1134" s="68"/>
      <c r="AK1134" s="68"/>
      <c r="AL1134" s="1"/>
      <c r="AM1134" s="1"/>
      <c r="AN1134" s="1"/>
      <c r="AO1134" s="1"/>
      <c r="AP1134" s="1"/>
      <c r="AQ1134" s="1"/>
      <c r="AR1134" s="1">
        <v>-1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>
        <v>-2</v>
      </c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>
        <v>-1</v>
      </c>
      <c r="DR1134" s="1"/>
      <c r="DS1134" s="1"/>
      <c r="DT1134" s="1"/>
      <c r="DU1134" s="1"/>
      <c r="DV1134" s="1"/>
      <c r="DW1134" s="1"/>
      <c r="DX1134" s="1"/>
      <c r="DY1134" s="1"/>
      <c r="DZ1134" s="1">
        <v>-1</v>
      </c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>
        <v>-1</v>
      </c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>
        <v>-1</v>
      </c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>
        <v>-2</v>
      </c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8" t="s">
        <v>37</v>
      </c>
    </row>
    <row r="1135" spans="1:243" ht="49" customHeight="1" x14ac:dyDescent="0.35">
      <c r="A1135" s="20">
        <v>1133</v>
      </c>
      <c r="B1135" s="2" t="s">
        <v>1077</v>
      </c>
      <c r="C1135" s="2" t="s">
        <v>230</v>
      </c>
      <c r="D1135" s="2" t="s">
        <v>603</v>
      </c>
      <c r="E1135" s="4" t="s">
        <v>2727</v>
      </c>
      <c r="F1135" s="23" t="s">
        <v>2728</v>
      </c>
      <c r="G1135" s="4" t="s">
        <v>2729</v>
      </c>
      <c r="I1135" s="1">
        <v>20</v>
      </c>
      <c r="J1135" s="24">
        <f t="shared" si="96"/>
        <v>35</v>
      </c>
      <c r="K1135" s="1" t="s">
        <v>234</v>
      </c>
      <c r="V1135" s="26">
        <f t="shared" si="94"/>
        <v>15</v>
      </c>
      <c r="W1135" s="1">
        <v>10</v>
      </c>
      <c r="X1135" s="27" t="str">
        <f t="shared" si="95"/>
        <v>P var</v>
      </c>
      <c r="AB1135" s="5" t="s">
        <v>235</v>
      </c>
      <c r="AH1135" s="67">
        <v>40</v>
      </c>
      <c r="AI1135" s="68"/>
      <c r="AJ1135" s="68"/>
      <c r="AK1135" s="68"/>
      <c r="AL1135" s="1"/>
      <c r="AM1135" s="1"/>
      <c r="AN1135" s="1"/>
      <c r="AO1135" s="1"/>
      <c r="AP1135" s="1"/>
      <c r="AQ1135" s="1"/>
      <c r="AR1135" s="1">
        <v>-1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>
        <v>-3</v>
      </c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>
        <v>-1</v>
      </c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8" t="s">
        <v>37</v>
      </c>
    </row>
    <row r="1136" spans="1:243" ht="49" customHeight="1" x14ac:dyDescent="0.35">
      <c r="A1136" s="20">
        <v>1134</v>
      </c>
      <c r="B1136" s="2" t="s">
        <v>1077</v>
      </c>
      <c r="C1136" s="2" t="s">
        <v>230</v>
      </c>
      <c r="D1136" s="2" t="s">
        <v>603</v>
      </c>
      <c r="E1136" s="4" t="s">
        <v>2730</v>
      </c>
      <c r="F1136" s="23" t="s">
        <v>2731</v>
      </c>
      <c r="G1136" s="4" t="s">
        <v>2732</v>
      </c>
      <c r="I1136" s="1">
        <v>20</v>
      </c>
      <c r="J1136" s="24">
        <f t="shared" si="96"/>
        <v>34</v>
      </c>
      <c r="K1136" s="1" t="s">
        <v>234</v>
      </c>
      <c r="V1136" s="26">
        <f t="shared" si="94"/>
        <v>14</v>
      </c>
      <c r="W1136" s="1">
        <v>10</v>
      </c>
      <c r="X1136" s="27" t="str">
        <f t="shared" si="95"/>
        <v>P var</v>
      </c>
      <c r="AB1136" s="5" t="s">
        <v>235</v>
      </c>
      <c r="AH1136" s="67">
        <v>34</v>
      </c>
      <c r="AI1136" s="68"/>
      <c r="AJ1136" s="68"/>
      <c r="AK1136" s="68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8" t="s">
        <v>37</v>
      </c>
    </row>
    <row r="1137" spans="1:243" ht="49" customHeight="1" x14ac:dyDescent="0.35">
      <c r="A1137" s="20">
        <v>1135</v>
      </c>
      <c r="B1137" s="2" t="s">
        <v>2700</v>
      </c>
      <c r="C1137" s="2" t="s">
        <v>2733</v>
      </c>
      <c r="D1137" s="2" t="s">
        <v>490</v>
      </c>
      <c r="E1137" s="4" t="s">
        <v>2734</v>
      </c>
      <c r="F1137" s="23" t="s">
        <v>2735</v>
      </c>
      <c r="I1137" s="1">
        <v>0</v>
      </c>
      <c r="J1137" s="24">
        <f t="shared" si="96"/>
        <v>4</v>
      </c>
      <c r="K1137" s="1" t="s">
        <v>234</v>
      </c>
      <c r="V1137" s="26">
        <f t="shared" si="94"/>
        <v>4</v>
      </c>
      <c r="X1137" s="27" t="str">
        <f t="shared" si="95"/>
        <v>P var</v>
      </c>
      <c r="AH1137" s="67">
        <v>4</v>
      </c>
      <c r="AI1137" s="68"/>
      <c r="AJ1137" s="68"/>
      <c r="AK1137" s="68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8" t="s">
        <v>37</v>
      </c>
    </row>
    <row r="1138" spans="1:243" ht="49" customHeight="1" x14ac:dyDescent="0.35">
      <c r="A1138" s="20">
        <v>1136</v>
      </c>
      <c r="B1138" s="2" t="s">
        <v>2700</v>
      </c>
      <c r="C1138" s="2" t="s">
        <v>2733</v>
      </c>
      <c r="D1138" s="2" t="s">
        <v>490</v>
      </c>
      <c r="E1138" s="4" t="s">
        <v>2736</v>
      </c>
      <c r="F1138" s="23" t="s">
        <v>2737</v>
      </c>
      <c r="I1138" s="1">
        <v>0</v>
      </c>
      <c r="J1138" s="24">
        <f t="shared" si="96"/>
        <v>5</v>
      </c>
      <c r="K1138" s="1" t="s">
        <v>234</v>
      </c>
      <c r="V1138" s="26">
        <f t="shared" si="94"/>
        <v>5</v>
      </c>
      <c r="X1138" s="27" t="str">
        <f t="shared" si="95"/>
        <v>P var</v>
      </c>
      <c r="AH1138" s="67">
        <v>5</v>
      </c>
      <c r="AI1138" s="68"/>
      <c r="AJ1138" s="68"/>
      <c r="AK1138" s="68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8" t="s">
        <v>37</v>
      </c>
    </row>
    <row r="1139" spans="1:243" ht="49" customHeight="1" x14ac:dyDescent="0.35">
      <c r="A1139" s="20">
        <v>1137</v>
      </c>
      <c r="B1139" s="2" t="s">
        <v>2700</v>
      </c>
      <c r="C1139" s="2" t="s">
        <v>2733</v>
      </c>
      <c r="D1139" s="2" t="s">
        <v>490</v>
      </c>
      <c r="E1139" s="4" t="s">
        <v>2738</v>
      </c>
      <c r="F1139" s="23" t="s">
        <v>2739</v>
      </c>
      <c r="G1139" s="4" t="s">
        <v>2740</v>
      </c>
      <c r="I1139" s="1">
        <v>0</v>
      </c>
      <c r="J1139" s="24">
        <f t="shared" si="96"/>
        <v>2</v>
      </c>
      <c r="K1139" s="1" t="s">
        <v>234</v>
      </c>
      <c r="V1139" s="26">
        <f t="shared" si="94"/>
        <v>2</v>
      </c>
      <c r="X1139" s="27" t="str">
        <f t="shared" si="95"/>
        <v>P var</v>
      </c>
      <c r="AH1139" s="67">
        <v>2</v>
      </c>
      <c r="AI1139" s="68"/>
      <c r="AJ1139" s="68"/>
      <c r="AK1139" s="68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8" t="s">
        <v>37</v>
      </c>
    </row>
    <row r="1140" spans="1:243" ht="49" customHeight="1" x14ac:dyDescent="0.35">
      <c r="A1140" s="20">
        <v>1138</v>
      </c>
      <c r="B1140" s="2" t="s">
        <v>2700</v>
      </c>
      <c r="C1140" s="2" t="s">
        <v>2733</v>
      </c>
      <c r="D1140" s="2" t="s">
        <v>490</v>
      </c>
      <c r="E1140" s="4" t="s">
        <v>2741</v>
      </c>
      <c r="F1140" s="23" t="s">
        <v>2742</v>
      </c>
      <c r="G1140" s="4" t="s">
        <v>2743</v>
      </c>
      <c r="I1140" s="1">
        <v>0</v>
      </c>
      <c r="J1140" s="24">
        <f t="shared" si="96"/>
        <v>13</v>
      </c>
      <c r="K1140" s="1" t="s">
        <v>234</v>
      </c>
      <c r="V1140" s="26">
        <f t="shared" si="94"/>
        <v>13</v>
      </c>
      <c r="X1140" s="27" t="str">
        <f t="shared" si="95"/>
        <v>P var</v>
      </c>
      <c r="AH1140" s="67">
        <v>13</v>
      </c>
      <c r="AI1140" s="68"/>
      <c r="AJ1140" s="68"/>
      <c r="AK1140" s="68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8" t="s">
        <v>37</v>
      </c>
    </row>
    <row r="1141" spans="1:243" ht="49" customHeight="1" x14ac:dyDescent="0.35">
      <c r="A1141" s="20">
        <v>1139</v>
      </c>
      <c r="B1141" s="2" t="s">
        <v>2700</v>
      </c>
      <c r="C1141" s="2" t="s">
        <v>2733</v>
      </c>
      <c r="D1141" s="2" t="s">
        <v>490</v>
      </c>
      <c r="E1141" s="4" t="s">
        <v>2741</v>
      </c>
      <c r="F1141" s="23" t="s">
        <v>2742</v>
      </c>
      <c r="G1141" s="36" t="s">
        <v>2744</v>
      </c>
      <c r="I1141" s="1">
        <v>0</v>
      </c>
      <c r="J1141" s="24">
        <f t="shared" si="96"/>
        <v>2</v>
      </c>
      <c r="K1141" s="1" t="s">
        <v>234</v>
      </c>
      <c r="V1141" s="26">
        <f t="shared" si="94"/>
        <v>2</v>
      </c>
      <c r="X1141" s="27" t="str">
        <f t="shared" si="95"/>
        <v>P var</v>
      </c>
      <c r="AH1141" s="67">
        <v>2</v>
      </c>
      <c r="AI1141" s="68"/>
      <c r="AJ1141" s="68"/>
      <c r="AK1141" s="68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8" t="s">
        <v>37</v>
      </c>
    </row>
    <row r="1142" spans="1:243" ht="49" customHeight="1" x14ac:dyDescent="0.35">
      <c r="A1142" s="20">
        <v>1140</v>
      </c>
      <c r="B1142" s="2" t="s">
        <v>2704</v>
      </c>
      <c r="C1142" s="2" t="s">
        <v>1064</v>
      </c>
      <c r="D1142" s="22" t="s">
        <v>220</v>
      </c>
      <c r="E1142" s="23" t="s">
        <v>2745</v>
      </c>
      <c r="F1142" s="23" t="s">
        <v>2746</v>
      </c>
      <c r="G1142" s="23"/>
      <c r="H1142" s="30"/>
      <c r="I1142" s="1">
        <v>0</v>
      </c>
      <c r="J1142" s="24">
        <f t="shared" si="96"/>
        <v>10</v>
      </c>
      <c r="K1142" s="44" t="s">
        <v>55</v>
      </c>
      <c r="V1142" s="98">
        <f t="shared" si="94"/>
        <v>10</v>
      </c>
      <c r="X1142" s="99" t="str">
        <f t="shared" si="95"/>
        <v>P var</v>
      </c>
      <c r="Y1142" s="28"/>
      <c r="Z1142" s="20"/>
      <c r="AA1142" s="101"/>
      <c r="AB1142" s="30"/>
      <c r="AC1142" s="20"/>
      <c r="AD1142" s="20"/>
      <c r="AE1142" s="20"/>
      <c r="AF1142" s="20"/>
      <c r="AG1142" s="32"/>
      <c r="AH1142" s="67">
        <v>10</v>
      </c>
      <c r="AI1142" s="68"/>
      <c r="AJ1142" s="68"/>
      <c r="AK1142" s="68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8" t="s">
        <v>37</v>
      </c>
    </row>
    <row r="1143" spans="1:243" ht="49" customHeight="1" x14ac:dyDescent="0.35">
      <c r="A1143" s="20">
        <v>1141</v>
      </c>
      <c r="B1143" s="2" t="s">
        <v>2704</v>
      </c>
      <c r="C1143" s="2" t="s">
        <v>214</v>
      </c>
      <c r="D1143" s="22" t="s">
        <v>220</v>
      </c>
      <c r="E1143" s="23" t="s">
        <v>2747</v>
      </c>
      <c r="F1143" s="23" t="s">
        <v>2748</v>
      </c>
      <c r="G1143" s="69" t="s">
        <v>2749</v>
      </c>
      <c r="H1143" s="30"/>
      <c r="I1143" s="1">
        <v>0</v>
      </c>
      <c r="J1143" s="24">
        <f t="shared" si="96"/>
        <v>30</v>
      </c>
      <c r="K1143" s="44" t="s">
        <v>55</v>
      </c>
      <c r="V1143" s="98">
        <f t="shared" si="94"/>
        <v>30</v>
      </c>
      <c r="X1143" s="99" t="str">
        <f t="shared" si="95"/>
        <v>P var</v>
      </c>
      <c r="Y1143" s="28"/>
      <c r="Z1143" s="20"/>
      <c r="AA1143" s="101"/>
      <c r="AB1143" s="30"/>
      <c r="AC1143" s="20"/>
      <c r="AD1143" s="20"/>
      <c r="AE1143" s="20"/>
      <c r="AF1143" s="20"/>
      <c r="AG1143" s="32"/>
      <c r="AH1143" s="67">
        <v>30</v>
      </c>
      <c r="AI1143" s="68"/>
      <c r="AJ1143" s="68"/>
      <c r="AK1143" s="68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8" t="s">
        <v>37</v>
      </c>
    </row>
    <row r="1144" spans="1:243" ht="49" customHeight="1" x14ac:dyDescent="0.35">
      <c r="A1144" s="20">
        <v>1142</v>
      </c>
      <c r="B1144" s="2" t="s">
        <v>2704</v>
      </c>
      <c r="C1144" s="2" t="s">
        <v>2024</v>
      </c>
      <c r="D1144" s="22" t="s">
        <v>220</v>
      </c>
      <c r="E1144" s="23" t="s">
        <v>2750</v>
      </c>
      <c r="F1144" s="23" t="s">
        <v>2751</v>
      </c>
      <c r="G1144" s="23"/>
      <c r="H1144" s="30"/>
      <c r="I1144" s="1">
        <v>0</v>
      </c>
      <c r="J1144" s="24">
        <f t="shared" si="96"/>
        <v>18</v>
      </c>
      <c r="K1144" s="44" t="s">
        <v>55</v>
      </c>
      <c r="V1144" s="98">
        <f t="shared" si="94"/>
        <v>18</v>
      </c>
      <c r="X1144" s="99" t="str">
        <f t="shared" si="95"/>
        <v>P var</v>
      </c>
      <c r="Y1144" s="28"/>
      <c r="Z1144" s="20"/>
      <c r="AA1144" s="101"/>
      <c r="AB1144" s="30"/>
      <c r="AC1144" s="20"/>
      <c r="AD1144" s="20"/>
      <c r="AE1144" s="20"/>
      <c r="AF1144" s="20"/>
      <c r="AG1144" s="32"/>
      <c r="AH1144" s="67">
        <v>18</v>
      </c>
      <c r="AI1144" s="68"/>
      <c r="AJ1144" s="68"/>
      <c r="AK1144" s="68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8" t="s">
        <v>37</v>
      </c>
    </row>
    <row r="1145" spans="1:243" ht="49" customHeight="1" x14ac:dyDescent="0.35">
      <c r="A1145" s="20">
        <v>1143</v>
      </c>
      <c r="B1145" s="2" t="s">
        <v>2752</v>
      </c>
      <c r="C1145" s="2" t="s">
        <v>2047</v>
      </c>
      <c r="D1145" s="2" t="s">
        <v>762</v>
      </c>
      <c r="E1145" s="4" t="s">
        <v>2753</v>
      </c>
      <c r="F1145" s="23" t="s">
        <v>2754</v>
      </c>
      <c r="I1145" s="1">
        <v>20</v>
      </c>
      <c r="J1145" s="24">
        <f t="shared" si="96"/>
        <v>57</v>
      </c>
      <c r="K1145" s="44" t="s">
        <v>55</v>
      </c>
      <c r="V1145" s="26">
        <f t="shared" si="94"/>
        <v>37</v>
      </c>
      <c r="W1145" s="1">
        <v>10</v>
      </c>
      <c r="X1145" s="27" t="str">
        <f t="shared" si="95"/>
        <v>P var</v>
      </c>
      <c r="AH1145" s="67">
        <v>57</v>
      </c>
      <c r="AI1145" s="68"/>
      <c r="AJ1145" s="68"/>
      <c r="AK1145" s="68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8" t="s">
        <v>37</v>
      </c>
    </row>
    <row r="1146" spans="1:243" ht="49" customHeight="1" x14ac:dyDescent="0.35">
      <c r="A1146" s="20">
        <v>1144</v>
      </c>
      <c r="B1146" s="2" t="s">
        <v>2755</v>
      </c>
      <c r="C1146" s="2" t="s">
        <v>2756</v>
      </c>
      <c r="D1146" s="2" t="s">
        <v>762</v>
      </c>
      <c r="E1146" s="4" t="s">
        <v>2757</v>
      </c>
      <c r="F1146" s="23" t="s">
        <v>2758</v>
      </c>
      <c r="G1146" s="4" t="s">
        <v>2759</v>
      </c>
      <c r="I1146" s="1">
        <v>20</v>
      </c>
      <c r="J1146" s="24">
        <f t="shared" si="96"/>
        <v>98</v>
      </c>
      <c r="K1146" s="44" t="s">
        <v>55</v>
      </c>
      <c r="V1146" s="26">
        <f t="shared" si="94"/>
        <v>78</v>
      </c>
      <c r="W1146" s="1">
        <v>10</v>
      </c>
      <c r="X1146" s="27" t="str">
        <f t="shared" si="95"/>
        <v>P var</v>
      </c>
      <c r="AH1146" s="67">
        <v>98</v>
      </c>
      <c r="AI1146" s="68"/>
      <c r="AJ1146" s="68"/>
      <c r="AK1146" s="68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8" t="s">
        <v>37</v>
      </c>
    </row>
    <row r="1147" spans="1:243" ht="49" customHeight="1" x14ac:dyDescent="0.35">
      <c r="A1147" s="20">
        <v>1145</v>
      </c>
      <c r="B1147" s="2" t="s">
        <v>2755</v>
      </c>
      <c r="C1147" s="2" t="s">
        <v>2047</v>
      </c>
      <c r="D1147" s="2" t="s">
        <v>2760</v>
      </c>
      <c r="E1147" s="4" t="s">
        <v>2761</v>
      </c>
      <c r="F1147" s="23" t="s">
        <v>2762</v>
      </c>
      <c r="I1147" s="1">
        <v>0</v>
      </c>
      <c r="J1147" s="24">
        <f t="shared" si="96"/>
        <v>86</v>
      </c>
      <c r="K1147" s="44" t="s">
        <v>55</v>
      </c>
      <c r="V1147" s="26">
        <f t="shared" si="94"/>
        <v>86</v>
      </c>
      <c r="W1147" s="1">
        <v>10</v>
      </c>
      <c r="X1147" s="27" t="str">
        <f t="shared" si="95"/>
        <v>P var</v>
      </c>
      <c r="AH1147" s="67">
        <v>86</v>
      </c>
      <c r="AI1147" s="68"/>
      <c r="AJ1147" s="68"/>
      <c r="AK1147" s="68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8" t="s">
        <v>37</v>
      </c>
    </row>
    <row r="1148" spans="1:243" ht="49" customHeight="1" x14ac:dyDescent="0.35">
      <c r="A1148" s="20">
        <v>1146</v>
      </c>
      <c r="B1148" s="2" t="s">
        <v>2700</v>
      </c>
      <c r="C1148" s="2" t="s">
        <v>812</v>
      </c>
      <c r="D1148" s="22" t="s">
        <v>2763</v>
      </c>
      <c r="F1148" s="23" t="s">
        <v>2764</v>
      </c>
      <c r="G1148" s="4" t="s">
        <v>2765</v>
      </c>
      <c r="I1148" s="1">
        <v>0</v>
      </c>
      <c r="J1148" s="24">
        <f t="shared" si="96"/>
        <v>8</v>
      </c>
      <c r="K1148" s="44" t="s">
        <v>55</v>
      </c>
      <c r="V1148" s="26">
        <f t="shared" si="94"/>
        <v>8</v>
      </c>
      <c r="X1148" s="27" t="str">
        <f t="shared" si="95"/>
        <v>P var</v>
      </c>
      <c r="AH1148" s="67">
        <v>8</v>
      </c>
      <c r="AI1148" s="68"/>
      <c r="AJ1148" s="68"/>
      <c r="AK1148" s="68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8" t="s">
        <v>37</v>
      </c>
    </row>
    <row r="1149" spans="1:243" ht="49" customHeight="1" x14ac:dyDescent="0.35">
      <c r="A1149" s="20">
        <v>1147</v>
      </c>
      <c r="B1149" s="2" t="s">
        <v>2700</v>
      </c>
      <c r="C1149" s="2" t="s">
        <v>214</v>
      </c>
      <c r="D1149" s="22" t="s">
        <v>2763</v>
      </c>
      <c r="E1149" s="4" t="s">
        <v>2766</v>
      </c>
      <c r="F1149" s="23" t="s">
        <v>2767</v>
      </c>
      <c r="I1149" s="1">
        <v>0</v>
      </c>
      <c r="J1149" s="24">
        <f t="shared" si="96"/>
        <v>182</v>
      </c>
      <c r="K1149" s="44" t="s">
        <v>55</v>
      </c>
      <c r="V1149" s="98">
        <f t="shared" si="94"/>
        <v>182</v>
      </c>
      <c r="X1149" s="99" t="str">
        <f t="shared" si="95"/>
        <v>P var</v>
      </c>
      <c r="AH1149" s="67">
        <v>182</v>
      </c>
      <c r="AI1149" s="68"/>
      <c r="AJ1149" s="68"/>
      <c r="AK1149" s="68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8" t="s">
        <v>37</v>
      </c>
    </row>
    <row r="1150" spans="1:243" ht="49" customHeight="1" x14ac:dyDescent="0.35">
      <c r="A1150" s="20">
        <v>1148</v>
      </c>
      <c r="B1150" s="2" t="s">
        <v>2700</v>
      </c>
      <c r="C1150" s="2" t="s">
        <v>2768</v>
      </c>
      <c r="D1150" s="2" t="s">
        <v>1060</v>
      </c>
      <c r="E1150" s="4" t="s">
        <v>2769</v>
      </c>
      <c r="F1150" s="23" t="s">
        <v>2770</v>
      </c>
      <c r="G1150" s="4" t="s">
        <v>2771</v>
      </c>
      <c r="I1150" s="1">
        <v>1</v>
      </c>
      <c r="J1150" s="24">
        <f t="shared" si="96"/>
        <v>5</v>
      </c>
      <c r="K1150" s="1" t="s">
        <v>2772</v>
      </c>
      <c r="V1150" s="104">
        <f t="shared" si="94"/>
        <v>4</v>
      </c>
      <c r="X1150" s="68" t="str">
        <f t="shared" si="95"/>
        <v>P var</v>
      </c>
      <c r="AB1150" s="5" t="s">
        <v>2773</v>
      </c>
      <c r="AH1150" s="67">
        <v>5</v>
      </c>
      <c r="AI1150" s="68"/>
      <c r="AJ1150" s="68"/>
      <c r="AK1150" s="68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8" t="s">
        <v>37</v>
      </c>
    </row>
    <row r="1151" spans="1:243" ht="49" customHeight="1" x14ac:dyDescent="0.35">
      <c r="A1151" s="20">
        <v>1149</v>
      </c>
      <c r="B1151" s="2" t="s">
        <v>2774</v>
      </c>
      <c r="C1151" s="2" t="s">
        <v>2412</v>
      </c>
      <c r="D1151" s="22" t="s">
        <v>2413</v>
      </c>
      <c r="E1151" s="4" t="s">
        <v>2775</v>
      </c>
      <c r="F1151" s="23" t="s">
        <v>2776</v>
      </c>
      <c r="I1151" s="1">
        <v>0</v>
      </c>
      <c r="J1151" s="47">
        <f t="shared" si="96"/>
        <v>17</v>
      </c>
      <c r="K1151" s="44" t="s">
        <v>55</v>
      </c>
      <c r="V1151" s="26">
        <f t="shared" si="94"/>
        <v>17</v>
      </c>
      <c r="X1151" s="27" t="str">
        <f t="shared" si="95"/>
        <v>P var</v>
      </c>
      <c r="AH1151" s="67">
        <v>25</v>
      </c>
      <c r="AI1151" s="68"/>
      <c r="AJ1151" s="68"/>
      <c r="AK1151" s="68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>
        <v>-1</v>
      </c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>
        <v>-2</v>
      </c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>
        <v>-2</v>
      </c>
      <c r="CR1151" s="1"/>
      <c r="CS1151" s="1">
        <v>-1</v>
      </c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>
        <v>-1</v>
      </c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>
        <v>-1</v>
      </c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8" t="s">
        <v>37</v>
      </c>
    </row>
    <row r="1152" spans="1:243" ht="49" customHeight="1" x14ac:dyDescent="0.35">
      <c r="A1152" s="20">
        <v>1150</v>
      </c>
      <c r="B1152" s="2" t="s">
        <v>2774</v>
      </c>
      <c r="C1152" s="2" t="s">
        <v>2777</v>
      </c>
      <c r="D1152" s="22" t="s">
        <v>2778</v>
      </c>
      <c r="E1152" s="23" t="s">
        <v>2779</v>
      </c>
      <c r="F1152" s="23" t="s">
        <v>2780</v>
      </c>
      <c r="G1152" s="23"/>
      <c r="H1152" s="30"/>
      <c r="I1152" s="1">
        <v>0</v>
      </c>
      <c r="J1152" s="24">
        <f t="shared" si="96"/>
        <v>8</v>
      </c>
      <c r="K1152" s="44" t="s">
        <v>55</v>
      </c>
      <c r="V1152" s="98">
        <f t="shared" si="94"/>
        <v>8</v>
      </c>
      <c r="X1152" s="99" t="str">
        <f t="shared" si="95"/>
        <v>P var</v>
      </c>
      <c r="Y1152" s="28"/>
      <c r="Z1152" s="20"/>
      <c r="AA1152" s="101"/>
      <c r="AB1152" s="30"/>
      <c r="AC1152" s="20"/>
      <c r="AD1152" s="20"/>
      <c r="AE1152" s="20"/>
      <c r="AF1152" s="20"/>
      <c r="AG1152" s="32"/>
      <c r="AH1152" s="67">
        <v>8</v>
      </c>
      <c r="AI1152" s="68"/>
      <c r="AJ1152" s="68"/>
      <c r="AK1152" s="68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8" t="s">
        <v>37</v>
      </c>
    </row>
    <row r="1153" spans="1:245" ht="49" customHeight="1" x14ac:dyDescent="0.35">
      <c r="A1153" s="20">
        <v>1151</v>
      </c>
      <c r="B1153" s="2" t="s">
        <v>2774</v>
      </c>
      <c r="C1153" s="2" t="s">
        <v>2777</v>
      </c>
      <c r="D1153" s="22" t="s">
        <v>2778</v>
      </c>
      <c r="E1153" s="23" t="s">
        <v>2781</v>
      </c>
      <c r="F1153" s="23" t="s">
        <v>2782</v>
      </c>
      <c r="G1153" s="23"/>
      <c r="H1153" s="30"/>
      <c r="I1153" s="1">
        <v>0</v>
      </c>
      <c r="J1153" s="24">
        <f t="shared" si="96"/>
        <v>8</v>
      </c>
      <c r="K1153" s="44" t="s">
        <v>55</v>
      </c>
      <c r="V1153" s="98">
        <f t="shared" ref="V1153:V1216" si="98">J1153-I1153</f>
        <v>8</v>
      </c>
      <c r="X1153" s="99" t="str">
        <f t="shared" ref="X1153:X1216" si="99">IF(J1153&lt;I1153,"N var",IF(J1153&lt;(I1153+W1153),"P var low",IF(J1153&gt;(I1153+W1153-1),"P var","N var")))</f>
        <v>P var</v>
      </c>
      <c r="Y1153" s="28"/>
      <c r="Z1153" s="20"/>
      <c r="AA1153" s="101"/>
      <c r="AB1153" s="30"/>
      <c r="AC1153" s="20"/>
      <c r="AD1153" s="20"/>
      <c r="AE1153" s="20"/>
      <c r="AF1153" s="20"/>
      <c r="AG1153" s="32"/>
      <c r="AH1153" s="67">
        <v>8</v>
      </c>
      <c r="AI1153" s="68"/>
      <c r="AJ1153" s="68"/>
      <c r="AK1153" s="68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8" t="s">
        <v>37</v>
      </c>
    </row>
    <row r="1154" spans="1:245" ht="49" customHeight="1" x14ac:dyDescent="0.35">
      <c r="A1154" s="20">
        <v>1152</v>
      </c>
      <c r="B1154" s="2" t="s">
        <v>2774</v>
      </c>
      <c r="C1154" s="2" t="s">
        <v>2777</v>
      </c>
      <c r="D1154" s="22" t="s">
        <v>2778</v>
      </c>
      <c r="E1154" s="23" t="s">
        <v>2783</v>
      </c>
      <c r="F1154" s="23" t="s">
        <v>2784</v>
      </c>
      <c r="G1154" s="23"/>
      <c r="H1154" s="30"/>
      <c r="I1154" s="1">
        <v>0</v>
      </c>
      <c r="J1154" s="24">
        <f t="shared" si="96"/>
        <v>8</v>
      </c>
      <c r="K1154" s="44" t="s">
        <v>55</v>
      </c>
      <c r="V1154" s="98">
        <f t="shared" si="98"/>
        <v>8</v>
      </c>
      <c r="X1154" s="99" t="str">
        <f t="shared" si="99"/>
        <v>P var</v>
      </c>
      <c r="Y1154" s="28"/>
      <c r="Z1154" s="20"/>
      <c r="AA1154" s="101"/>
      <c r="AB1154" s="30"/>
      <c r="AC1154" s="20"/>
      <c r="AD1154" s="20"/>
      <c r="AE1154" s="20"/>
      <c r="AF1154" s="20"/>
      <c r="AG1154" s="32"/>
      <c r="AH1154" s="67">
        <v>8</v>
      </c>
      <c r="AI1154" s="68"/>
      <c r="AJ1154" s="68"/>
      <c r="AK1154" s="68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8" t="s">
        <v>37</v>
      </c>
    </row>
    <row r="1155" spans="1:245" ht="49" customHeight="1" x14ac:dyDescent="0.35">
      <c r="A1155" s="20">
        <v>1153</v>
      </c>
      <c r="B1155" s="2" t="s">
        <v>2774</v>
      </c>
      <c r="C1155" s="2" t="s">
        <v>2777</v>
      </c>
      <c r="D1155" s="22" t="s">
        <v>2778</v>
      </c>
      <c r="E1155" s="23" t="s">
        <v>2785</v>
      </c>
      <c r="F1155" s="23" t="s">
        <v>2786</v>
      </c>
      <c r="G1155" s="23"/>
      <c r="H1155" s="30"/>
      <c r="I1155" s="1">
        <v>0</v>
      </c>
      <c r="J1155" s="24">
        <f t="shared" si="96"/>
        <v>8</v>
      </c>
      <c r="K1155" s="44" t="s">
        <v>55</v>
      </c>
      <c r="V1155" s="98">
        <f t="shared" si="98"/>
        <v>8</v>
      </c>
      <c r="X1155" s="99" t="str">
        <f t="shared" si="99"/>
        <v>P var</v>
      </c>
      <c r="Y1155" s="28"/>
      <c r="Z1155" s="20"/>
      <c r="AA1155" s="101"/>
      <c r="AB1155" s="30"/>
      <c r="AC1155" s="20"/>
      <c r="AD1155" s="20"/>
      <c r="AE1155" s="20"/>
      <c r="AF1155" s="20"/>
      <c r="AG1155" s="32"/>
      <c r="AH1155" s="67">
        <v>8</v>
      </c>
      <c r="AI1155" s="68"/>
      <c r="AJ1155" s="68"/>
      <c r="AK1155" s="68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8" t="s">
        <v>37</v>
      </c>
    </row>
    <row r="1156" spans="1:245" ht="49" customHeight="1" x14ac:dyDescent="0.35">
      <c r="A1156" s="20">
        <v>1154</v>
      </c>
      <c r="B1156" s="2" t="s">
        <v>2774</v>
      </c>
      <c r="C1156" s="2" t="s">
        <v>2777</v>
      </c>
      <c r="D1156" s="22" t="s">
        <v>2778</v>
      </c>
      <c r="E1156" s="23" t="s">
        <v>2787</v>
      </c>
      <c r="F1156" s="23" t="s">
        <v>2788</v>
      </c>
      <c r="G1156" s="23"/>
      <c r="H1156" s="30"/>
      <c r="I1156" s="1">
        <v>0</v>
      </c>
      <c r="J1156" s="24">
        <f t="shared" si="96"/>
        <v>5</v>
      </c>
      <c r="K1156" s="44" t="s">
        <v>55</v>
      </c>
      <c r="V1156" s="98">
        <f t="shared" si="98"/>
        <v>5</v>
      </c>
      <c r="X1156" s="99" t="str">
        <f t="shared" si="99"/>
        <v>P var</v>
      </c>
      <c r="Y1156" s="28"/>
      <c r="Z1156" s="20"/>
      <c r="AA1156" s="101"/>
      <c r="AB1156" s="30"/>
      <c r="AC1156" s="20"/>
      <c r="AD1156" s="20"/>
      <c r="AE1156" s="20"/>
      <c r="AF1156" s="20"/>
      <c r="AG1156" s="32"/>
      <c r="AH1156" s="67">
        <v>5</v>
      </c>
      <c r="AI1156" s="68"/>
      <c r="AJ1156" s="68"/>
      <c r="AK1156" s="68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8" t="s">
        <v>37</v>
      </c>
    </row>
    <row r="1157" spans="1:245" ht="49" customHeight="1" x14ac:dyDescent="0.35">
      <c r="A1157" s="20">
        <v>1155</v>
      </c>
      <c r="B1157" s="2" t="s">
        <v>2774</v>
      </c>
      <c r="C1157" s="2" t="s">
        <v>2777</v>
      </c>
      <c r="D1157" s="22" t="s">
        <v>2778</v>
      </c>
      <c r="E1157" s="23" t="s">
        <v>2789</v>
      </c>
      <c r="F1157" s="23" t="s">
        <v>2790</v>
      </c>
      <c r="G1157" s="23"/>
      <c r="H1157" s="30"/>
      <c r="I1157" s="1">
        <v>0</v>
      </c>
      <c r="J1157" s="24">
        <f t="shared" si="96"/>
        <v>5</v>
      </c>
      <c r="K1157" s="44" t="s">
        <v>55</v>
      </c>
      <c r="V1157" s="98">
        <f t="shared" si="98"/>
        <v>5</v>
      </c>
      <c r="X1157" s="99" t="str">
        <f t="shared" si="99"/>
        <v>P var</v>
      </c>
      <c r="Y1157" s="28"/>
      <c r="Z1157" s="20"/>
      <c r="AA1157" s="101"/>
      <c r="AB1157" s="30"/>
      <c r="AC1157" s="20"/>
      <c r="AD1157" s="20"/>
      <c r="AE1157" s="20"/>
      <c r="AF1157" s="20"/>
      <c r="AG1157" s="32"/>
      <c r="AH1157" s="67">
        <v>5</v>
      </c>
      <c r="AI1157" s="68"/>
      <c r="AJ1157" s="68"/>
      <c r="AK1157" s="68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8" t="s">
        <v>37</v>
      </c>
    </row>
    <row r="1158" spans="1:245" ht="49" customHeight="1" x14ac:dyDescent="0.35">
      <c r="A1158" s="20">
        <v>1156</v>
      </c>
      <c r="B1158" s="2" t="s">
        <v>2774</v>
      </c>
      <c r="C1158" s="2" t="s">
        <v>2777</v>
      </c>
      <c r="D1158" s="22" t="s">
        <v>2778</v>
      </c>
      <c r="E1158" s="23" t="s">
        <v>2791</v>
      </c>
      <c r="F1158" s="23" t="s">
        <v>2792</v>
      </c>
      <c r="G1158" s="23"/>
      <c r="H1158" s="30"/>
      <c r="I1158" s="1">
        <v>0</v>
      </c>
      <c r="J1158" s="24">
        <f t="shared" si="96"/>
        <v>5</v>
      </c>
      <c r="K1158" s="44" t="s">
        <v>55</v>
      </c>
      <c r="V1158" s="98">
        <f t="shared" si="98"/>
        <v>5</v>
      </c>
      <c r="X1158" s="99" t="str">
        <f t="shared" si="99"/>
        <v>P var</v>
      </c>
      <c r="Y1158" s="28"/>
      <c r="Z1158" s="20"/>
      <c r="AA1158" s="101"/>
      <c r="AB1158" s="30"/>
      <c r="AC1158" s="20"/>
      <c r="AD1158" s="20"/>
      <c r="AE1158" s="20"/>
      <c r="AF1158" s="20"/>
      <c r="AG1158" s="32"/>
      <c r="AH1158" s="67">
        <v>5</v>
      </c>
      <c r="AI1158" s="68"/>
      <c r="AJ1158" s="68"/>
      <c r="AK1158" s="68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8" t="s">
        <v>37</v>
      </c>
    </row>
    <row r="1159" spans="1:245" ht="49" customHeight="1" x14ac:dyDescent="0.35">
      <c r="A1159" s="20">
        <v>1157</v>
      </c>
      <c r="B1159" s="2" t="s">
        <v>2774</v>
      </c>
      <c r="C1159" s="2" t="s">
        <v>2777</v>
      </c>
      <c r="D1159" s="22" t="s">
        <v>2778</v>
      </c>
      <c r="E1159" s="23" t="s">
        <v>2793</v>
      </c>
      <c r="F1159" s="23" t="s">
        <v>2794</v>
      </c>
      <c r="G1159" s="23"/>
      <c r="H1159" s="30"/>
      <c r="I1159" s="1">
        <v>0</v>
      </c>
      <c r="J1159" s="24">
        <f t="shared" si="96"/>
        <v>5</v>
      </c>
      <c r="K1159" s="44" t="s">
        <v>55</v>
      </c>
      <c r="V1159" s="98">
        <f t="shared" si="98"/>
        <v>5</v>
      </c>
      <c r="X1159" s="99" t="str">
        <f t="shared" si="99"/>
        <v>P var</v>
      </c>
      <c r="Y1159" s="28"/>
      <c r="Z1159" s="20"/>
      <c r="AA1159" s="101"/>
      <c r="AB1159" s="30"/>
      <c r="AC1159" s="20"/>
      <c r="AD1159" s="20"/>
      <c r="AE1159" s="20"/>
      <c r="AF1159" s="20"/>
      <c r="AG1159" s="32"/>
      <c r="AH1159" s="67">
        <v>5</v>
      </c>
      <c r="AI1159" s="68"/>
      <c r="AJ1159" s="68"/>
      <c r="AK1159" s="68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8" t="s">
        <v>37</v>
      </c>
    </row>
    <row r="1160" spans="1:245" ht="49" customHeight="1" x14ac:dyDescent="0.35">
      <c r="A1160" s="20">
        <v>1158</v>
      </c>
      <c r="B1160" s="2" t="s">
        <v>2795</v>
      </c>
      <c r="C1160" s="2" t="s">
        <v>2795</v>
      </c>
      <c r="D1160" s="2" t="s">
        <v>2796</v>
      </c>
      <c r="E1160" s="4" t="s">
        <v>2797</v>
      </c>
      <c r="F1160" s="23" t="s">
        <v>2798</v>
      </c>
      <c r="I1160" s="1">
        <v>1</v>
      </c>
      <c r="J1160" s="24">
        <f t="shared" ref="J1160:J1223" si="100">SUM(AH1160)+SUM(AI1160:PY1160)</f>
        <v>2</v>
      </c>
      <c r="K1160" s="44" t="s">
        <v>55</v>
      </c>
      <c r="V1160" s="102">
        <f t="shared" si="98"/>
        <v>1</v>
      </c>
      <c r="X1160" s="103" t="str">
        <f t="shared" si="99"/>
        <v>P var</v>
      </c>
      <c r="AB1160" s="5" t="s">
        <v>258</v>
      </c>
      <c r="AH1160" s="67">
        <v>1</v>
      </c>
      <c r="AI1160" s="68"/>
      <c r="AJ1160" s="68"/>
      <c r="AK1160" s="68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>
        <v>-1</v>
      </c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>
        <v>1</v>
      </c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>
        <v>-1</v>
      </c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>
        <v>1</v>
      </c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>
        <v>1</v>
      </c>
      <c r="FF1160" s="1"/>
      <c r="FG1160" s="1"/>
      <c r="FH1160" s="1"/>
      <c r="FI1160" s="1"/>
      <c r="FJ1160" s="1"/>
      <c r="FK1160" s="1"/>
      <c r="FL1160" s="1"/>
      <c r="FM1160" s="1"/>
      <c r="FN1160" s="1"/>
      <c r="FO1160" s="1">
        <v>-1</v>
      </c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>
        <v>1</v>
      </c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>
        <v>1</v>
      </c>
      <c r="GW1160" s="1"/>
      <c r="GX1160" s="1"/>
      <c r="GY1160" s="1"/>
      <c r="GZ1160" s="1"/>
      <c r="HA1160" s="1"/>
      <c r="HB1160" s="1">
        <v>-1</v>
      </c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8" t="s">
        <v>37</v>
      </c>
    </row>
    <row r="1161" spans="1:245" ht="49" customHeight="1" x14ac:dyDescent="0.35">
      <c r="A1161" s="20">
        <v>1159</v>
      </c>
      <c r="B1161" s="2" t="s">
        <v>2795</v>
      </c>
      <c r="C1161" s="2" t="s">
        <v>2795</v>
      </c>
      <c r="D1161" s="2" t="s">
        <v>2796</v>
      </c>
      <c r="E1161" s="4" t="s">
        <v>2799</v>
      </c>
      <c r="F1161" s="23" t="s">
        <v>2800</v>
      </c>
      <c r="I1161" s="1">
        <v>0</v>
      </c>
      <c r="J1161" s="24">
        <f t="shared" si="100"/>
        <v>1</v>
      </c>
      <c r="K1161" s="44" t="s">
        <v>55</v>
      </c>
      <c r="V1161" s="26">
        <f t="shared" si="98"/>
        <v>1</v>
      </c>
      <c r="X1161" s="27" t="str">
        <f t="shared" si="99"/>
        <v>P var</v>
      </c>
      <c r="AB1161" s="5" t="s">
        <v>258</v>
      </c>
      <c r="AH1161" s="67">
        <v>1</v>
      </c>
      <c r="AI1161" s="68"/>
      <c r="AJ1161" s="68"/>
      <c r="AK1161" s="68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8" t="s">
        <v>37</v>
      </c>
    </row>
    <row r="1162" spans="1:245" ht="49" customHeight="1" x14ac:dyDescent="0.35">
      <c r="A1162" s="20">
        <v>1160</v>
      </c>
      <c r="B1162" s="2" t="s">
        <v>2795</v>
      </c>
      <c r="C1162" s="2" t="s">
        <v>2801</v>
      </c>
      <c r="D1162" s="2" t="s">
        <v>2796</v>
      </c>
      <c r="E1162" s="4" t="s">
        <v>2802</v>
      </c>
      <c r="F1162" s="23" t="s">
        <v>2803</v>
      </c>
      <c r="I1162" s="1">
        <v>0</v>
      </c>
      <c r="J1162" s="24">
        <f t="shared" si="100"/>
        <v>1</v>
      </c>
      <c r="K1162" s="1" t="s">
        <v>2804</v>
      </c>
      <c r="V1162" s="26">
        <f t="shared" si="98"/>
        <v>1</v>
      </c>
      <c r="W1162" s="1">
        <v>0</v>
      </c>
      <c r="X1162" s="27" t="str">
        <f t="shared" si="99"/>
        <v>P var</v>
      </c>
      <c r="AA1162" s="4"/>
      <c r="AB1162" s="5" t="s">
        <v>258</v>
      </c>
      <c r="AF1162" s="1" t="s">
        <v>2805</v>
      </c>
      <c r="AG1162" s="11">
        <v>5.87</v>
      </c>
      <c r="AH1162" s="67">
        <v>1</v>
      </c>
      <c r="AI1162" s="68"/>
      <c r="AJ1162" s="68"/>
      <c r="AK1162" s="68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8" t="s">
        <v>37</v>
      </c>
      <c r="IJ1162" s="1"/>
      <c r="IK1162" s="1"/>
    </row>
    <row r="1163" spans="1:245" ht="49" customHeight="1" x14ac:dyDescent="0.35">
      <c r="A1163" s="20">
        <v>1161</v>
      </c>
      <c r="B1163" s="2" t="s">
        <v>2795</v>
      </c>
      <c r="C1163" s="2" t="s">
        <v>2806</v>
      </c>
      <c r="D1163" s="2" t="s">
        <v>2796</v>
      </c>
      <c r="E1163" s="4" t="s">
        <v>2807</v>
      </c>
      <c r="F1163" s="23" t="s">
        <v>2808</v>
      </c>
      <c r="I1163" s="1">
        <v>0</v>
      </c>
      <c r="J1163" s="24">
        <f t="shared" si="100"/>
        <v>1</v>
      </c>
      <c r="K1163" s="1" t="s">
        <v>2804</v>
      </c>
      <c r="V1163" s="26">
        <f t="shared" si="98"/>
        <v>1</v>
      </c>
      <c r="W1163" s="1">
        <v>0</v>
      </c>
      <c r="X1163" s="27" t="str">
        <f t="shared" si="99"/>
        <v>P var</v>
      </c>
      <c r="AA1163" s="4">
        <v>1</v>
      </c>
      <c r="AB1163" s="5" t="s">
        <v>258</v>
      </c>
      <c r="AF1163" s="1" t="s">
        <v>241</v>
      </c>
      <c r="AG1163" s="11">
        <v>1.28</v>
      </c>
      <c r="AH1163" s="67">
        <v>1</v>
      </c>
      <c r="AI1163" s="68"/>
      <c r="AJ1163" s="68"/>
      <c r="AK1163" s="68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8" t="s">
        <v>37</v>
      </c>
      <c r="IJ1163" s="1"/>
      <c r="IK1163" s="1"/>
    </row>
    <row r="1164" spans="1:245" ht="49" customHeight="1" x14ac:dyDescent="0.35">
      <c r="A1164" s="20">
        <v>1162</v>
      </c>
      <c r="B1164" s="2" t="s">
        <v>2795</v>
      </c>
      <c r="C1164" s="2" t="s">
        <v>2795</v>
      </c>
      <c r="D1164" s="22" t="s">
        <v>2809</v>
      </c>
      <c r="E1164" s="4" t="s">
        <v>2810</v>
      </c>
      <c r="F1164" s="23" t="s">
        <v>2811</v>
      </c>
      <c r="I1164" s="1">
        <v>0</v>
      </c>
      <c r="J1164" s="24">
        <f t="shared" si="100"/>
        <v>6</v>
      </c>
      <c r="K1164" s="44" t="s">
        <v>55</v>
      </c>
      <c r="V1164" s="26">
        <f t="shared" si="98"/>
        <v>6</v>
      </c>
      <c r="X1164" s="27" t="str">
        <f t="shared" si="99"/>
        <v>P var</v>
      </c>
      <c r="AB1164" s="5" t="s">
        <v>258</v>
      </c>
      <c r="AH1164" s="67">
        <v>6</v>
      </c>
      <c r="AI1164" s="68"/>
      <c r="AJ1164" s="68"/>
      <c r="AK1164" s="68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>
        <v>-1</v>
      </c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>
        <v>-1</v>
      </c>
      <c r="CI1164" s="1">
        <v>2</v>
      </c>
      <c r="CJ1164" s="1"/>
      <c r="CK1164" s="1"/>
      <c r="CL1164" s="1"/>
      <c r="CM1164" s="1"/>
      <c r="CN1164" s="1"/>
      <c r="CO1164" s="1"/>
      <c r="CP1164" s="1"/>
      <c r="CQ1164" s="1"/>
      <c r="CR1164" s="1">
        <v>-1</v>
      </c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>
        <v>-1</v>
      </c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>
        <v>2</v>
      </c>
      <c r="EH1164" s="1"/>
      <c r="EI1164" s="1"/>
      <c r="EJ1164" s="1"/>
      <c r="EK1164" s="1"/>
      <c r="EL1164" s="1"/>
      <c r="EM1164" s="1"/>
      <c r="EN1164" s="1"/>
      <c r="EO1164" s="1"/>
      <c r="EP1164" s="1">
        <v>-1</v>
      </c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>
        <v>-1</v>
      </c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>
        <v>2</v>
      </c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8" t="s">
        <v>37</v>
      </c>
    </row>
    <row r="1165" spans="1:245" ht="49" customHeight="1" x14ac:dyDescent="0.35">
      <c r="A1165" s="20">
        <v>1163</v>
      </c>
      <c r="B1165" s="2" t="s">
        <v>2795</v>
      </c>
      <c r="C1165" s="2" t="s">
        <v>2795</v>
      </c>
      <c r="D1165" s="22" t="s">
        <v>2809</v>
      </c>
      <c r="E1165" s="4" t="s">
        <v>2812</v>
      </c>
      <c r="F1165" s="23" t="s">
        <v>2813</v>
      </c>
      <c r="I1165" s="1">
        <v>0</v>
      </c>
      <c r="J1165" s="24">
        <f t="shared" si="100"/>
        <v>7</v>
      </c>
      <c r="K1165" s="44" t="s">
        <v>55</v>
      </c>
      <c r="V1165" s="26">
        <f t="shared" si="98"/>
        <v>7</v>
      </c>
      <c r="X1165" s="27" t="str">
        <f t="shared" si="99"/>
        <v>P var</v>
      </c>
      <c r="AB1165" s="5" t="s">
        <v>258</v>
      </c>
      <c r="AH1165" s="67">
        <v>7</v>
      </c>
      <c r="AI1165" s="68"/>
      <c r="AJ1165" s="68"/>
      <c r="AK1165" s="68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>
        <v>-1</v>
      </c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>
        <v>-1</v>
      </c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>
        <v>2</v>
      </c>
      <c r="EH1165" s="1"/>
      <c r="EI1165" s="1"/>
      <c r="EJ1165" s="1"/>
      <c r="EK1165" s="1"/>
      <c r="EL1165" s="1"/>
      <c r="EM1165" s="1"/>
      <c r="EN1165" s="1"/>
      <c r="EO1165" s="1"/>
      <c r="EP1165" s="1">
        <v>-1</v>
      </c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>
        <v>-1</v>
      </c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>
        <v>2</v>
      </c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8" t="s">
        <v>37</v>
      </c>
    </row>
    <row r="1166" spans="1:245" ht="49" customHeight="1" x14ac:dyDescent="0.35">
      <c r="A1166" s="20">
        <v>1164</v>
      </c>
      <c r="B1166" s="2" t="s">
        <v>2795</v>
      </c>
      <c r="C1166" s="2" t="s">
        <v>2795</v>
      </c>
      <c r="D1166" s="2" t="s">
        <v>2796</v>
      </c>
      <c r="E1166" s="4" t="s">
        <v>2814</v>
      </c>
      <c r="F1166" s="23" t="s">
        <v>2815</v>
      </c>
      <c r="I1166" s="1">
        <v>0</v>
      </c>
      <c r="J1166" s="24">
        <f t="shared" si="100"/>
        <v>20</v>
      </c>
      <c r="K1166" s="44" t="s">
        <v>55</v>
      </c>
      <c r="V1166" s="26">
        <f t="shared" si="98"/>
        <v>20</v>
      </c>
      <c r="X1166" s="27" t="str">
        <f t="shared" si="99"/>
        <v>P var</v>
      </c>
      <c r="AB1166" s="5" t="s">
        <v>258</v>
      </c>
      <c r="AH1166" s="67">
        <v>10</v>
      </c>
      <c r="AI1166" s="68"/>
      <c r="AJ1166" s="68"/>
      <c r="AK1166" s="68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>
        <v>5</v>
      </c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>
        <v>5</v>
      </c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8" t="s">
        <v>37</v>
      </c>
    </row>
    <row r="1167" spans="1:245" ht="49" customHeight="1" x14ac:dyDescent="0.35">
      <c r="A1167" s="20">
        <v>1165</v>
      </c>
      <c r="B1167" s="2" t="s">
        <v>2795</v>
      </c>
      <c r="C1167" s="2" t="s">
        <v>2795</v>
      </c>
      <c r="D1167" s="2" t="s">
        <v>2796</v>
      </c>
      <c r="E1167" s="4" t="s">
        <v>2816</v>
      </c>
      <c r="F1167" s="23" t="s">
        <v>2817</v>
      </c>
      <c r="I1167" s="1">
        <v>0</v>
      </c>
      <c r="J1167" s="24">
        <f t="shared" si="100"/>
        <v>10</v>
      </c>
      <c r="K1167" s="44" t="s">
        <v>55</v>
      </c>
      <c r="V1167" s="26">
        <f t="shared" si="98"/>
        <v>10</v>
      </c>
      <c r="X1167" s="27" t="str">
        <f t="shared" si="99"/>
        <v>P var</v>
      </c>
      <c r="AB1167" s="5" t="s">
        <v>258</v>
      </c>
      <c r="AH1167" s="67">
        <v>5</v>
      </c>
      <c r="AI1167" s="68"/>
      <c r="AJ1167" s="68"/>
      <c r="AK1167" s="68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>
        <v>5</v>
      </c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8" t="s">
        <v>37</v>
      </c>
    </row>
    <row r="1168" spans="1:245" ht="49" customHeight="1" x14ac:dyDescent="0.35">
      <c r="A1168" s="20">
        <v>1166</v>
      </c>
      <c r="B1168" s="2" t="s">
        <v>2795</v>
      </c>
      <c r="C1168" s="2" t="s">
        <v>2795</v>
      </c>
      <c r="D1168" s="2" t="s">
        <v>2796</v>
      </c>
      <c r="E1168" s="4" t="s">
        <v>2818</v>
      </c>
      <c r="F1168" s="23" t="s">
        <v>2819</v>
      </c>
      <c r="I1168" s="1">
        <v>0</v>
      </c>
      <c r="J1168" s="24">
        <f t="shared" si="100"/>
        <v>10</v>
      </c>
      <c r="K1168" s="44" t="s">
        <v>55</v>
      </c>
      <c r="V1168" s="26">
        <f t="shared" si="98"/>
        <v>10</v>
      </c>
      <c r="X1168" s="27" t="str">
        <f t="shared" si="99"/>
        <v>P var</v>
      </c>
      <c r="AB1168" s="5" t="s">
        <v>258</v>
      </c>
      <c r="AH1168" s="67">
        <v>10</v>
      </c>
      <c r="AI1168" s="68"/>
      <c r="AJ1168" s="68"/>
      <c r="AK1168" s="68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8" t="s">
        <v>37</v>
      </c>
    </row>
    <row r="1169" spans="1:243" ht="49" customHeight="1" x14ac:dyDescent="0.35">
      <c r="A1169" s="20">
        <v>1167</v>
      </c>
      <c r="B1169" s="2" t="s">
        <v>2795</v>
      </c>
      <c r="C1169" s="2" t="s">
        <v>2795</v>
      </c>
      <c r="D1169" s="2" t="s">
        <v>2796</v>
      </c>
      <c r="E1169" s="4" t="s">
        <v>2820</v>
      </c>
      <c r="F1169" s="23" t="s">
        <v>2821</v>
      </c>
      <c r="I1169" s="1">
        <v>0</v>
      </c>
      <c r="J1169" s="24">
        <f t="shared" si="100"/>
        <v>4</v>
      </c>
      <c r="K1169" s="44" t="s">
        <v>55</v>
      </c>
      <c r="V1169" s="26">
        <f t="shared" si="98"/>
        <v>4</v>
      </c>
      <c r="X1169" s="27" t="str">
        <f t="shared" si="99"/>
        <v>P var</v>
      </c>
      <c r="AB1169" s="5" t="s">
        <v>258</v>
      </c>
      <c r="AH1169" s="67">
        <v>3</v>
      </c>
      <c r="AI1169" s="68"/>
      <c r="AJ1169" s="68"/>
      <c r="AK1169" s="68"/>
      <c r="AL1169" s="1"/>
      <c r="AM1169" s="1"/>
      <c r="AN1169" s="1"/>
      <c r="AO1169" s="1"/>
      <c r="AP1169" s="1"/>
      <c r="AQ1169" s="1"/>
      <c r="AR1169" s="1">
        <v>-1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>
        <v>-1</v>
      </c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>
        <v>-1</v>
      </c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>
        <v>5</v>
      </c>
      <c r="FF1169" s="1"/>
      <c r="FG1169" s="1"/>
      <c r="FH1169" s="1"/>
      <c r="FI1169" s="1"/>
      <c r="FJ1169" s="1"/>
      <c r="FK1169" s="1"/>
      <c r="FL1169" s="1"/>
      <c r="FM1169" s="1"/>
      <c r="FN1169" s="1"/>
      <c r="FO1169" s="1">
        <v>-1</v>
      </c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8" t="s">
        <v>37</v>
      </c>
    </row>
    <row r="1170" spans="1:243" ht="49" customHeight="1" x14ac:dyDescent="0.35">
      <c r="A1170" s="20">
        <v>1168</v>
      </c>
      <c r="B1170" s="2" t="s">
        <v>2795</v>
      </c>
      <c r="C1170" s="2" t="s">
        <v>2795</v>
      </c>
      <c r="D1170" s="22" t="s">
        <v>2809</v>
      </c>
      <c r="E1170" s="4" t="s">
        <v>2822</v>
      </c>
      <c r="F1170" s="23" t="s">
        <v>2823</v>
      </c>
      <c r="I1170" s="1">
        <v>0</v>
      </c>
      <c r="J1170" s="24">
        <f t="shared" si="100"/>
        <v>5</v>
      </c>
      <c r="K1170" s="44" t="s">
        <v>55</v>
      </c>
      <c r="V1170" s="26">
        <f t="shared" si="98"/>
        <v>5</v>
      </c>
      <c r="X1170" s="27" t="str">
        <f t="shared" si="99"/>
        <v>P var</v>
      </c>
      <c r="AB1170" s="5" t="s">
        <v>258</v>
      </c>
      <c r="AH1170" s="67">
        <v>5</v>
      </c>
      <c r="AI1170" s="68"/>
      <c r="AJ1170" s="68"/>
      <c r="AK1170" s="68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>
        <v>-1</v>
      </c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>
        <v>-1</v>
      </c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>
        <v>-1</v>
      </c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>
        <v>-1</v>
      </c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>
        <v>3</v>
      </c>
      <c r="EH1170" s="1"/>
      <c r="EI1170" s="1"/>
      <c r="EJ1170" s="1"/>
      <c r="EK1170" s="1"/>
      <c r="EL1170" s="1"/>
      <c r="EM1170" s="1"/>
      <c r="EN1170" s="1"/>
      <c r="EO1170" s="1"/>
      <c r="EP1170" s="1">
        <v>-1</v>
      </c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>
        <v>-1</v>
      </c>
      <c r="FF1170" s="1"/>
      <c r="FG1170" s="1"/>
      <c r="FH1170" s="1"/>
      <c r="FI1170" s="1"/>
      <c r="FJ1170" s="1"/>
      <c r="FK1170" s="1"/>
      <c r="FL1170" s="1"/>
      <c r="FM1170" s="1"/>
      <c r="FN1170" s="1"/>
      <c r="FO1170" s="1">
        <v>-1</v>
      </c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>
        <v>-1</v>
      </c>
      <c r="GM1170" s="1"/>
      <c r="GN1170" s="1"/>
      <c r="GO1170" s="1"/>
      <c r="GP1170" s="1"/>
      <c r="GQ1170" s="1"/>
      <c r="GR1170" s="1"/>
      <c r="GS1170" s="1"/>
      <c r="GT1170" s="1"/>
      <c r="GU1170" s="1"/>
      <c r="GV1170" s="1">
        <v>5</v>
      </c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8" t="s">
        <v>37</v>
      </c>
    </row>
    <row r="1171" spans="1:243" ht="49" customHeight="1" x14ac:dyDescent="0.35">
      <c r="A1171" s="20">
        <v>1169</v>
      </c>
      <c r="B1171" s="2" t="s">
        <v>2795</v>
      </c>
      <c r="C1171" s="2" t="s">
        <v>2795</v>
      </c>
      <c r="D1171" s="22" t="s">
        <v>2809</v>
      </c>
      <c r="E1171" s="4" t="s">
        <v>2824</v>
      </c>
      <c r="F1171" s="23" t="s">
        <v>2825</v>
      </c>
      <c r="I1171" s="1">
        <v>0</v>
      </c>
      <c r="J1171" s="24">
        <f t="shared" si="100"/>
        <v>5</v>
      </c>
      <c r="K1171" s="44" t="s">
        <v>55</v>
      </c>
      <c r="V1171" s="26">
        <f t="shared" si="98"/>
        <v>5</v>
      </c>
      <c r="X1171" s="27" t="str">
        <f t="shared" si="99"/>
        <v>P var</v>
      </c>
      <c r="AB1171" s="5" t="s">
        <v>258</v>
      </c>
      <c r="AH1171" s="67">
        <v>5</v>
      </c>
      <c r="AI1171" s="68"/>
      <c r="AJ1171" s="68"/>
      <c r="AK1171" s="68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>
        <v>-2</v>
      </c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>
        <v>3</v>
      </c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>
        <v>-1</v>
      </c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8" t="s">
        <v>37</v>
      </c>
    </row>
    <row r="1172" spans="1:243" ht="49" customHeight="1" x14ac:dyDescent="0.35">
      <c r="A1172" s="20">
        <v>1170</v>
      </c>
      <c r="B1172" s="2" t="s">
        <v>2795</v>
      </c>
      <c r="C1172" s="2" t="s">
        <v>2795</v>
      </c>
      <c r="D1172" s="22" t="s">
        <v>2809</v>
      </c>
      <c r="E1172" s="4" t="s">
        <v>2826</v>
      </c>
      <c r="F1172" s="23" t="s">
        <v>2827</v>
      </c>
      <c r="I1172" s="1">
        <v>0</v>
      </c>
      <c r="J1172" s="24">
        <f t="shared" si="100"/>
        <v>0</v>
      </c>
      <c r="K1172" s="44" t="s">
        <v>55</v>
      </c>
      <c r="V1172" s="26">
        <f t="shared" si="98"/>
        <v>0</v>
      </c>
      <c r="X1172" s="27" t="str">
        <f t="shared" si="99"/>
        <v>P var</v>
      </c>
      <c r="AB1172" s="5" t="s">
        <v>258</v>
      </c>
      <c r="AH1172" s="67">
        <v>2</v>
      </c>
      <c r="AI1172" s="68"/>
      <c r="AJ1172" s="68"/>
      <c r="AK1172" s="68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>
        <v>-1</v>
      </c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>
        <v>-1</v>
      </c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8" t="s">
        <v>37</v>
      </c>
    </row>
    <row r="1173" spans="1:243" ht="49" customHeight="1" x14ac:dyDescent="0.35">
      <c r="A1173" s="20">
        <v>1171</v>
      </c>
      <c r="B1173" s="2" t="s">
        <v>2795</v>
      </c>
      <c r="C1173" s="2" t="s">
        <v>2795</v>
      </c>
      <c r="D1173" s="22" t="s">
        <v>2809</v>
      </c>
      <c r="E1173" s="105" t="s">
        <v>2828</v>
      </c>
      <c r="F1173" s="23" t="s">
        <v>2829</v>
      </c>
      <c r="I1173" s="1">
        <v>0</v>
      </c>
      <c r="J1173" s="24">
        <f t="shared" si="100"/>
        <v>3</v>
      </c>
      <c r="K1173" s="44" t="s">
        <v>55</v>
      </c>
      <c r="V1173" s="26">
        <f t="shared" si="98"/>
        <v>3</v>
      </c>
      <c r="X1173" s="27" t="str">
        <f t="shared" si="99"/>
        <v>P var</v>
      </c>
      <c r="AB1173" s="5" t="s">
        <v>258</v>
      </c>
      <c r="AH1173" s="67">
        <v>2</v>
      </c>
      <c r="AI1173" s="68"/>
      <c r="AJ1173" s="68"/>
      <c r="AK1173" s="68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>
        <v>-1</v>
      </c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>
        <v>-1</v>
      </c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>
        <v>-1</v>
      </c>
      <c r="CI1173" s="1">
        <v>2</v>
      </c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>
        <v>-1</v>
      </c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>
        <v>2</v>
      </c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>
        <v>-1</v>
      </c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>
        <v>2</v>
      </c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8" t="s">
        <v>37</v>
      </c>
    </row>
    <row r="1174" spans="1:243" ht="49" customHeight="1" x14ac:dyDescent="0.35">
      <c r="A1174" s="20">
        <v>1172</v>
      </c>
      <c r="B1174" s="2" t="s">
        <v>2795</v>
      </c>
      <c r="C1174" s="2" t="s">
        <v>2795</v>
      </c>
      <c r="D1174" s="22" t="s">
        <v>2809</v>
      </c>
      <c r="E1174" s="105" t="s">
        <v>2828</v>
      </c>
      <c r="F1174" s="23" t="s">
        <v>2829</v>
      </c>
      <c r="I1174" s="1">
        <v>0</v>
      </c>
      <c r="J1174" s="24">
        <f t="shared" si="100"/>
        <v>2</v>
      </c>
      <c r="K1174" s="44" t="s">
        <v>55</v>
      </c>
      <c r="V1174" s="26">
        <f t="shared" si="98"/>
        <v>2</v>
      </c>
      <c r="X1174" s="27" t="str">
        <f t="shared" si="99"/>
        <v>P var</v>
      </c>
      <c r="AB1174" s="5" t="s">
        <v>258</v>
      </c>
      <c r="AH1174" s="67">
        <v>3</v>
      </c>
      <c r="AI1174" s="68"/>
      <c r="AJ1174" s="68"/>
      <c r="AK1174" s="68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>
        <v>-1</v>
      </c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8" t="s">
        <v>37</v>
      </c>
    </row>
    <row r="1175" spans="1:243" ht="49" customHeight="1" x14ac:dyDescent="0.35">
      <c r="A1175" s="20">
        <v>1173</v>
      </c>
      <c r="B1175" s="2" t="s">
        <v>2795</v>
      </c>
      <c r="C1175" s="2" t="s">
        <v>2795</v>
      </c>
      <c r="D1175" s="22" t="s">
        <v>2809</v>
      </c>
      <c r="E1175" s="4" t="s">
        <v>2830</v>
      </c>
      <c r="F1175" s="23" t="s">
        <v>2831</v>
      </c>
      <c r="I1175" s="1">
        <v>0</v>
      </c>
      <c r="J1175" s="24">
        <f t="shared" si="100"/>
        <v>2</v>
      </c>
      <c r="K1175" s="44" t="s">
        <v>55</v>
      </c>
      <c r="V1175" s="26">
        <f t="shared" si="98"/>
        <v>2</v>
      </c>
      <c r="X1175" s="27" t="str">
        <f t="shared" si="99"/>
        <v>P var</v>
      </c>
      <c r="AB1175" s="5" t="s">
        <v>258</v>
      </c>
      <c r="AH1175" s="67">
        <v>2</v>
      </c>
      <c r="AI1175" s="68"/>
      <c r="AJ1175" s="68"/>
      <c r="AK1175" s="68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8" t="s">
        <v>37</v>
      </c>
    </row>
    <row r="1176" spans="1:243" ht="49" customHeight="1" x14ac:dyDescent="0.35">
      <c r="A1176" s="20">
        <v>1174</v>
      </c>
      <c r="B1176" s="2" t="s">
        <v>2795</v>
      </c>
      <c r="C1176" s="2" t="s">
        <v>2795</v>
      </c>
      <c r="D1176" s="22" t="s">
        <v>2809</v>
      </c>
      <c r="E1176" s="4" t="s">
        <v>2832</v>
      </c>
      <c r="F1176" s="23" t="s">
        <v>2833</v>
      </c>
      <c r="I1176" s="1">
        <v>0</v>
      </c>
      <c r="J1176" s="24">
        <f t="shared" si="100"/>
        <v>3</v>
      </c>
      <c r="K1176" s="44" t="s">
        <v>55</v>
      </c>
      <c r="V1176" s="26">
        <f t="shared" si="98"/>
        <v>3</v>
      </c>
      <c r="X1176" s="27" t="str">
        <f t="shared" si="99"/>
        <v>P var</v>
      </c>
      <c r="AB1176" s="5" t="s">
        <v>258</v>
      </c>
      <c r="AH1176" s="67">
        <v>3</v>
      </c>
      <c r="AI1176" s="68"/>
      <c r="AJ1176" s="68"/>
      <c r="AK1176" s="68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8" t="s">
        <v>37</v>
      </c>
    </row>
    <row r="1177" spans="1:243" ht="49" customHeight="1" x14ac:dyDescent="0.35">
      <c r="A1177" s="20">
        <v>1175</v>
      </c>
      <c r="B1177" s="2" t="s">
        <v>2795</v>
      </c>
      <c r="C1177" s="2" t="s">
        <v>2795</v>
      </c>
      <c r="D1177" s="22" t="s">
        <v>2809</v>
      </c>
      <c r="E1177" s="4" t="s">
        <v>2834</v>
      </c>
      <c r="F1177" s="23" t="s">
        <v>2835</v>
      </c>
      <c r="I1177" s="1">
        <v>0</v>
      </c>
      <c r="J1177" s="24">
        <f t="shared" si="100"/>
        <v>7</v>
      </c>
      <c r="K1177" s="44" t="s">
        <v>55</v>
      </c>
      <c r="V1177" s="26">
        <f t="shared" si="98"/>
        <v>7</v>
      </c>
      <c r="X1177" s="27" t="str">
        <f t="shared" si="99"/>
        <v>P var</v>
      </c>
      <c r="AB1177" s="5" t="s">
        <v>258</v>
      </c>
      <c r="AH1177" s="67">
        <v>8</v>
      </c>
      <c r="AI1177" s="68"/>
      <c r="AJ1177" s="68"/>
      <c r="AK1177" s="68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>
        <v>-1</v>
      </c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>
        <v>-1</v>
      </c>
      <c r="FF1177" s="1"/>
      <c r="FG1177" s="1"/>
      <c r="FH1177" s="1"/>
      <c r="FI1177" s="1"/>
      <c r="FJ1177" s="1"/>
      <c r="FK1177" s="1"/>
      <c r="FL1177" s="1"/>
      <c r="FM1177" s="1"/>
      <c r="FN1177" s="1"/>
      <c r="FO1177" s="1">
        <v>-1</v>
      </c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>
        <v>2</v>
      </c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8" t="s">
        <v>37</v>
      </c>
    </row>
    <row r="1178" spans="1:243" ht="49" customHeight="1" x14ac:dyDescent="0.35">
      <c r="A1178" s="20">
        <v>1176</v>
      </c>
      <c r="B1178" s="2" t="s">
        <v>2795</v>
      </c>
      <c r="C1178" s="2" t="s">
        <v>2795</v>
      </c>
      <c r="D1178" s="22" t="s">
        <v>2809</v>
      </c>
      <c r="E1178" s="4" t="s">
        <v>2836</v>
      </c>
      <c r="F1178" s="23" t="s">
        <v>2837</v>
      </c>
      <c r="I1178" s="1">
        <v>0</v>
      </c>
      <c r="J1178" s="24">
        <f t="shared" si="100"/>
        <v>2</v>
      </c>
      <c r="K1178" s="44" t="s">
        <v>55</v>
      </c>
      <c r="V1178" s="26">
        <f t="shared" si="98"/>
        <v>2</v>
      </c>
      <c r="X1178" s="27" t="str">
        <f t="shared" si="99"/>
        <v>P var</v>
      </c>
      <c r="AB1178" s="5" t="s">
        <v>258</v>
      </c>
      <c r="AH1178" s="67">
        <v>1</v>
      </c>
      <c r="AI1178" s="68"/>
      <c r="AJ1178" s="68"/>
      <c r="AK1178" s="68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>
        <v>1</v>
      </c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8" t="s">
        <v>37</v>
      </c>
    </row>
    <row r="1179" spans="1:243" ht="49" customHeight="1" x14ac:dyDescent="0.35">
      <c r="A1179" s="20">
        <v>1177</v>
      </c>
      <c r="B1179" s="2" t="s">
        <v>2795</v>
      </c>
      <c r="C1179" s="2" t="s">
        <v>2795</v>
      </c>
      <c r="D1179" s="22" t="s">
        <v>2809</v>
      </c>
      <c r="E1179" s="4" t="s">
        <v>2838</v>
      </c>
      <c r="F1179" s="23" t="s">
        <v>2839</v>
      </c>
      <c r="I1179" s="1">
        <v>0</v>
      </c>
      <c r="J1179" s="24">
        <f t="shared" si="100"/>
        <v>57</v>
      </c>
      <c r="K1179" s="44" t="s">
        <v>55</v>
      </c>
      <c r="V1179" s="26">
        <f t="shared" si="98"/>
        <v>57</v>
      </c>
      <c r="X1179" s="27" t="str">
        <f t="shared" si="99"/>
        <v>P var</v>
      </c>
      <c r="AB1179" s="5" t="s">
        <v>258</v>
      </c>
      <c r="AH1179" s="67">
        <v>90</v>
      </c>
      <c r="AI1179" s="68"/>
      <c r="AJ1179" s="68"/>
      <c r="AK1179" s="68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>
        <v>-5</v>
      </c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>
        <v>-5</v>
      </c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>
        <v>-5</v>
      </c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>
        <v>-5</v>
      </c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>
        <v>-5</v>
      </c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>
        <v>-5</v>
      </c>
      <c r="FP1179" s="1"/>
      <c r="FQ1179" s="1"/>
      <c r="FR1179" s="1"/>
      <c r="FS1179" s="1">
        <v>-1</v>
      </c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>
        <v>-2</v>
      </c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8" t="s">
        <v>37</v>
      </c>
    </row>
    <row r="1180" spans="1:243" ht="49" customHeight="1" x14ac:dyDescent="0.35">
      <c r="A1180" s="20">
        <v>1178</v>
      </c>
      <c r="B1180" s="2" t="s">
        <v>2795</v>
      </c>
      <c r="C1180" s="2" t="s">
        <v>2795</v>
      </c>
      <c r="D1180" s="22" t="s">
        <v>2796</v>
      </c>
      <c r="E1180" s="4" t="s">
        <v>2840</v>
      </c>
      <c r="F1180" s="23" t="s">
        <v>2841</v>
      </c>
      <c r="I1180" s="1">
        <v>0</v>
      </c>
      <c r="J1180" s="24">
        <f t="shared" si="100"/>
        <v>15</v>
      </c>
      <c r="K1180" s="44" t="s">
        <v>55</v>
      </c>
      <c r="V1180" s="26">
        <f t="shared" si="98"/>
        <v>15</v>
      </c>
      <c r="X1180" s="27" t="str">
        <f t="shared" si="99"/>
        <v>P var</v>
      </c>
      <c r="AB1180" s="5" t="s">
        <v>258</v>
      </c>
      <c r="AH1180" s="67">
        <v>40</v>
      </c>
      <c r="AI1180" s="68"/>
      <c r="AJ1180" s="68"/>
      <c r="AK1180" s="68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>
        <v>-15</v>
      </c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>
        <v>-1</v>
      </c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>
        <v>-8</v>
      </c>
      <c r="HG1180" s="1"/>
      <c r="HH1180" s="1"/>
      <c r="HI1180" s="1"/>
      <c r="HJ1180" s="1">
        <v>-1</v>
      </c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8" t="s">
        <v>37</v>
      </c>
    </row>
    <row r="1181" spans="1:243" ht="49" customHeight="1" x14ac:dyDescent="0.35">
      <c r="A1181" s="20">
        <v>1179</v>
      </c>
      <c r="B1181" s="2" t="s">
        <v>2795</v>
      </c>
      <c r="C1181" s="2" t="s">
        <v>2795</v>
      </c>
      <c r="D1181" s="22" t="s">
        <v>2796</v>
      </c>
      <c r="E1181" s="4" t="s">
        <v>2842</v>
      </c>
      <c r="F1181" s="23" t="s">
        <v>2843</v>
      </c>
      <c r="I1181" s="1">
        <v>0</v>
      </c>
      <c r="J1181" s="24">
        <f t="shared" si="100"/>
        <v>94</v>
      </c>
      <c r="K1181" s="44" t="s">
        <v>55</v>
      </c>
      <c r="V1181" s="26">
        <f t="shared" si="98"/>
        <v>94</v>
      </c>
      <c r="X1181" s="27" t="str">
        <f t="shared" si="99"/>
        <v>P var</v>
      </c>
      <c r="AB1181" s="5" t="s">
        <v>258</v>
      </c>
      <c r="AH1181" s="67">
        <v>100</v>
      </c>
      <c r="AI1181" s="68"/>
      <c r="AJ1181" s="68"/>
      <c r="AK1181" s="68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>
        <v>-1</v>
      </c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>
        <v>-1</v>
      </c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>
        <v>-1</v>
      </c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>
        <v>-1</v>
      </c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>
        <v>-1</v>
      </c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>
        <v>-1</v>
      </c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8" t="s">
        <v>37</v>
      </c>
    </row>
    <row r="1182" spans="1:243" ht="49" customHeight="1" x14ac:dyDescent="0.35">
      <c r="A1182" s="20">
        <v>1180</v>
      </c>
      <c r="B1182" s="2" t="s">
        <v>2795</v>
      </c>
      <c r="C1182" s="2" t="s">
        <v>2844</v>
      </c>
      <c r="D1182" s="22" t="s">
        <v>2845</v>
      </c>
      <c r="E1182" s="106" t="s">
        <v>2846</v>
      </c>
      <c r="F1182" s="23" t="s">
        <v>2847</v>
      </c>
      <c r="I1182" s="1">
        <v>0</v>
      </c>
      <c r="J1182" s="24">
        <f t="shared" si="100"/>
        <v>11</v>
      </c>
      <c r="K1182" s="44" t="s">
        <v>55</v>
      </c>
      <c r="V1182" s="26">
        <f t="shared" si="98"/>
        <v>11</v>
      </c>
      <c r="X1182" s="27" t="str">
        <f t="shared" si="99"/>
        <v>P var</v>
      </c>
      <c r="AB1182" s="5" t="s">
        <v>250</v>
      </c>
      <c r="AC1182" s="1">
        <v>30</v>
      </c>
      <c r="AH1182" s="67">
        <v>0</v>
      </c>
      <c r="AI1182" s="68"/>
      <c r="AJ1182" s="68"/>
      <c r="AK1182" s="68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>
        <v>11</v>
      </c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8" t="s">
        <v>37</v>
      </c>
    </row>
    <row r="1183" spans="1:243" ht="49" customHeight="1" x14ac:dyDescent="0.35">
      <c r="A1183" s="20">
        <v>1181</v>
      </c>
      <c r="B1183" s="2" t="s">
        <v>2795</v>
      </c>
      <c r="C1183" s="2" t="s">
        <v>2844</v>
      </c>
      <c r="D1183" s="22" t="s">
        <v>2845</v>
      </c>
      <c r="E1183" s="107"/>
      <c r="F1183" s="23" t="s">
        <v>2848</v>
      </c>
      <c r="I1183" s="1">
        <v>0</v>
      </c>
      <c r="J1183" s="24">
        <f t="shared" si="100"/>
        <v>6</v>
      </c>
      <c r="K1183" s="44" t="s">
        <v>55</v>
      </c>
      <c r="V1183" s="26">
        <f t="shared" si="98"/>
        <v>6</v>
      </c>
      <c r="X1183" s="27" t="str">
        <f t="shared" si="99"/>
        <v>P var</v>
      </c>
      <c r="AB1183" s="5" t="s">
        <v>250</v>
      </c>
      <c r="AC1183" s="1">
        <v>30</v>
      </c>
      <c r="AH1183" s="67">
        <v>0</v>
      </c>
      <c r="AI1183" s="68"/>
      <c r="AJ1183" s="68"/>
      <c r="AK1183" s="68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>
        <v>6</v>
      </c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8" t="s">
        <v>37</v>
      </c>
    </row>
    <row r="1184" spans="1:243" ht="49" customHeight="1" x14ac:dyDescent="0.35">
      <c r="A1184" s="20">
        <v>1182</v>
      </c>
      <c r="B1184" s="2" t="s">
        <v>2795</v>
      </c>
      <c r="C1184" s="2" t="s">
        <v>2844</v>
      </c>
      <c r="D1184" s="108" t="s">
        <v>712</v>
      </c>
      <c r="E1184" s="4" t="s">
        <v>2849</v>
      </c>
      <c r="F1184" s="23" t="s">
        <v>2850</v>
      </c>
      <c r="I1184" s="1">
        <v>0</v>
      </c>
      <c r="J1184" s="24">
        <f t="shared" si="100"/>
        <v>14</v>
      </c>
      <c r="K1184" s="44" t="s">
        <v>55</v>
      </c>
      <c r="V1184" s="26">
        <f t="shared" si="98"/>
        <v>14</v>
      </c>
      <c r="X1184" s="27" t="str">
        <f t="shared" si="99"/>
        <v>P var</v>
      </c>
      <c r="AH1184" s="67">
        <v>0</v>
      </c>
      <c r="AI1184" s="68"/>
      <c r="AJ1184" s="68"/>
      <c r="AK1184" s="68"/>
      <c r="AL1184" s="1"/>
      <c r="AM1184" s="1"/>
      <c r="AN1184" s="1"/>
      <c r="AO1184" s="1"/>
      <c r="AP1184" s="1"/>
      <c r="AQ1184" s="1">
        <v>20</v>
      </c>
      <c r="AR1184" s="1"/>
      <c r="AS1184" s="1"/>
      <c r="AT1184" s="1">
        <v>-1</v>
      </c>
      <c r="AU1184" s="1"/>
      <c r="AV1184" s="1">
        <v>-1</v>
      </c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>
        <v>-1</v>
      </c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>
        <v>-2</v>
      </c>
      <c r="HK1184" s="1"/>
      <c r="HL1184" s="1"/>
      <c r="HM1184" s="1"/>
      <c r="HN1184" s="1"/>
      <c r="HO1184" s="1"/>
      <c r="HP1184" s="1">
        <v>-1</v>
      </c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8" t="s">
        <v>37</v>
      </c>
    </row>
    <row r="1185" spans="1:243" ht="49" customHeight="1" x14ac:dyDescent="0.35">
      <c r="A1185" s="20">
        <v>1183</v>
      </c>
      <c r="B1185" s="2" t="s">
        <v>2700</v>
      </c>
      <c r="C1185" s="2" t="s">
        <v>2851</v>
      </c>
      <c r="E1185" s="109" t="s">
        <v>2852</v>
      </c>
      <c r="F1185" s="23" t="s">
        <v>2853</v>
      </c>
      <c r="G1185" s="4" t="s">
        <v>2854</v>
      </c>
      <c r="J1185" s="24">
        <f t="shared" si="100"/>
        <v>1400</v>
      </c>
      <c r="K1185" s="44" t="s">
        <v>55</v>
      </c>
      <c r="V1185" s="26">
        <f t="shared" si="98"/>
        <v>1400</v>
      </c>
      <c r="X1185" s="27" t="str">
        <f t="shared" si="99"/>
        <v>P var</v>
      </c>
      <c r="AB1185" s="5" t="s">
        <v>917</v>
      </c>
      <c r="AH1185" s="67">
        <v>1400</v>
      </c>
      <c r="AI1185" s="68"/>
      <c r="AJ1185" s="68"/>
      <c r="AK1185" s="68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8" t="s">
        <v>37</v>
      </c>
    </row>
    <row r="1186" spans="1:243" ht="49" customHeight="1" x14ac:dyDescent="0.35">
      <c r="A1186" s="20">
        <v>1184</v>
      </c>
      <c r="B1186" s="2" t="s">
        <v>2700</v>
      </c>
      <c r="C1186" s="2" t="s">
        <v>2851</v>
      </c>
      <c r="E1186" s="4" t="s">
        <v>2855</v>
      </c>
      <c r="F1186" s="23" t="s">
        <v>2856</v>
      </c>
      <c r="G1186" s="4" t="s">
        <v>2854</v>
      </c>
      <c r="J1186" s="24">
        <f t="shared" si="100"/>
        <v>4290</v>
      </c>
      <c r="K1186" s="44" t="s">
        <v>55</v>
      </c>
      <c r="V1186" s="26">
        <f t="shared" si="98"/>
        <v>4290</v>
      </c>
      <c r="X1186" s="27" t="str">
        <f t="shared" si="99"/>
        <v>P var</v>
      </c>
      <c r="AB1186" s="5" t="s">
        <v>2857</v>
      </c>
      <c r="AH1186" s="67">
        <v>4290</v>
      </c>
      <c r="AI1186" s="68"/>
      <c r="AJ1186" s="68"/>
      <c r="AK1186" s="68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8" t="s">
        <v>37</v>
      </c>
    </row>
    <row r="1187" spans="1:243" ht="49" customHeight="1" x14ac:dyDescent="0.35">
      <c r="A1187" s="20">
        <v>1185</v>
      </c>
      <c r="B1187" s="2" t="s">
        <v>2700</v>
      </c>
      <c r="C1187" s="2" t="s">
        <v>2851</v>
      </c>
      <c r="D1187" s="2" t="s">
        <v>1668</v>
      </c>
      <c r="E1187" s="4" t="s">
        <v>2858</v>
      </c>
      <c r="F1187" s="23" t="s">
        <v>2859</v>
      </c>
      <c r="G1187" s="4" t="s">
        <v>2860</v>
      </c>
      <c r="I1187" s="1">
        <v>300</v>
      </c>
      <c r="J1187" s="24">
        <f t="shared" si="100"/>
        <v>656</v>
      </c>
      <c r="K1187" s="44" t="s">
        <v>55</v>
      </c>
      <c r="V1187" s="26">
        <f t="shared" si="98"/>
        <v>356</v>
      </c>
      <c r="X1187" s="27" t="str">
        <f t="shared" si="99"/>
        <v>P var</v>
      </c>
      <c r="Z1187" s="1">
        <v>300</v>
      </c>
      <c r="AB1187" s="5" t="s">
        <v>917</v>
      </c>
      <c r="AH1187" s="67">
        <f>322+32</f>
        <v>354</v>
      </c>
      <c r="AI1187" s="68"/>
      <c r="AJ1187" s="68"/>
      <c r="AK1187" s="68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>
        <v>-32</v>
      </c>
      <c r="BD1187" s="1">
        <v>-60</v>
      </c>
      <c r="BE1187" s="1">
        <v>-76</v>
      </c>
      <c r="BF1187" s="1"/>
      <c r="BG1187" s="1"/>
      <c r="BH1187" s="1"/>
      <c r="BI1187" s="1"/>
      <c r="BJ1187" s="1"/>
      <c r="BK1187" s="1">
        <v>-9</v>
      </c>
      <c r="BL1187" s="1"/>
      <c r="BM1187" s="1"/>
      <c r="BN1187" s="1"/>
      <c r="BO1187" s="1"/>
      <c r="BP1187" s="1"/>
      <c r="BQ1187" s="1"/>
      <c r="BR1187" s="1">
        <v>-100</v>
      </c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>
        <v>-45</v>
      </c>
      <c r="CL1187" s="1"/>
      <c r="CM1187" s="1"/>
      <c r="CN1187" s="1"/>
      <c r="CO1187" s="1"/>
      <c r="CP1187" s="1"/>
      <c r="CQ1187" s="1"/>
      <c r="CR1187" s="1"/>
      <c r="CS1187" s="1"/>
      <c r="CT1187" s="1"/>
      <c r="CU1187" s="1">
        <v>-32</v>
      </c>
      <c r="CV1187" s="1"/>
      <c r="CW1187" s="1"/>
      <c r="CX1187" s="1">
        <v>500</v>
      </c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>
        <v>-70</v>
      </c>
      <c r="EC1187" s="1"/>
      <c r="ED1187" s="1"/>
      <c r="EE1187" s="1">
        <v>-200</v>
      </c>
      <c r="EF1187" s="1"/>
      <c r="EG1187" s="1">
        <v>-40</v>
      </c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>
        <v>-24</v>
      </c>
      <c r="FK1187" s="1"/>
      <c r="FL1187" s="1">
        <v>-10</v>
      </c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>
        <v>500</v>
      </c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8" t="s">
        <v>37</v>
      </c>
    </row>
    <row r="1188" spans="1:243" ht="49" customHeight="1" x14ac:dyDescent="0.35">
      <c r="A1188" s="20">
        <v>1186</v>
      </c>
      <c r="B1188" s="2" t="s">
        <v>2700</v>
      </c>
      <c r="C1188" s="2" t="s">
        <v>2851</v>
      </c>
      <c r="D1188" s="2" t="s">
        <v>1668</v>
      </c>
      <c r="E1188" s="4" t="s">
        <v>2861</v>
      </c>
      <c r="F1188" s="23" t="s">
        <v>2862</v>
      </c>
      <c r="G1188" s="4" t="s">
        <v>2863</v>
      </c>
      <c r="J1188" s="24">
        <f t="shared" si="100"/>
        <v>471</v>
      </c>
      <c r="K1188" s="44" t="s">
        <v>55</v>
      </c>
      <c r="V1188" s="26">
        <f t="shared" si="98"/>
        <v>471</v>
      </c>
      <c r="X1188" s="27" t="str">
        <f t="shared" si="99"/>
        <v>P var</v>
      </c>
      <c r="AB1188" s="5" t="s">
        <v>917</v>
      </c>
      <c r="AH1188" s="67">
        <v>282</v>
      </c>
      <c r="AI1188" s="68"/>
      <c r="AJ1188" s="68"/>
      <c r="AK1188" s="68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>
        <v>-4</v>
      </c>
      <c r="BL1188" s="1"/>
      <c r="BM1188" s="1"/>
      <c r="BN1188" s="1"/>
      <c r="BO1188" s="1"/>
      <c r="BP1188" s="1"/>
      <c r="BQ1188" s="1"/>
      <c r="BR1188" s="1">
        <v>-100</v>
      </c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>
        <v>500</v>
      </c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>
        <v>-200</v>
      </c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>
        <v>-7</v>
      </c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8" t="s">
        <v>37</v>
      </c>
    </row>
    <row r="1189" spans="1:243" ht="49" customHeight="1" x14ac:dyDescent="0.35">
      <c r="A1189" s="20">
        <v>1187</v>
      </c>
      <c r="B1189" s="2" t="s">
        <v>2700</v>
      </c>
      <c r="C1189" s="2" t="s">
        <v>2851</v>
      </c>
      <c r="D1189" s="2" t="s">
        <v>1668</v>
      </c>
      <c r="E1189" s="4" t="s">
        <v>2864</v>
      </c>
      <c r="F1189" s="23" t="s">
        <v>2865</v>
      </c>
      <c r="G1189" s="4" t="s">
        <v>2866</v>
      </c>
      <c r="J1189" s="24">
        <f t="shared" si="100"/>
        <v>404</v>
      </c>
      <c r="K1189" s="44" t="s">
        <v>55</v>
      </c>
      <c r="V1189" s="26">
        <f t="shared" si="98"/>
        <v>404</v>
      </c>
      <c r="X1189" s="27" t="str">
        <f t="shared" si="99"/>
        <v>P var</v>
      </c>
      <c r="AB1189" s="5" t="s">
        <v>917</v>
      </c>
      <c r="AH1189" s="67">
        <v>412</v>
      </c>
      <c r="AI1189" s="68"/>
      <c r="AJ1189" s="68"/>
      <c r="AK1189" s="68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>
        <v>-4</v>
      </c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>
        <v>-4</v>
      </c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8" t="s">
        <v>37</v>
      </c>
    </row>
    <row r="1190" spans="1:243" ht="49" customHeight="1" x14ac:dyDescent="0.35">
      <c r="A1190" s="20">
        <v>1188</v>
      </c>
      <c r="B1190" s="2" t="s">
        <v>2700</v>
      </c>
      <c r="C1190" s="2" t="s">
        <v>2851</v>
      </c>
      <c r="D1190" s="2" t="s">
        <v>1668</v>
      </c>
      <c r="E1190" s="4" t="s">
        <v>2867</v>
      </c>
      <c r="F1190" s="23" t="s">
        <v>2868</v>
      </c>
      <c r="G1190" s="4" t="s">
        <v>2869</v>
      </c>
      <c r="J1190" s="24">
        <f t="shared" si="100"/>
        <v>629</v>
      </c>
      <c r="K1190" s="44" t="s">
        <v>55</v>
      </c>
      <c r="V1190" s="26">
        <f t="shared" si="98"/>
        <v>629</v>
      </c>
      <c r="X1190" s="27" t="str">
        <f t="shared" si="99"/>
        <v>P var</v>
      </c>
      <c r="AB1190" s="5" t="s">
        <v>917</v>
      </c>
      <c r="AH1190" s="67">
        <v>637</v>
      </c>
      <c r="AI1190" s="68"/>
      <c r="AJ1190" s="68"/>
      <c r="AK1190" s="68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>
        <v>-4</v>
      </c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>
        <v>-4</v>
      </c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8" t="s">
        <v>37</v>
      </c>
    </row>
    <row r="1191" spans="1:243" ht="49" customHeight="1" x14ac:dyDescent="0.35">
      <c r="A1191" s="20">
        <v>1189</v>
      </c>
      <c r="B1191" s="2" t="s">
        <v>2700</v>
      </c>
      <c r="C1191" s="2" t="s">
        <v>2851</v>
      </c>
      <c r="D1191" s="2" t="s">
        <v>1668</v>
      </c>
      <c r="E1191" s="4" t="s">
        <v>2870</v>
      </c>
      <c r="F1191" s="23" t="s">
        <v>2871</v>
      </c>
      <c r="G1191" s="4" t="s">
        <v>2872</v>
      </c>
      <c r="J1191" s="24">
        <f t="shared" si="100"/>
        <v>297</v>
      </c>
      <c r="K1191" s="44" t="s">
        <v>55</v>
      </c>
      <c r="V1191" s="26">
        <f t="shared" si="98"/>
        <v>297</v>
      </c>
      <c r="X1191" s="27" t="str">
        <f t="shared" si="99"/>
        <v>P var</v>
      </c>
      <c r="AB1191" s="5" t="s">
        <v>917</v>
      </c>
      <c r="AH1191" s="67">
        <v>297</v>
      </c>
      <c r="AI1191" s="68"/>
      <c r="AJ1191" s="68"/>
      <c r="AK1191" s="68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8" t="s">
        <v>37</v>
      </c>
    </row>
    <row r="1192" spans="1:243" ht="49" customHeight="1" x14ac:dyDescent="0.35">
      <c r="A1192" s="20">
        <v>1190</v>
      </c>
      <c r="B1192" s="2" t="s">
        <v>2700</v>
      </c>
      <c r="C1192" s="2" t="s">
        <v>2851</v>
      </c>
      <c r="D1192" s="2" t="s">
        <v>1668</v>
      </c>
      <c r="E1192" s="4" t="s">
        <v>2873</v>
      </c>
      <c r="F1192" s="23" t="s">
        <v>2874</v>
      </c>
      <c r="G1192" s="4" t="s">
        <v>2875</v>
      </c>
      <c r="J1192" s="24">
        <f t="shared" si="100"/>
        <v>295</v>
      </c>
      <c r="K1192" s="44" t="s">
        <v>55</v>
      </c>
      <c r="V1192" s="26">
        <f t="shared" si="98"/>
        <v>295</v>
      </c>
      <c r="X1192" s="27" t="str">
        <f t="shared" si="99"/>
        <v>P var</v>
      </c>
      <c r="AB1192" s="5" t="s">
        <v>917</v>
      </c>
      <c r="AH1192" s="67">
        <v>295</v>
      </c>
      <c r="AI1192" s="68"/>
      <c r="AJ1192" s="68"/>
      <c r="AK1192" s="68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8" t="s">
        <v>37</v>
      </c>
    </row>
    <row r="1193" spans="1:243" ht="49" customHeight="1" x14ac:dyDescent="0.35">
      <c r="A1193" s="20">
        <v>1191</v>
      </c>
      <c r="B1193" s="2" t="s">
        <v>2700</v>
      </c>
      <c r="C1193" s="2" t="s">
        <v>2851</v>
      </c>
      <c r="D1193" s="2" t="s">
        <v>1668</v>
      </c>
      <c r="E1193" s="4" t="s">
        <v>2876</v>
      </c>
      <c r="F1193" s="23" t="s">
        <v>2877</v>
      </c>
      <c r="G1193" s="4" t="s">
        <v>2878</v>
      </c>
      <c r="J1193" s="24">
        <f t="shared" si="100"/>
        <v>701</v>
      </c>
      <c r="K1193" s="44" t="s">
        <v>55</v>
      </c>
      <c r="V1193" s="26">
        <f t="shared" si="98"/>
        <v>701</v>
      </c>
      <c r="X1193" s="27" t="str">
        <f t="shared" si="99"/>
        <v>P var</v>
      </c>
      <c r="AB1193" s="5" t="s">
        <v>917</v>
      </c>
      <c r="AH1193" s="67">
        <v>743</v>
      </c>
      <c r="AI1193" s="68"/>
      <c r="AJ1193" s="68"/>
      <c r="AK1193" s="68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>
        <v>-42</v>
      </c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8" t="s">
        <v>37</v>
      </c>
    </row>
    <row r="1194" spans="1:243" ht="49" customHeight="1" x14ac:dyDescent="0.35">
      <c r="A1194" s="20">
        <v>1192</v>
      </c>
      <c r="B1194" s="2" t="s">
        <v>2700</v>
      </c>
      <c r="C1194" s="2" t="s">
        <v>2851</v>
      </c>
      <c r="D1194" s="2" t="s">
        <v>1668</v>
      </c>
      <c r="E1194" s="4" t="s">
        <v>2879</v>
      </c>
      <c r="F1194" s="23" t="s">
        <v>2880</v>
      </c>
      <c r="G1194" s="4" t="s">
        <v>2881</v>
      </c>
      <c r="J1194" s="24">
        <f t="shared" si="100"/>
        <v>572</v>
      </c>
      <c r="K1194" s="44" t="s">
        <v>55</v>
      </c>
      <c r="V1194" s="26">
        <f t="shared" si="98"/>
        <v>572</v>
      </c>
      <c r="X1194" s="27" t="str">
        <f t="shared" si="99"/>
        <v>P var</v>
      </c>
      <c r="AB1194" s="66" t="s">
        <v>444</v>
      </c>
      <c r="AC1194" s="20">
        <v>30</v>
      </c>
      <c r="AD1194" s="31">
        <f>J1194/AC1194</f>
        <v>19.066666666666666</v>
      </c>
      <c r="AE1194" s="20">
        <v>1</v>
      </c>
      <c r="AF1194" s="20" t="s">
        <v>121</v>
      </c>
      <c r="AG1194" s="11">
        <v>1.6</v>
      </c>
      <c r="AH1194" s="67">
        <v>589</v>
      </c>
      <c r="AI1194" s="68"/>
      <c r="AJ1194" s="68"/>
      <c r="AK1194" s="68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>
        <v>-12</v>
      </c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>
        <v>-5</v>
      </c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8" t="s">
        <v>37</v>
      </c>
    </row>
    <row r="1195" spans="1:243" ht="49" customHeight="1" x14ac:dyDescent="0.35">
      <c r="A1195" s="20">
        <v>1193</v>
      </c>
      <c r="B1195" s="2" t="s">
        <v>2700</v>
      </c>
      <c r="C1195" s="2" t="s">
        <v>2851</v>
      </c>
      <c r="D1195" s="2" t="s">
        <v>1668</v>
      </c>
      <c r="E1195" s="4" t="s">
        <v>2882</v>
      </c>
      <c r="F1195" s="23" t="s">
        <v>2883</v>
      </c>
      <c r="G1195" s="4" t="s">
        <v>2884</v>
      </c>
      <c r="J1195" s="24">
        <f t="shared" si="100"/>
        <v>300</v>
      </c>
      <c r="K1195" s="44" t="s">
        <v>55</v>
      </c>
      <c r="V1195" s="26">
        <f t="shared" si="98"/>
        <v>300</v>
      </c>
      <c r="X1195" s="27" t="str">
        <f t="shared" si="99"/>
        <v>P var</v>
      </c>
      <c r="AB1195" s="49" t="s">
        <v>444</v>
      </c>
      <c r="AC1195" s="20">
        <v>30</v>
      </c>
      <c r="AD1195" s="31">
        <f>J1195/AC1195</f>
        <v>10</v>
      </c>
      <c r="AE1195" s="1">
        <v>1</v>
      </c>
      <c r="AF1195" s="20" t="s">
        <v>121</v>
      </c>
      <c r="AG1195" s="32">
        <v>0.09</v>
      </c>
      <c r="AH1195" s="67">
        <v>300</v>
      </c>
      <c r="AI1195" s="68"/>
      <c r="AJ1195" s="68"/>
      <c r="AK1195" s="68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8" t="s">
        <v>37</v>
      </c>
    </row>
    <row r="1196" spans="1:243" ht="49" customHeight="1" x14ac:dyDescent="0.35">
      <c r="A1196" s="20">
        <v>1194</v>
      </c>
      <c r="B1196" s="2" t="s">
        <v>2700</v>
      </c>
      <c r="C1196" s="2" t="s">
        <v>2851</v>
      </c>
      <c r="D1196" s="2" t="s">
        <v>1668</v>
      </c>
      <c r="E1196" s="4" t="s">
        <v>2885</v>
      </c>
      <c r="F1196" s="23" t="s">
        <v>2886</v>
      </c>
      <c r="G1196" s="4" t="s">
        <v>2887</v>
      </c>
      <c r="J1196" s="24">
        <f t="shared" si="100"/>
        <v>414</v>
      </c>
      <c r="K1196" s="44" t="s">
        <v>55</v>
      </c>
      <c r="V1196" s="26">
        <f t="shared" si="98"/>
        <v>414</v>
      </c>
      <c r="X1196" s="27" t="str">
        <f t="shared" si="99"/>
        <v>P var</v>
      </c>
      <c r="AB1196" s="49" t="s">
        <v>444</v>
      </c>
      <c r="AC1196" s="20">
        <v>30</v>
      </c>
      <c r="AD1196" s="31">
        <f>J1196/AC1196</f>
        <v>13.8</v>
      </c>
      <c r="AE1196" s="1">
        <v>1</v>
      </c>
      <c r="AF1196" s="20" t="s">
        <v>121</v>
      </c>
      <c r="AG1196" s="32">
        <v>0.12</v>
      </c>
      <c r="AH1196" s="67">
        <v>414</v>
      </c>
      <c r="AI1196" s="68"/>
      <c r="AJ1196" s="68"/>
      <c r="AK1196" s="68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8" t="s">
        <v>37</v>
      </c>
    </row>
    <row r="1197" spans="1:243" ht="49" customHeight="1" x14ac:dyDescent="0.35">
      <c r="A1197" s="20">
        <v>1195</v>
      </c>
      <c r="B1197" s="2" t="s">
        <v>2700</v>
      </c>
      <c r="C1197" s="2" t="s">
        <v>2851</v>
      </c>
      <c r="D1197" s="2" t="s">
        <v>1668</v>
      </c>
      <c r="E1197" s="4" t="s">
        <v>2888</v>
      </c>
      <c r="F1197" s="23" t="s">
        <v>2889</v>
      </c>
      <c r="J1197" s="24">
        <f t="shared" si="100"/>
        <v>400</v>
      </c>
      <c r="K1197" s="44" t="s">
        <v>55</v>
      </c>
      <c r="V1197" s="26">
        <f t="shared" si="98"/>
        <v>400</v>
      </c>
      <c r="X1197" s="27" t="str">
        <f t="shared" si="99"/>
        <v>P var</v>
      </c>
      <c r="AH1197" s="67">
        <v>400</v>
      </c>
      <c r="AI1197" s="68"/>
      <c r="AJ1197" s="68"/>
      <c r="AK1197" s="68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8" t="s">
        <v>37</v>
      </c>
    </row>
    <row r="1198" spans="1:243" ht="49" customHeight="1" x14ac:dyDescent="0.35">
      <c r="A1198" s="20">
        <v>1196</v>
      </c>
      <c r="B1198" s="2" t="s">
        <v>2700</v>
      </c>
      <c r="C1198" s="2" t="s">
        <v>2851</v>
      </c>
      <c r="D1198" s="2" t="s">
        <v>1668</v>
      </c>
      <c r="E1198" s="4" t="s">
        <v>2890</v>
      </c>
      <c r="F1198" s="23" t="s">
        <v>2891</v>
      </c>
      <c r="G1198" s="4" t="s">
        <v>2892</v>
      </c>
      <c r="J1198" s="24">
        <f t="shared" si="100"/>
        <v>798</v>
      </c>
      <c r="K1198" s="44" t="s">
        <v>55</v>
      </c>
      <c r="V1198" s="26">
        <f t="shared" si="98"/>
        <v>798</v>
      </c>
      <c r="X1198" s="27" t="str">
        <f t="shared" si="99"/>
        <v>P var</v>
      </c>
      <c r="AB1198" s="49" t="s">
        <v>444</v>
      </c>
      <c r="AC1198" s="20">
        <v>30</v>
      </c>
      <c r="AD1198" s="31">
        <f>J1198/AC1198</f>
        <v>26.6</v>
      </c>
      <c r="AE1198" s="1">
        <v>1</v>
      </c>
      <c r="AF1198" s="20" t="s">
        <v>121</v>
      </c>
      <c r="AG1198" s="32">
        <v>7.0000000000000007E-2</v>
      </c>
      <c r="AH1198" s="67">
        <v>799</v>
      </c>
      <c r="AI1198" s="68"/>
      <c r="AJ1198" s="68"/>
      <c r="AK1198" s="68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>
        <v>-1</v>
      </c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8" t="s">
        <v>37</v>
      </c>
    </row>
    <row r="1199" spans="1:243" ht="49" customHeight="1" x14ac:dyDescent="0.35">
      <c r="A1199" s="20">
        <v>1197</v>
      </c>
      <c r="B1199" s="2" t="s">
        <v>2700</v>
      </c>
      <c r="C1199" s="2" t="s">
        <v>2851</v>
      </c>
      <c r="D1199" s="2" t="s">
        <v>1668</v>
      </c>
      <c r="E1199" s="4" t="s">
        <v>2893</v>
      </c>
      <c r="F1199" s="23" t="s">
        <v>2894</v>
      </c>
      <c r="G1199" s="4" t="s">
        <v>2895</v>
      </c>
      <c r="J1199" s="24">
        <f t="shared" si="100"/>
        <v>414</v>
      </c>
      <c r="K1199" s="44" t="s">
        <v>55</v>
      </c>
      <c r="V1199" s="26">
        <f t="shared" si="98"/>
        <v>414</v>
      </c>
      <c r="X1199" s="27" t="str">
        <f t="shared" si="99"/>
        <v>P var</v>
      </c>
      <c r="AB1199" s="49" t="s">
        <v>444</v>
      </c>
      <c r="AC1199" s="20">
        <v>30</v>
      </c>
      <c r="AD1199" s="31">
        <f>J1199/AC1199</f>
        <v>13.8</v>
      </c>
      <c r="AE1199" s="1">
        <v>1</v>
      </c>
      <c r="AF1199" s="20" t="s">
        <v>121</v>
      </c>
      <c r="AG1199" s="32">
        <v>0.08</v>
      </c>
      <c r="AH1199" s="67">
        <v>414</v>
      </c>
      <c r="AI1199" s="68"/>
      <c r="AJ1199" s="68"/>
      <c r="AK1199" s="68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 t="s">
        <v>2896</v>
      </c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8" t="s">
        <v>37</v>
      </c>
    </row>
    <row r="1200" spans="1:243" ht="49" customHeight="1" x14ac:dyDescent="0.35">
      <c r="A1200" s="20">
        <v>1198</v>
      </c>
      <c r="B1200" s="2" t="s">
        <v>2700</v>
      </c>
      <c r="C1200" s="2" t="s">
        <v>2851</v>
      </c>
      <c r="D1200" s="2" t="s">
        <v>1668</v>
      </c>
      <c r="E1200" s="4" t="s">
        <v>2897</v>
      </c>
      <c r="F1200" s="23" t="s">
        <v>2898</v>
      </c>
      <c r="G1200" s="4" t="s">
        <v>2899</v>
      </c>
      <c r="J1200" s="24">
        <f t="shared" si="100"/>
        <v>100</v>
      </c>
      <c r="K1200" s="44" t="s">
        <v>55</v>
      </c>
      <c r="V1200" s="26">
        <f t="shared" si="98"/>
        <v>100</v>
      </c>
      <c r="X1200" s="27" t="str">
        <f t="shared" si="99"/>
        <v>P var</v>
      </c>
      <c r="AB1200" s="49" t="s">
        <v>444</v>
      </c>
      <c r="AC1200" s="20">
        <v>30</v>
      </c>
      <c r="AD1200" s="31">
        <f>J1200/AC1200</f>
        <v>3.3333333333333335</v>
      </c>
      <c r="AE1200" s="1">
        <v>1</v>
      </c>
      <c r="AF1200" s="20" t="s">
        <v>121</v>
      </c>
      <c r="AG1200" s="32">
        <v>1.43</v>
      </c>
      <c r="AH1200" s="67">
        <v>100</v>
      </c>
      <c r="AI1200" s="68"/>
      <c r="AJ1200" s="68"/>
      <c r="AK1200" s="68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8" t="s">
        <v>37</v>
      </c>
    </row>
    <row r="1201" spans="1:243" ht="49" customHeight="1" x14ac:dyDescent="0.35">
      <c r="A1201" s="20">
        <v>1199</v>
      </c>
      <c r="B1201" s="2" t="s">
        <v>2700</v>
      </c>
      <c r="C1201" s="2" t="s">
        <v>2900</v>
      </c>
      <c r="D1201" s="2" t="s">
        <v>1668</v>
      </c>
      <c r="F1201" s="23" t="s">
        <v>2901</v>
      </c>
      <c r="G1201" s="4" t="s">
        <v>2902</v>
      </c>
      <c r="J1201" s="47">
        <f t="shared" si="100"/>
        <v>792</v>
      </c>
      <c r="K1201" s="44" t="s">
        <v>55</v>
      </c>
      <c r="V1201" s="26">
        <f t="shared" si="98"/>
        <v>792</v>
      </c>
      <c r="X1201" s="27" t="str">
        <f t="shared" si="99"/>
        <v>P var</v>
      </c>
      <c r="AH1201" s="67">
        <v>820</v>
      </c>
      <c r="AI1201" s="68"/>
      <c r="AJ1201" s="68"/>
      <c r="AK1201" s="68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>
        <v>-20</v>
      </c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>
        <v>-8</v>
      </c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8" t="s">
        <v>37</v>
      </c>
    </row>
    <row r="1202" spans="1:243" ht="49" customHeight="1" x14ac:dyDescent="0.35">
      <c r="A1202" s="20">
        <v>1200</v>
      </c>
      <c r="B1202" s="2" t="s">
        <v>2700</v>
      </c>
      <c r="C1202" s="2" t="s">
        <v>2900</v>
      </c>
      <c r="D1202" s="2" t="s">
        <v>1668</v>
      </c>
      <c r="E1202" s="4" t="s">
        <v>2903</v>
      </c>
      <c r="F1202" s="23" t="s">
        <v>2904</v>
      </c>
      <c r="J1202" s="24">
        <f t="shared" si="100"/>
        <v>9</v>
      </c>
      <c r="K1202" s="44" t="s">
        <v>55</v>
      </c>
      <c r="V1202" s="26">
        <f t="shared" si="98"/>
        <v>9</v>
      </c>
      <c r="X1202" s="27" t="str">
        <f t="shared" si="99"/>
        <v>P var</v>
      </c>
      <c r="AB1202" s="5" t="s">
        <v>917</v>
      </c>
      <c r="AH1202" s="67">
        <v>25</v>
      </c>
      <c r="AI1202" s="68"/>
      <c r="AJ1202" s="68"/>
      <c r="AK1202" s="68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>
        <v>-8</v>
      </c>
      <c r="DP1202" s="1"/>
      <c r="DQ1202" s="1"/>
      <c r="DR1202" s="1"/>
      <c r="DS1202" s="1"/>
      <c r="DT1202" s="1"/>
      <c r="DU1202" s="1">
        <v>-8</v>
      </c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8" t="s">
        <v>37</v>
      </c>
    </row>
    <row r="1203" spans="1:243" ht="49" customHeight="1" x14ac:dyDescent="0.35">
      <c r="A1203" s="20">
        <v>1201</v>
      </c>
      <c r="B1203" s="2" t="s">
        <v>2700</v>
      </c>
      <c r="C1203" s="2" t="s">
        <v>2905</v>
      </c>
      <c r="D1203" s="2" t="s">
        <v>1668</v>
      </c>
      <c r="E1203" s="4" t="s">
        <v>2906</v>
      </c>
      <c r="F1203" s="23" t="s">
        <v>2907</v>
      </c>
      <c r="G1203" s="4" t="s">
        <v>2908</v>
      </c>
      <c r="J1203" s="24">
        <f t="shared" si="100"/>
        <v>181</v>
      </c>
      <c r="K1203" s="44" t="s">
        <v>55</v>
      </c>
      <c r="V1203" s="26">
        <f t="shared" si="98"/>
        <v>181</v>
      </c>
      <c r="X1203" s="27" t="str">
        <f t="shared" si="99"/>
        <v>P var</v>
      </c>
      <c r="AB1203" s="5" t="s">
        <v>917</v>
      </c>
      <c r="AH1203" s="67">
        <v>81</v>
      </c>
      <c r="AI1203" s="68"/>
      <c r="AJ1203" s="68"/>
      <c r="AK1203" s="68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>
        <v>100</v>
      </c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8" t="s">
        <v>37</v>
      </c>
    </row>
    <row r="1204" spans="1:243" ht="49" customHeight="1" x14ac:dyDescent="0.35">
      <c r="A1204" s="20">
        <v>1202</v>
      </c>
      <c r="B1204" s="2" t="s">
        <v>2700</v>
      </c>
      <c r="C1204" s="2" t="s">
        <v>2905</v>
      </c>
      <c r="D1204" s="2" t="s">
        <v>1668</v>
      </c>
      <c r="E1204" s="4" t="s">
        <v>2909</v>
      </c>
      <c r="F1204" s="23" t="s">
        <v>2910</v>
      </c>
      <c r="J1204" s="24">
        <f t="shared" si="100"/>
        <v>98</v>
      </c>
      <c r="K1204" s="44" t="s">
        <v>55</v>
      </c>
      <c r="V1204" s="26">
        <f t="shared" si="98"/>
        <v>98</v>
      </c>
      <c r="X1204" s="27" t="str">
        <f t="shared" si="99"/>
        <v>P var</v>
      </c>
      <c r="AB1204" s="5" t="s">
        <v>917</v>
      </c>
      <c r="AH1204" s="67">
        <v>98</v>
      </c>
      <c r="AI1204" s="68"/>
      <c r="AJ1204" s="68"/>
      <c r="AK1204" s="68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8" t="s">
        <v>37</v>
      </c>
    </row>
    <row r="1205" spans="1:243" ht="49" customHeight="1" x14ac:dyDescent="0.35">
      <c r="A1205" s="20">
        <v>1203</v>
      </c>
      <c r="B1205" s="2" t="s">
        <v>2700</v>
      </c>
      <c r="C1205" s="2" t="s">
        <v>2905</v>
      </c>
      <c r="D1205" s="2" t="s">
        <v>1668</v>
      </c>
      <c r="E1205" s="4" t="s">
        <v>2911</v>
      </c>
      <c r="F1205" s="23" t="s">
        <v>2912</v>
      </c>
      <c r="J1205" s="24">
        <f t="shared" si="100"/>
        <v>91</v>
      </c>
      <c r="K1205" s="44" t="s">
        <v>55</v>
      </c>
      <c r="V1205" s="26">
        <f t="shared" si="98"/>
        <v>91</v>
      </c>
      <c r="X1205" s="27" t="str">
        <f t="shared" si="99"/>
        <v>P var</v>
      </c>
      <c r="AB1205" s="5" t="s">
        <v>917</v>
      </c>
      <c r="AH1205" s="67">
        <v>91</v>
      </c>
      <c r="AI1205" s="68"/>
      <c r="AJ1205" s="68"/>
      <c r="AK1205" s="68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8" t="s">
        <v>37</v>
      </c>
    </row>
    <row r="1206" spans="1:243" ht="49" customHeight="1" x14ac:dyDescent="0.35">
      <c r="A1206" s="20">
        <v>1204</v>
      </c>
      <c r="B1206" s="2" t="s">
        <v>2700</v>
      </c>
      <c r="C1206" s="2" t="s">
        <v>2905</v>
      </c>
      <c r="D1206" s="2" t="s">
        <v>1668</v>
      </c>
      <c r="E1206" s="4" t="s">
        <v>2913</v>
      </c>
      <c r="F1206" s="23" t="s">
        <v>2914</v>
      </c>
      <c r="J1206" s="24">
        <f t="shared" si="100"/>
        <v>94</v>
      </c>
      <c r="K1206" s="44" t="s">
        <v>55</v>
      </c>
      <c r="V1206" s="26">
        <f t="shared" si="98"/>
        <v>94</v>
      </c>
      <c r="X1206" s="27" t="str">
        <f t="shared" si="99"/>
        <v>P var</v>
      </c>
      <c r="AB1206" s="5" t="s">
        <v>917</v>
      </c>
      <c r="AH1206" s="67">
        <v>94</v>
      </c>
      <c r="AI1206" s="68"/>
      <c r="AJ1206" s="68"/>
      <c r="AK1206" s="68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8" t="s">
        <v>37</v>
      </c>
    </row>
    <row r="1207" spans="1:243" ht="49" customHeight="1" x14ac:dyDescent="0.35">
      <c r="A1207" s="20">
        <v>1205</v>
      </c>
      <c r="B1207" s="2" t="s">
        <v>2700</v>
      </c>
      <c r="C1207" s="2" t="s">
        <v>2905</v>
      </c>
      <c r="D1207" s="2" t="s">
        <v>1668</v>
      </c>
      <c r="E1207" s="4" t="s">
        <v>2915</v>
      </c>
      <c r="F1207" s="23" t="s">
        <v>2916</v>
      </c>
      <c r="G1207" s="4" t="s">
        <v>2917</v>
      </c>
      <c r="J1207" s="24">
        <f t="shared" si="100"/>
        <v>314</v>
      </c>
      <c r="K1207" s="44" t="s">
        <v>55</v>
      </c>
      <c r="V1207" s="26">
        <f t="shared" si="98"/>
        <v>314</v>
      </c>
      <c r="X1207" s="27" t="str">
        <f t="shared" si="99"/>
        <v>P var</v>
      </c>
      <c r="AB1207" s="5" t="s">
        <v>2918</v>
      </c>
      <c r="AH1207" s="67">
        <v>314</v>
      </c>
      <c r="AI1207" s="68"/>
      <c r="AJ1207" s="68"/>
      <c r="AK1207" s="68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8" t="s">
        <v>37</v>
      </c>
    </row>
    <row r="1208" spans="1:243" ht="49" customHeight="1" x14ac:dyDescent="0.35">
      <c r="A1208" s="20">
        <v>1206</v>
      </c>
      <c r="B1208" s="2" t="s">
        <v>2700</v>
      </c>
      <c r="C1208" s="2" t="s">
        <v>2905</v>
      </c>
      <c r="D1208" s="2" t="s">
        <v>1668</v>
      </c>
      <c r="E1208" s="4" t="s">
        <v>2919</v>
      </c>
      <c r="F1208" s="23" t="s">
        <v>2920</v>
      </c>
      <c r="J1208" s="24">
        <f t="shared" si="100"/>
        <v>12</v>
      </c>
      <c r="K1208" s="44" t="s">
        <v>55</v>
      </c>
      <c r="V1208" s="26">
        <f t="shared" si="98"/>
        <v>12</v>
      </c>
      <c r="X1208" s="27" t="str">
        <f t="shared" si="99"/>
        <v>P var</v>
      </c>
      <c r="AB1208" s="5" t="s">
        <v>250</v>
      </c>
      <c r="AH1208" s="67">
        <v>12</v>
      </c>
      <c r="AI1208" s="68"/>
      <c r="AJ1208" s="68"/>
      <c r="AK1208" s="68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8" t="s">
        <v>37</v>
      </c>
    </row>
    <row r="1209" spans="1:243" ht="49" customHeight="1" x14ac:dyDescent="0.35">
      <c r="A1209" s="20">
        <v>1207</v>
      </c>
      <c r="B1209" s="2" t="s">
        <v>2700</v>
      </c>
      <c r="C1209" s="2" t="s">
        <v>2905</v>
      </c>
      <c r="D1209" s="2" t="s">
        <v>1668</v>
      </c>
      <c r="E1209" s="4" t="s">
        <v>2921</v>
      </c>
      <c r="F1209" s="23" t="s">
        <v>2922</v>
      </c>
      <c r="J1209" s="24">
        <f t="shared" si="100"/>
        <v>100</v>
      </c>
      <c r="K1209" s="44" t="s">
        <v>55</v>
      </c>
      <c r="V1209" s="26">
        <f t="shared" si="98"/>
        <v>100</v>
      </c>
      <c r="X1209" s="27" t="str">
        <f t="shared" si="99"/>
        <v>P var</v>
      </c>
      <c r="AB1209" s="5" t="s">
        <v>250</v>
      </c>
      <c r="AH1209" s="67">
        <v>100</v>
      </c>
      <c r="AI1209" s="68"/>
      <c r="AJ1209" s="68"/>
      <c r="AK1209" s="68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8" t="s">
        <v>37</v>
      </c>
    </row>
    <row r="1210" spans="1:243" ht="49" customHeight="1" x14ac:dyDescent="0.35">
      <c r="A1210" s="20">
        <v>1208</v>
      </c>
      <c r="B1210" s="2" t="s">
        <v>2700</v>
      </c>
      <c r="C1210" s="2" t="s">
        <v>2905</v>
      </c>
      <c r="D1210" s="2" t="s">
        <v>1668</v>
      </c>
      <c r="E1210" s="4" t="s">
        <v>2923</v>
      </c>
      <c r="F1210" s="23" t="s">
        <v>2924</v>
      </c>
      <c r="J1210" s="24">
        <f t="shared" si="100"/>
        <v>591</v>
      </c>
      <c r="K1210" s="44" t="s">
        <v>55</v>
      </c>
      <c r="V1210" s="26">
        <f t="shared" si="98"/>
        <v>591</v>
      </c>
      <c r="X1210" s="27" t="str">
        <f t="shared" si="99"/>
        <v>P var</v>
      </c>
      <c r="AB1210" s="5" t="s">
        <v>250</v>
      </c>
      <c r="AH1210" s="67">
        <v>591</v>
      </c>
      <c r="AI1210" s="68"/>
      <c r="AJ1210" s="68"/>
      <c r="AK1210" s="68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8" t="s">
        <v>37</v>
      </c>
    </row>
    <row r="1211" spans="1:243" ht="49" customHeight="1" x14ac:dyDescent="0.35">
      <c r="A1211" s="20">
        <v>1209</v>
      </c>
      <c r="B1211" s="2" t="s">
        <v>2700</v>
      </c>
      <c r="C1211" s="2" t="s">
        <v>2925</v>
      </c>
      <c r="D1211" s="2" t="s">
        <v>1668</v>
      </c>
      <c r="E1211" s="4" t="s">
        <v>2926</v>
      </c>
      <c r="F1211" s="23" t="s">
        <v>2927</v>
      </c>
      <c r="J1211" s="24">
        <f t="shared" si="100"/>
        <v>176</v>
      </c>
      <c r="K1211" s="44" t="s">
        <v>55</v>
      </c>
      <c r="V1211" s="26">
        <f t="shared" si="98"/>
        <v>176</v>
      </c>
      <c r="X1211" s="27" t="str">
        <f t="shared" si="99"/>
        <v>P var</v>
      </c>
      <c r="AB1211" s="5" t="s">
        <v>917</v>
      </c>
      <c r="AH1211" s="67">
        <v>76</v>
      </c>
      <c r="AI1211" s="68"/>
      <c r="AJ1211" s="68"/>
      <c r="AK1211" s="68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>
        <v>100</v>
      </c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8" t="s">
        <v>37</v>
      </c>
    </row>
    <row r="1212" spans="1:243" ht="49" customHeight="1" x14ac:dyDescent="0.35">
      <c r="A1212" s="20">
        <v>1210</v>
      </c>
      <c r="B1212" s="2" t="s">
        <v>2700</v>
      </c>
      <c r="C1212" s="2" t="s">
        <v>2925</v>
      </c>
      <c r="D1212" s="2" t="s">
        <v>1668</v>
      </c>
      <c r="E1212" s="4" t="s">
        <v>2928</v>
      </c>
      <c r="F1212" s="23" t="s">
        <v>2929</v>
      </c>
      <c r="J1212" s="24">
        <f t="shared" si="100"/>
        <v>98</v>
      </c>
      <c r="K1212" s="44" t="s">
        <v>55</v>
      </c>
      <c r="V1212" s="26">
        <f t="shared" si="98"/>
        <v>98</v>
      </c>
      <c r="X1212" s="27" t="str">
        <f t="shared" si="99"/>
        <v>P var</v>
      </c>
      <c r="AB1212" s="5" t="s">
        <v>917</v>
      </c>
      <c r="AH1212" s="67">
        <v>98</v>
      </c>
      <c r="AI1212" s="68"/>
      <c r="AJ1212" s="68"/>
      <c r="AK1212" s="68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8" t="s">
        <v>37</v>
      </c>
    </row>
    <row r="1213" spans="1:243" ht="49" customHeight="1" x14ac:dyDescent="0.35">
      <c r="A1213" s="20">
        <v>1211</v>
      </c>
      <c r="B1213" s="2" t="s">
        <v>2700</v>
      </c>
      <c r="C1213" s="2" t="s">
        <v>2925</v>
      </c>
      <c r="D1213" s="2" t="s">
        <v>1668</v>
      </c>
      <c r="E1213" s="4" t="s">
        <v>2930</v>
      </c>
      <c r="F1213" s="23" t="s">
        <v>2931</v>
      </c>
      <c r="J1213" s="24">
        <f t="shared" si="100"/>
        <v>81</v>
      </c>
      <c r="K1213" s="44" t="s">
        <v>55</v>
      </c>
      <c r="V1213" s="26">
        <f t="shared" si="98"/>
        <v>81</v>
      </c>
      <c r="X1213" s="27" t="str">
        <f t="shared" si="99"/>
        <v>P var</v>
      </c>
      <c r="AB1213" s="5" t="s">
        <v>917</v>
      </c>
      <c r="AH1213" s="67">
        <v>81</v>
      </c>
      <c r="AI1213" s="68"/>
      <c r="AJ1213" s="68"/>
      <c r="AK1213" s="68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8" t="s">
        <v>37</v>
      </c>
    </row>
    <row r="1214" spans="1:243" ht="49" customHeight="1" x14ac:dyDescent="0.35">
      <c r="A1214" s="20">
        <v>1212</v>
      </c>
      <c r="B1214" s="2" t="s">
        <v>2700</v>
      </c>
      <c r="C1214" s="2" t="s">
        <v>2925</v>
      </c>
      <c r="D1214" s="2" t="s">
        <v>1668</v>
      </c>
      <c r="E1214" s="4" t="s">
        <v>2932</v>
      </c>
      <c r="F1214" s="23" t="s">
        <v>2933</v>
      </c>
      <c r="J1214" s="24">
        <f t="shared" si="100"/>
        <v>51</v>
      </c>
      <c r="K1214" s="44" t="s">
        <v>55</v>
      </c>
      <c r="V1214" s="26">
        <f t="shared" si="98"/>
        <v>51</v>
      </c>
      <c r="X1214" s="27" t="str">
        <f t="shared" si="99"/>
        <v>P var</v>
      </c>
      <c r="AB1214" s="5" t="s">
        <v>917</v>
      </c>
      <c r="AH1214" s="67">
        <v>51</v>
      </c>
      <c r="AI1214" s="68"/>
      <c r="AJ1214" s="68"/>
      <c r="AK1214" s="68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8" t="s">
        <v>37</v>
      </c>
    </row>
    <row r="1215" spans="1:243" ht="49" customHeight="1" x14ac:dyDescent="0.35">
      <c r="A1215" s="20">
        <v>1213</v>
      </c>
      <c r="B1215" s="2" t="s">
        <v>2700</v>
      </c>
      <c r="C1215" s="2" t="s">
        <v>2934</v>
      </c>
      <c r="D1215" s="2" t="s">
        <v>2935</v>
      </c>
      <c r="E1215" s="4" t="s">
        <v>2936</v>
      </c>
      <c r="F1215" s="23" t="s">
        <v>2937</v>
      </c>
      <c r="J1215" s="24">
        <f t="shared" si="100"/>
        <v>333</v>
      </c>
      <c r="K1215" s="44" t="s">
        <v>55</v>
      </c>
      <c r="V1215" s="26">
        <f t="shared" si="98"/>
        <v>333</v>
      </c>
      <c r="X1215" s="27" t="str">
        <f t="shared" si="99"/>
        <v>P var</v>
      </c>
      <c r="AB1215" s="5" t="s">
        <v>2938</v>
      </c>
      <c r="AH1215" s="67">
        <v>333</v>
      </c>
      <c r="AI1215" s="68"/>
      <c r="AJ1215" s="68"/>
      <c r="AK1215" s="68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8" t="s">
        <v>37</v>
      </c>
    </row>
    <row r="1216" spans="1:243" ht="49" customHeight="1" x14ac:dyDescent="0.35">
      <c r="A1216" s="20">
        <v>1214</v>
      </c>
      <c r="B1216" s="2" t="s">
        <v>2700</v>
      </c>
      <c r="C1216" s="2" t="s">
        <v>2934</v>
      </c>
      <c r="D1216" s="2" t="s">
        <v>2935</v>
      </c>
      <c r="E1216" s="4" t="s">
        <v>2939</v>
      </c>
      <c r="F1216" s="23" t="s">
        <v>2940</v>
      </c>
      <c r="J1216" s="24">
        <f t="shared" si="100"/>
        <v>125</v>
      </c>
      <c r="K1216" s="44" t="s">
        <v>55</v>
      </c>
      <c r="V1216" s="26">
        <f t="shared" si="98"/>
        <v>125</v>
      </c>
      <c r="X1216" s="27" t="str">
        <f t="shared" si="99"/>
        <v>P var</v>
      </c>
      <c r="AB1216" s="5" t="s">
        <v>2941</v>
      </c>
      <c r="AH1216" s="67">
        <v>125</v>
      </c>
      <c r="AI1216" s="68"/>
      <c r="AJ1216" s="68"/>
      <c r="AK1216" s="68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8" t="s">
        <v>37</v>
      </c>
    </row>
    <row r="1217" spans="1:243" ht="49" customHeight="1" x14ac:dyDescent="0.35">
      <c r="A1217" s="20">
        <v>1215</v>
      </c>
      <c r="B1217" s="2" t="s">
        <v>2700</v>
      </c>
      <c r="C1217" s="2" t="s">
        <v>2934</v>
      </c>
      <c r="D1217" s="2" t="s">
        <v>2935</v>
      </c>
      <c r="E1217" s="4" t="s">
        <v>2942</v>
      </c>
      <c r="F1217" s="23" t="s">
        <v>2943</v>
      </c>
      <c r="J1217" s="24">
        <f t="shared" si="100"/>
        <v>157</v>
      </c>
      <c r="K1217" s="44" t="s">
        <v>55</v>
      </c>
      <c r="V1217" s="26">
        <f t="shared" ref="V1217:V1280" si="101">J1217-I1217</f>
        <v>157</v>
      </c>
      <c r="X1217" s="27" t="str">
        <f t="shared" ref="X1217:X1280" si="102">IF(J1217&lt;I1217,"N var",IF(J1217&lt;(I1217+W1217),"P var low",IF(J1217&gt;(I1217+W1217-1),"P var","N var")))</f>
        <v>P var</v>
      </c>
      <c r="AB1217" s="5" t="s">
        <v>2938</v>
      </c>
      <c r="AH1217" s="67">
        <v>257</v>
      </c>
      <c r="AI1217" s="68"/>
      <c r="AJ1217" s="68"/>
      <c r="AK1217" s="68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>
        <v>-100</v>
      </c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8" t="s">
        <v>37</v>
      </c>
    </row>
    <row r="1218" spans="1:243" ht="49" customHeight="1" x14ac:dyDescent="0.35">
      <c r="A1218" s="20">
        <v>1216</v>
      </c>
      <c r="B1218" s="2" t="s">
        <v>2700</v>
      </c>
      <c r="C1218" s="2" t="s">
        <v>2934</v>
      </c>
      <c r="D1218" s="2" t="s">
        <v>2935</v>
      </c>
      <c r="E1218" s="4" t="s">
        <v>2944</v>
      </c>
      <c r="F1218" s="23" t="s">
        <v>2945</v>
      </c>
      <c r="J1218" s="24">
        <f t="shared" si="100"/>
        <v>375</v>
      </c>
      <c r="K1218" s="44" t="s">
        <v>55</v>
      </c>
      <c r="V1218" s="26">
        <f t="shared" si="101"/>
        <v>375</v>
      </c>
      <c r="X1218" s="27" t="str">
        <f t="shared" si="102"/>
        <v>P var</v>
      </c>
      <c r="AB1218" s="5" t="s">
        <v>2938</v>
      </c>
      <c r="AH1218" s="67">
        <v>383</v>
      </c>
      <c r="AI1218" s="68"/>
      <c r="AJ1218" s="68"/>
      <c r="AK1218" s="68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>
        <v>-8</v>
      </c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8" t="s">
        <v>37</v>
      </c>
    </row>
    <row r="1219" spans="1:243" ht="49" customHeight="1" x14ac:dyDescent="0.35">
      <c r="A1219" s="20">
        <v>1217</v>
      </c>
      <c r="B1219" s="2" t="s">
        <v>2700</v>
      </c>
      <c r="C1219" s="2" t="s">
        <v>2934</v>
      </c>
      <c r="D1219" s="2" t="s">
        <v>2935</v>
      </c>
      <c r="E1219" s="4" t="s">
        <v>2946</v>
      </c>
      <c r="F1219" s="23" t="s">
        <v>2947</v>
      </c>
      <c r="J1219" s="24">
        <f t="shared" si="100"/>
        <v>91</v>
      </c>
      <c r="K1219" s="44" t="s">
        <v>55</v>
      </c>
      <c r="V1219" s="26">
        <f t="shared" si="101"/>
        <v>91</v>
      </c>
      <c r="X1219" s="27" t="str">
        <f t="shared" si="102"/>
        <v>P var</v>
      </c>
      <c r="AB1219" s="5" t="s">
        <v>917</v>
      </c>
      <c r="AH1219" s="67">
        <v>91</v>
      </c>
      <c r="AI1219" s="68"/>
      <c r="AJ1219" s="68"/>
      <c r="AK1219" s="68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8" t="s">
        <v>37</v>
      </c>
    </row>
    <row r="1220" spans="1:243" ht="49" customHeight="1" x14ac:dyDescent="0.35">
      <c r="A1220" s="20">
        <v>1218</v>
      </c>
      <c r="B1220" s="2" t="s">
        <v>2700</v>
      </c>
      <c r="C1220" s="2" t="s">
        <v>2948</v>
      </c>
      <c r="D1220" s="2" t="s">
        <v>2935</v>
      </c>
      <c r="E1220" s="4" t="s">
        <v>2949</v>
      </c>
      <c r="F1220" s="23" t="s">
        <v>2950</v>
      </c>
      <c r="J1220" s="24">
        <f t="shared" si="100"/>
        <v>0</v>
      </c>
      <c r="K1220" s="44" t="s">
        <v>55</v>
      </c>
      <c r="V1220" s="26">
        <f t="shared" si="101"/>
        <v>0</v>
      </c>
      <c r="X1220" s="27" t="str">
        <f t="shared" si="102"/>
        <v>P var</v>
      </c>
      <c r="AB1220" s="5" t="s">
        <v>917</v>
      </c>
      <c r="AH1220" s="67">
        <v>0</v>
      </c>
      <c r="AI1220" s="68"/>
      <c r="AJ1220" s="68"/>
      <c r="AK1220" s="68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8" t="s">
        <v>37</v>
      </c>
    </row>
    <row r="1221" spans="1:243" ht="49" customHeight="1" x14ac:dyDescent="0.35">
      <c r="A1221" s="20">
        <v>1219</v>
      </c>
      <c r="B1221" s="2" t="s">
        <v>2700</v>
      </c>
      <c r="C1221" s="2" t="s">
        <v>2948</v>
      </c>
      <c r="D1221" s="2" t="s">
        <v>2935</v>
      </c>
      <c r="E1221" s="4" t="s">
        <v>2951</v>
      </c>
      <c r="F1221" s="23" t="s">
        <v>2952</v>
      </c>
      <c r="J1221" s="24">
        <f t="shared" si="100"/>
        <v>187</v>
      </c>
      <c r="K1221" s="44" t="s">
        <v>55</v>
      </c>
      <c r="V1221" s="26">
        <f t="shared" si="101"/>
        <v>187</v>
      </c>
      <c r="X1221" s="27" t="str">
        <f t="shared" si="102"/>
        <v>P var</v>
      </c>
      <c r="AB1221" s="5" t="s">
        <v>2938</v>
      </c>
      <c r="AH1221" s="67">
        <v>191</v>
      </c>
      <c r="AI1221" s="68"/>
      <c r="AJ1221" s="68"/>
      <c r="AK1221" s="68"/>
      <c r="AL1221" s="1"/>
      <c r="AM1221" s="1"/>
      <c r="AN1221" s="1"/>
      <c r="AO1221" s="1">
        <v>-4</v>
      </c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8" t="s">
        <v>37</v>
      </c>
    </row>
    <row r="1222" spans="1:243" ht="49" customHeight="1" x14ac:dyDescent="0.35">
      <c r="A1222" s="20">
        <v>1220</v>
      </c>
      <c r="B1222" s="2" t="s">
        <v>2700</v>
      </c>
      <c r="C1222" s="2" t="s">
        <v>2948</v>
      </c>
      <c r="D1222" s="2" t="s">
        <v>2935</v>
      </c>
      <c r="E1222" s="4" t="s">
        <v>2953</v>
      </c>
      <c r="F1222" s="23" t="s">
        <v>2954</v>
      </c>
      <c r="J1222" s="24">
        <f t="shared" si="100"/>
        <v>642</v>
      </c>
      <c r="K1222" s="44" t="s">
        <v>55</v>
      </c>
      <c r="V1222" s="26">
        <f t="shared" si="101"/>
        <v>642</v>
      </c>
      <c r="X1222" s="27" t="str">
        <f t="shared" si="102"/>
        <v>P var</v>
      </c>
      <c r="AB1222" s="5" t="s">
        <v>250</v>
      </c>
      <c r="AH1222" s="67">
        <v>642</v>
      </c>
      <c r="AI1222" s="68"/>
      <c r="AJ1222" s="68"/>
      <c r="AK1222" s="68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8" t="s">
        <v>37</v>
      </c>
    </row>
    <row r="1223" spans="1:243" ht="49" customHeight="1" x14ac:dyDescent="0.35">
      <c r="A1223" s="20">
        <v>1221</v>
      </c>
      <c r="B1223" s="2" t="s">
        <v>2700</v>
      </c>
      <c r="C1223" s="2" t="s">
        <v>2948</v>
      </c>
      <c r="D1223" s="2" t="s">
        <v>2935</v>
      </c>
      <c r="E1223" s="4" t="s">
        <v>2955</v>
      </c>
      <c r="F1223" s="23" t="s">
        <v>2956</v>
      </c>
      <c r="J1223" s="24">
        <f t="shared" si="100"/>
        <v>500</v>
      </c>
      <c r="K1223" s="44" t="s">
        <v>55</v>
      </c>
      <c r="V1223" s="26">
        <f t="shared" si="101"/>
        <v>500</v>
      </c>
      <c r="X1223" s="27" t="str">
        <f t="shared" si="102"/>
        <v>P var</v>
      </c>
      <c r="AB1223" s="5" t="s">
        <v>2938</v>
      </c>
      <c r="AH1223" s="67">
        <v>500</v>
      </c>
      <c r="AI1223" s="68"/>
      <c r="AJ1223" s="68"/>
      <c r="AK1223" s="68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8" t="s">
        <v>37</v>
      </c>
    </row>
    <row r="1224" spans="1:243" ht="49" customHeight="1" x14ac:dyDescent="0.35">
      <c r="A1224" s="20">
        <v>1222</v>
      </c>
      <c r="B1224" s="2" t="s">
        <v>2700</v>
      </c>
      <c r="C1224" s="2" t="s">
        <v>2948</v>
      </c>
      <c r="D1224" s="2" t="s">
        <v>2935</v>
      </c>
      <c r="E1224" s="4" t="s">
        <v>2957</v>
      </c>
      <c r="F1224" s="23" t="s">
        <v>2958</v>
      </c>
      <c r="J1224" s="24">
        <f t="shared" ref="J1224:J1287" si="103">SUM(AH1224)+SUM(AI1224:PY1224)</f>
        <v>143</v>
      </c>
      <c r="K1224" s="44" t="s">
        <v>55</v>
      </c>
      <c r="V1224" s="26">
        <f t="shared" si="101"/>
        <v>143</v>
      </c>
      <c r="X1224" s="27" t="str">
        <f t="shared" si="102"/>
        <v>P var</v>
      </c>
      <c r="AB1224" s="5" t="s">
        <v>250</v>
      </c>
      <c r="AH1224" s="67">
        <v>143</v>
      </c>
      <c r="AI1224" s="68"/>
      <c r="AJ1224" s="68"/>
      <c r="AK1224" s="68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8" t="s">
        <v>37</v>
      </c>
    </row>
    <row r="1225" spans="1:243" ht="49" customHeight="1" x14ac:dyDescent="0.35">
      <c r="A1225" s="20">
        <v>1223</v>
      </c>
      <c r="B1225" s="2" t="s">
        <v>2700</v>
      </c>
      <c r="C1225" s="2" t="s">
        <v>2948</v>
      </c>
      <c r="D1225" s="2" t="s">
        <v>2935</v>
      </c>
      <c r="E1225" s="4" t="s">
        <v>2959</v>
      </c>
      <c r="F1225" s="23" t="s">
        <v>2960</v>
      </c>
      <c r="J1225" s="24">
        <f t="shared" si="103"/>
        <v>42</v>
      </c>
      <c r="K1225" s="44" t="s">
        <v>55</v>
      </c>
      <c r="V1225" s="26">
        <f t="shared" si="101"/>
        <v>42</v>
      </c>
      <c r="X1225" s="27" t="str">
        <f t="shared" si="102"/>
        <v>P var</v>
      </c>
      <c r="AB1225" s="5" t="s">
        <v>2938</v>
      </c>
      <c r="AH1225" s="67">
        <v>54</v>
      </c>
      <c r="AI1225" s="68"/>
      <c r="AJ1225" s="68"/>
      <c r="AK1225" s="68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>
        <v>-12</v>
      </c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8" t="s">
        <v>37</v>
      </c>
    </row>
    <row r="1226" spans="1:243" ht="49" customHeight="1" x14ac:dyDescent="0.35">
      <c r="A1226" s="20">
        <v>1224</v>
      </c>
      <c r="B1226" s="2" t="s">
        <v>2700</v>
      </c>
      <c r="C1226" s="2" t="s">
        <v>2948</v>
      </c>
      <c r="D1226" s="2" t="s">
        <v>2935</v>
      </c>
      <c r="E1226" s="4" t="s">
        <v>2961</v>
      </c>
      <c r="F1226" s="23" t="s">
        <v>2962</v>
      </c>
      <c r="J1226" s="24">
        <f t="shared" si="103"/>
        <v>0</v>
      </c>
      <c r="K1226" s="44" t="s">
        <v>55</v>
      </c>
      <c r="V1226" s="26">
        <f t="shared" si="101"/>
        <v>0</v>
      </c>
      <c r="X1226" s="27" t="str">
        <f t="shared" si="102"/>
        <v>P var</v>
      </c>
      <c r="AB1226" s="5" t="s">
        <v>250</v>
      </c>
      <c r="AH1226" s="67">
        <v>0</v>
      </c>
      <c r="AI1226" s="68"/>
      <c r="AJ1226" s="68"/>
      <c r="AK1226" s="68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8" t="s">
        <v>37</v>
      </c>
    </row>
    <row r="1227" spans="1:243" ht="49" customHeight="1" x14ac:dyDescent="0.35">
      <c r="A1227" s="20">
        <v>1225</v>
      </c>
      <c r="B1227" s="2" t="s">
        <v>2700</v>
      </c>
      <c r="C1227" s="2" t="s">
        <v>2948</v>
      </c>
      <c r="D1227" s="2" t="s">
        <v>2935</v>
      </c>
      <c r="E1227" s="4" t="s">
        <v>2963</v>
      </c>
      <c r="F1227" s="23" t="s">
        <v>2964</v>
      </c>
      <c r="J1227" s="24">
        <f t="shared" si="103"/>
        <v>100</v>
      </c>
      <c r="K1227" s="44" t="s">
        <v>55</v>
      </c>
      <c r="V1227" s="26">
        <f t="shared" si="101"/>
        <v>100</v>
      </c>
      <c r="X1227" s="27" t="str">
        <f t="shared" si="102"/>
        <v>P var</v>
      </c>
      <c r="AH1227" s="67">
        <v>100</v>
      </c>
      <c r="AI1227" s="68"/>
      <c r="AJ1227" s="68"/>
      <c r="AK1227" s="68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8" t="s">
        <v>37</v>
      </c>
    </row>
    <row r="1228" spans="1:243" ht="49" customHeight="1" x14ac:dyDescent="0.35">
      <c r="A1228" s="20">
        <v>1226</v>
      </c>
      <c r="B1228" s="2" t="s">
        <v>2700</v>
      </c>
      <c r="C1228" s="2" t="s">
        <v>2948</v>
      </c>
      <c r="D1228" s="2" t="s">
        <v>2935</v>
      </c>
      <c r="E1228" s="4" t="s">
        <v>2965</v>
      </c>
      <c r="F1228" s="23" t="s">
        <v>2966</v>
      </c>
      <c r="J1228" s="24">
        <f t="shared" si="103"/>
        <v>512</v>
      </c>
      <c r="K1228" s="44" t="s">
        <v>55</v>
      </c>
      <c r="V1228" s="26">
        <f t="shared" si="101"/>
        <v>512</v>
      </c>
      <c r="X1228" s="27" t="str">
        <f t="shared" si="102"/>
        <v>P var</v>
      </c>
      <c r="AB1228" s="5" t="s">
        <v>2938</v>
      </c>
      <c r="AH1228" s="67">
        <v>512</v>
      </c>
      <c r="AI1228" s="68"/>
      <c r="AJ1228" s="68"/>
      <c r="AK1228" s="68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8" t="s">
        <v>37</v>
      </c>
    </row>
    <row r="1229" spans="1:243" ht="49" customHeight="1" x14ac:dyDescent="0.35">
      <c r="A1229" s="20">
        <v>1227</v>
      </c>
      <c r="B1229" s="2" t="s">
        <v>2700</v>
      </c>
      <c r="C1229" s="2" t="s">
        <v>2948</v>
      </c>
      <c r="D1229" s="2" t="s">
        <v>2935</v>
      </c>
      <c r="E1229" s="4" t="s">
        <v>2967</v>
      </c>
      <c r="F1229" s="23" t="s">
        <v>2968</v>
      </c>
      <c r="J1229" s="24">
        <f t="shared" si="103"/>
        <v>325</v>
      </c>
      <c r="K1229" s="44" t="s">
        <v>55</v>
      </c>
      <c r="V1229" s="26">
        <f t="shared" si="101"/>
        <v>325</v>
      </c>
      <c r="X1229" s="27" t="str">
        <f t="shared" si="102"/>
        <v>P var</v>
      </c>
      <c r="AB1229" s="5" t="s">
        <v>250</v>
      </c>
      <c r="AH1229" s="67">
        <v>333</v>
      </c>
      <c r="AI1229" s="68"/>
      <c r="AJ1229" s="68"/>
      <c r="AK1229" s="68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>
        <v>-8</v>
      </c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8" t="s">
        <v>37</v>
      </c>
    </row>
    <row r="1230" spans="1:243" ht="49" customHeight="1" x14ac:dyDescent="0.35">
      <c r="A1230" s="20">
        <v>1228</v>
      </c>
      <c r="B1230" s="2" t="s">
        <v>2700</v>
      </c>
      <c r="C1230" s="2" t="s">
        <v>2948</v>
      </c>
      <c r="D1230" s="2" t="s">
        <v>2935</v>
      </c>
      <c r="E1230" s="4" t="s">
        <v>2969</v>
      </c>
      <c r="F1230" s="23" t="s">
        <v>2970</v>
      </c>
      <c r="J1230" s="24">
        <f t="shared" si="103"/>
        <v>76</v>
      </c>
      <c r="K1230" s="44" t="s">
        <v>55</v>
      </c>
      <c r="V1230" s="26">
        <f t="shared" si="101"/>
        <v>76</v>
      </c>
      <c r="X1230" s="27" t="str">
        <f t="shared" si="102"/>
        <v>P var</v>
      </c>
      <c r="AH1230" s="67">
        <v>76</v>
      </c>
      <c r="AI1230" s="68"/>
      <c r="AJ1230" s="68"/>
      <c r="AK1230" s="68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8" t="s">
        <v>37</v>
      </c>
    </row>
    <row r="1231" spans="1:243" ht="49" customHeight="1" x14ac:dyDescent="0.35">
      <c r="A1231" s="20">
        <v>1229</v>
      </c>
      <c r="B1231" s="2" t="s">
        <v>2700</v>
      </c>
      <c r="C1231" s="2" t="s">
        <v>2948</v>
      </c>
      <c r="D1231" s="2" t="s">
        <v>2935</v>
      </c>
      <c r="E1231" s="4" t="s">
        <v>2971</v>
      </c>
      <c r="F1231" s="23" t="s">
        <v>2972</v>
      </c>
      <c r="J1231" s="24">
        <f t="shared" si="103"/>
        <v>232</v>
      </c>
      <c r="K1231" s="44" t="s">
        <v>55</v>
      </c>
      <c r="V1231" s="26">
        <f t="shared" si="101"/>
        <v>232</v>
      </c>
      <c r="X1231" s="27" t="str">
        <f t="shared" si="102"/>
        <v>P var</v>
      </c>
      <c r="AB1231" s="5" t="s">
        <v>250</v>
      </c>
      <c r="AH1231" s="67">
        <v>232</v>
      </c>
      <c r="AI1231" s="68"/>
      <c r="AJ1231" s="68"/>
      <c r="AK1231" s="68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8" t="s">
        <v>37</v>
      </c>
    </row>
    <row r="1232" spans="1:243" ht="49" customHeight="1" x14ac:dyDescent="0.35">
      <c r="A1232" s="20">
        <v>1230</v>
      </c>
      <c r="B1232" s="2" t="s">
        <v>2700</v>
      </c>
      <c r="C1232" s="2" t="s">
        <v>2851</v>
      </c>
      <c r="D1232" s="2" t="s">
        <v>2973</v>
      </c>
      <c r="E1232" s="4" t="s">
        <v>2974</v>
      </c>
      <c r="F1232" s="23" t="s">
        <v>2975</v>
      </c>
      <c r="G1232" s="4" t="s">
        <v>2976</v>
      </c>
      <c r="J1232" s="24">
        <f t="shared" si="103"/>
        <v>100</v>
      </c>
      <c r="K1232" s="44" t="s">
        <v>55</v>
      </c>
      <c r="V1232" s="26">
        <f t="shared" si="101"/>
        <v>100</v>
      </c>
      <c r="X1232" s="27" t="str">
        <f t="shared" si="102"/>
        <v>P var</v>
      </c>
      <c r="AB1232" s="5" t="s">
        <v>1989</v>
      </c>
      <c r="AH1232" s="67">
        <v>100</v>
      </c>
      <c r="AI1232" s="68"/>
      <c r="AJ1232" s="68"/>
      <c r="AK1232" s="68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8" t="s">
        <v>37</v>
      </c>
    </row>
    <row r="1233" spans="1:243" ht="49" customHeight="1" x14ac:dyDescent="0.35">
      <c r="A1233" s="20">
        <v>1231</v>
      </c>
      <c r="B1233" s="2" t="s">
        <v>2700</v>
      </c>
      <c r="C1233" s="2" t="s">
        <v>2851</v>
      </c>
      <c r="D1233" s="2" t="s">
        <v>2973</v>
      </c>
      <c r="E1233" s="4" t="s">
        <v>2977</v>
      </c>
      <c r="F1233" s="23" t="s">
        <v>2978</v>
      </c>
      <c r="G1233" s="4" t="s">
        <v>2979</v>
      </c>
      <c r="J1233" s="24">
        <f t="shared" si="103"/>
        <v>100</v>
      </c>
      <c r="K1233" s="44" t="s">
        <v>55</v>
      </c>
      <c r="V1233" s="26">
        <f t="shared" si="101"/>
        <v>100</v>
      </c>
      <c r="X1233" s="27" t="str">
        <f t="shared" si="102"/>
        <v>P var</v>
      </c>
      <c r="AB1233" s="5" t="s">
        <v>1989</v>
      </c>
      <c r="AH1233" s="67">
        <v>100</v>
      </c>
      <c r="AI1233" s="68"/>
      <c r="AJ1233" s="68"/>
      <c r="AK1233" s="68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8" t="s">
        <v>37</v>
      </c>
    </row>
    <row r="1234" spans="1:243" ht="49" customHeight="1" x14ac:dyDescent="0.35">
      <c r="A1234" s="20">
        <v>1232</v>
      </c>
      <c r="B1234" s="2" t="s">
        <v>2700</v>
      </c>
      <c r="C1234" s="2" t="s">
        <v>2980</v>
      </c>
      <c r="D1234" s="2" t="s">
        <v>2973</v>
      </c>
      <c r="E1234" s="4" t="s">
        <v>2981</v>
      </c>
      <c r="F1234" s="23" t="s">
        <v>2982</v>
      </c>
      <c r="J1234" s="24">
        <f t="shared" si="103"/>
        <v>284</v>
      </c>
      <c r="K1234" s="44" t="s">
        <v>55</v>
      </c>
      <c r="V1234" s="26">
        <f t="shared" si="101"/>
        <v>284</v>
      </c>
      <c r="X1234" s="27" t="str">
        <f t="shared" si="102"/>
        <v>P var</v>
      </c>
      <c r="AB1234" s="5" t="s">
        <v>2983</v>
      </c>
      <c r="AH1234" s="67">
        <v>284</v>
      </c>
      <c r="AI1234" s="68"/>
      <c r="AJ1234" s="68"/>
      <c r="AK1234" s="68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8" t="s">
        <v>37</v>
      </c>
    </row>
    <row r="1235" spans="1:243" ht="49" customHeight="1" x14ac:dyDescent="0.35">
      <c r="A1235" s="20">
        <v>1233</v>
      </c>
      <c r="B1235" s="2" t="s">
        <v>2700</v>
      </c>
      <c r="C1235" s="2" t="s">
        <v>2980</v>
      </c>
      <c r="D1235" s="2" t="s">
        <v>2973</v>
      </c>
      <c r="E1235" s="4" t="s">
        <v>2984</v>
      </c>
      <c r="F1235" s="23" t="s">
        <v>2985</v>
      </c>
      <c r="J1235" s="24">
        <f t="shared" si="103"/>
        <v>88</v>
      </c>
      <c r="K1235" s="44" t="s">
        <v>55</v>
      </c>
      <c r="V1235" s="26">
        <f t="shared" si="101"/>
        <v>88</v>
      </c>
      <c r="X1235" s="27" t="str">
        <f t="shared" si="102"/>
        <v>P var</v>
      </c>
      <c r="AB1235" s="5" t="s">
        <v>560</v>
      </c>
      <c r="AH1235" s="67">
        <v>88</v>
      </c>
      <c r="AI1235" s="68"/>
      <c r="AJ1235" s="68"/>
      <c r="AK1235" s="68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8" t="s">
        <v>37</v>
      </c>
    </row>
    <row r="1236" spans="1:243" ht="49" customHeight="1" x14ac:dyDescent="0.35">
      <c r="A1236" s="20">
        <v>1234</v>
      </c>
      <c r="B1236" s="2" t="s">
        <v>2700</v>
      </c>
      <c r="C1236" s="2" t="s">
        <v>2980</v>
      </c>
      <c r="D1236" s="2" t="s">
        <v>2973</v>
      </c>
      <c r="E1236" s="4" t="s">
        <v>2986</v>
      </c>
      <c r="F1236" s="23" t="s">
        <v>2987</v>
      </c>
      <c r="J1236" s="24">
        <f t="shared" si="103"/>
        <v>56</v>
      </c>
      <c r="K1236" s="44" t="s">
        <v>55</v>
      </c>
      <c r="V1236" s="26">
        <f t="shared" si="101"/>
        <v>56</v>
      </c>
      <c r="X1236" s="27" t="str">
        <f t="shared" si="102"/>
        <v>P var</v>
      </c>
      <c r="AB1236" s="5" t="s">
        <v>250</v>
      </c>
      <c r="AH1236" s="67">
        <v>56</v>
      </c>
      <c r="AI1236" s="68"/>
      <c r="AJ1236" s="68"/>
      <c r="AK1236" s="68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8" t="s">
        <v>37</v>
      </c>
    </row>
    <row r="1237" spans="1:243" ht="49" customHeight="1" x14ac:dyDescent="0.35">
      <c r="A1237" s="20">
        <v>1235</v>
      </c>
      <c r="B1237" s="2" t="s">
        <v>2700</v>
      </c>
      <c r="C1237" s="2" t="s">
        <v>2980</v>
      </c>
      <c r="D1237" s="2" t="s">
        <v>2973</v>
      </c>
      <c r="E1237" s="4" t="s">
        <v>2988</v>
      </c>
      <c r="F1237" s="23" t="s">
        <v>2989</v>
      </c>
      <c r="J1237" s="24">
        <f t="shared" si="103"/>
        <v>6</v>
      </c>
      <c r="K1237" s="44" t="s">
        <v>55</v>
      </c>
      <c r="V1237" s="26">
        <f t="shared" si="101"/>
        <v>6</v>
      </c>
      <c r="X1237" s="27" t="str">
        <f t="shared" si="102"/>
        <v>P var</v>
      </c>
      <c r="AB1237" s="5" t="s">
        <v>250</v>
      </c>
      <c r="AH1237" s="67">
        <v>6</v>
      </c>
      <c r="AI1237" s="68"/>
      <c r="AJ1237" s="68"/>
      <c r="AK1237" s="68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8" t="s">
        <v>37</v>
      </c>
    </row>
    <row r="1238" spans="1:243" ht="49" customHeight="1" x14ac:dyDescent="0.35">
      <c r="A1238" s="20">
        <v>1236</v>
      </c>
      <c r="B1238" s="2" t="s">
        <v>2700</v>
      </c>
      <c r="C1238" s="2" t="s">
        <v>2980</v>
      </c>
      <c r="D1238" s="2" t="s">
        <v>2973</v>
      </c>
      <c r="E1238" s="4" t="s">
        <v>2990</v>
      </c>
      <c r="F1238" s="23" t="s">
        <v>2991</v>
      </c>
      <c r="J1238" s="24">
        <f t="shared" si="103"/>
        <v>56</v>
      </c>
      <c r="K1238" s="44" t="s">
        <v>55</v>
      </c>
      <c r="V1238" s="26">
        <f t="shared" si="101"/>
        <v>56</v>
      </c>
      <c r="X1238" s="27" t="str">
        <f t="shared" si="102"/>
        <v>P var</v>
      </c>
      <c r="AB1238" s="5" t="s">
        <v>250</v>
      </c>
      <c r="AH1238" s="67">
        <v>56</v>
      </c>
      <c r="AI1238" s="68"/>
      <c r="AJ1238" s="68"/>
      <c r="AK1238" s="68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8" t="s">
        <v>37</v>
      </c>
    </row>
    <row r="1239" spans="1:243" ht="49" customHeight="1" x14ac:dyDescent="0.35">
      <c r="A1239" s="20">
        <v>1237</v>
      </c>
      <c r="B1239" s="2" t="s">
        <v>2700</v>
      </c>
      <c r="C1239" s="2" t="s">
        <v>2992</v>
      </c>
      <c r="D1239" s="2" t="s">
        <v>2993</v>
      </c>
      <c r="E1239" s="4" t="s">
        <v>2994</v>
      </c>
      <c r="F1239" s="23" t="s">
        <v>2995</v>
      </c>
      <c r="J1239" s="24">
        <f t="shared" si="103"/>
        <v>63</v>
      </c>
      <c r="K1239" s="44" t="s">
        <v>55</v>
      </c>
      <c r="V1239" s="26">
        <f t="shared" si="101"/>
        <v>63</v>
      </c>
      <c r="X1239" s="27" t="str">
        <f t="shared" si="102"/>
        <v>P var</v>
      </c>
      <c r="AB1239" s="5" t="s">
        <v>2938</v>
      </c>
      <c r="AH1239" s="67">
        <v>63</v>
      </c>
      <c r="AI1239" s="68"/>
      <c r="AJ1239" s="68"/>
      <c r="AK1239" s="68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8" t="s">
        <v>37</v>
      </c>
    </row>
    <row r="1240" spans="1:243" ht="49" customHeight="1" x14ac:dyDescent="0.35">
      <c r="A1240" s="20">
        <v>1238</v>
      </c>
      <c r="B1240" s="2" t="s">
        <v>2700</v>
      </c>
      <c r="C1240" s="2" t="s">
        <v>2992</v>
      </c>
      <c r="D1240" s="2" t="s">
        <v>2993</v>
      </c>
      <c r="E1240" s="4" t="s">
        <v>2996</v>
      </c>
      <c r="F1240" s="23" t="s">
        <v>2997</v>
      </c>
      <c r="J1240" s="24">
        <f t="shared" si="103"/>
        <v>150</v>
      </c>
      <c r="K1240" s="44" t="s">
        <v>55</v>
      </c>
      <c r="V1240" s="26">
        <f t="shared" si="101"/>
        <v>150</v>
      </c>
      <c r="X1240" s="27" t="str">
        <f t="shared" si="102"/>
        <v>P var</v>
      </c>
      <c r="AB1240" s="5" t="s">
        <v>2938</v>
      </c>
      <c r="AH1240" s="67">
        <v>150</v>
      </c>
      <c r="AI1240" s="68"/>
      <c r="AJ1240" s="68"/>
      <c r="AK1240" s="68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8" t="s">
        <v>37</v>
      </c>
    </row>
    <row r="1241" spans="1:243" ht="49" customHeight="1" x14ac:dyDescent="0.35">
      <c r="A1241" s="20">
        <v>1239</v>
      </c>
      <c r="B1241" s="2" t="s">
        <v>2700</v>
      </c>
      <c r="C1241" s="2" t="s">
        <v>2992</v>
      </c>
      <c r="D1241" s="2" t="s">
        <v>2993</v>
      </c>
      <c r="E1241" s="4" t="s">
        <v>2998</v>
      </c>
      <c r="F1241" s="23" t="s">
        <v>2999</v>
      </c>
      <c r="J1241" s="24">
        <f t="shared" si="103"/>
        <v>50</v>
      </c>
      <c r="K1241" s="44" t="s">
        <v>55</v>
      </c>
      <c r="V1241" s="26">
        <f t="shared" si="101"/>
        <v>50</v>
      </c>
      <c r="X1241" s="27" t="str">
        <f t="shared" si="102"/>
        <v>P var</v>
      </c>
      <c r="AB1241" s="5" t="s">
        <v>250</v>
      </c>
      <c r="AH1241" s="67">
        <v>50</v>
      </c>
      <c r="AI1241" s="68"/>
      <c r="AJ1241" s="68"/>
      <c r="AK1241" s="68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8" t="s">
        <v>37</v>
      </c>
    </row>
    <row r="1242" spans="1:243" ht="49" customHeight="1" x14ac:dyDescent="0.35">
      <c r="A1242" s="20">
        <v>1240</v>
      </c>
      <c r="B1242" s="2" t="s">
        <v>2700</v>
      </c>
      <c r="C1242" s="2" t="s">
        <v>3000</v>
      </c>
      <c r="D1242" s="2" t="s">
        <v>2276</v>
      </c>
      <c r="E1242" s="4" t="s">
        <v>3001</v>
      </c>
      <c r="F1242" s="23" t="s">
        <v>3002</v>
      </c>
      <c r="J1242" s="24">
        <f t="shared" si="103"/>
        <v>0</v>
      </c>
      <c r="K1242" s="44" t="s">
        <v>55</v>
      </c>
      <c r="V1242" s="26">
        <f t="shared" si="101"/>
        <v>0</v>
      </c>
      <c r="X1242" s="27" t="str">
        <f t="shared" si="102"/>
        <v>P var</v>
      </c>
      <c r="AB1242" s="5" t="s">
        <v>2938</v>
      </c>
      <c r="AH1242" s="67">
        <v>0</v>
      </c>
      <c r="AI1242" s="68"/>
      <c r="AJ1242" s="68"/>
      <c r="AK1242" s="68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8" t="s">
        <v>37</v>
      </c>
    </row>
    <row r="1243" spans="1:243" ht="49" customHeight="1" x14ac:dyDescent="0.35">
      <c r="A1243" s="20">
        <v>1241</v>
      </c>
      <c r="B1243" s="2" t="s">
        <v>2700</v>
      </c>
      <c r="C1243" s="2" t="s">
        <v>3003</v>
      </c>
      <c r="D1243" s="2" t="s">
        <v>2276</v>
      </c>
      <c r="E1243" s="4" t="s">
        <v>3004</v>
      </c>
      <c r="F1243" s="23" t="s">
        <v>3005</v>
      </c>
      <c r="G1243" s="36"/>
      <c r="J1243" s="24">
        <f t="shared" si="103"/>
        <v>1</v>
      </c>
      <c r="K1243" s="44" t="s">
        <v>55</v>
      </c>
      <c r="V1243" s="26">
        <f t="shared" si="101"/>
        <v>1</v>
      </c>
      <c r="X1243" s="27" t="str">
        <f t="shared" si="102"/>
        <v>P var</v>
      </c>
      <c r="AB1243" s="5" t="s">
        <v>2938</v>
      </c>
      <c r="AH1243" s="67">
        <v>2</v>
      </c>
      <c r="AI1243" s="68"/>
      <c r="AJ1243" s="68"/>
      <c r="AK1243" s="68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>
        <v>-1</v>
      </c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8" t="s">
        <v>37</v>
      </c>
    </row>
    <row r="1244" spans="1:243" ht="49" customHeight="1" x14ac:dyDescent="0.35">
      <c r="A1244" s="20">
        <v>1242</v>
      </c>
      <c r="B1244" s="2" t="s">
        <v>2700</v>
      </c>
      <c r="C1244" s="2" t="s">
        <v>3006</v>
      </c>
      <c r="D1244" s="2" t="s">
        <v>3007</v>
      </c>
      <c r="E1244" s="4" t="s">
        <v>3008</v>
      </c>
      <c r="F1244" s="23" t="s">
        <v>3009</v>
      </c>
      <c r="G1244" s="4" t="s">
        <v>3010</v>
      </c>
      <c r="J1244" s="24">
        <f t="shared" si="103"/>
        <v>3</v>
      </c>
      <c r="K1244" s="44" t="s">
        <v>55</v>
      </c>
      <c r="V1244" s="26">
        <f t="shared" si="101"/>
        <v>3</v>
      </c>
      <c r="X1244" s="27" t="str">
        <f t="shared" si="102"/>
        <v>P var</v>
      </c>
      <c r="AB1244" s="5" t="s">
        <v>56</v>
      </c>
      <c r="AH1244" s="67">
        <v>3</v>
      </c>
      <c r="AI1244" s="68"/>
      <c r="AJ1244" s="68"/>
      <c r="AK1244" s="68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8" t="s">
        <v>37</v>
      </c>
    </row>
    <row r="1245" spans="1:243" ht="49" customHeight="1" x14ac:dyDescent="0.35">
      <c r="A1245" s="20">
        <v>1243</v>
      </c>
      <c r="B1245" s="2" t="s">
        <v>2700</v>
      </c>
      <c r="C1245" s="2" t="s">
        <v>3006</v>
      </c>
      <c r="D1245" s="2" t="s">
        <v>3007</v>
      </c>
      <c r="E1245" s="4" t="s">
        <v>3011</v>
      </c>
      <c r="F1245" s="23" t="s">
        <v>3012</v>
      </c>
      <c r="G1245" s="4" t="s">
        <v>3013</v>
      </c>
      <c r="J1245" s="24">
        <f t="shared" si="103"/>
        <v>0</v>
      </c>
      <c r="K1245" s="44" t="s">
        <v>55</v>
      </c>
      <c r="V1245" s="26">
        <f t="shared" si="101"/>
        <v>0</v>
      </c>
      <c r="X1245" s="27" t="str">
        <f t="shared" si="102"/>
        <v>P var</v>
      </c>
      <c r="AB1245" s="5" t="s">
        <v>56</v>
      </c>
      <c r="AH1245" s="67">
        <v>0</v>
      </c>
      <c r="AI1245" s="68"/>
      <c r="AJ1245" s="68"/>
      <c r="AK1245" s="68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8" t="s">
        <v>37</v>
      </c>
    </row>
    <row r="1246" spans="1:243" ht="49" customHeight="1" x14ac:dyDescent="0.35">
      <c r="A1246" s="20">
        <v>1244</v>
      </c>
      <c r="B1246" s="2" t="s">
        <v>2700</v>
      </c>
      <c r="C1246" s="2" t="s">
        <v>3006</v>
      </c>
      <c r="D1246" s="2" t="s">
        <v>3007</v>
      </c>
      <c r="E1246" s="4" t="s">
        <v>3014</v>
      </c>
      <c r="F1246" s="23" t="s">
        <v>3015</v>
      </c>
      <c r="G1246" s="4" t="s">
        <v>3016</v>
      </c>
      <c r="J1246" s="24">
        <f t="shared" si="103"/>
        <v>1</v>
      </c>
      <c r="K1246" s="44" t="s">
        <v>55</v>
      </c>
      <c r="V1246" s="26">
        <f t="shared" si="101"/>
        <v>1</v>
      </c>
      <c r="X1246" s="27" t="str">
        <f t="shared" si="102"/>
        <v>P var</v>
      </c>
      <c r="AB1246" s="5" t="s">
        <v>56</v>
      </c>
      <c r="AH1246" s="67">
        <v>2</v>
      </c>
      <c r="AI1246" s="68"/>
      <c r="AJ1246" s="68"/>
      <c r="AK1246" s="68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>
        <v>-1</v>
      </c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8" t="s">
        <v>37</v>
      </c>
    </row>
    <row r="1247" spans="1:243" ht="49" customHeight="1" x14ac:dyDescent="0.35">
      <c r="A1247" s="20">
        <v>1245</v>
      </c>
      <c r="B1247" s="2" t="s">
        <v>2700</v>
      </c>
      <c r="C1247" s="2" t="s">
        <v>3006</v>
      </c>
      <c r="D1247" s="2" t="s">
        <v>3007</v>
      </c>
      <c r="E1247" s="4" t="s">
        <v>3017</v>
      </c>
      <c r="F1247" s="23" t="s">
        <v>3018</v>
      </c>
      <c r="G1247" s="4" t="s">
        <v>3019</v>
      </c>
      <c r="J1247" s="24">
        <f t="shared" si="103"/>
        <v>27</v>
      </c>
      <c r="K1247" s="44" t="s">
        <v>55</v>
      </c>
      <c r="V1247" s="26">
        <f t="shared" si="101"/>
        <v>27</v>
      </c>
      <c r="X1247" s="27" t="str">
        <f t="shared" si="102"/>
        <v>P var</v>
      </c>
      <c r="AB1247" s="5" t="s">
        <v>56</v>
      </c>
      <c r="AH1247" s="67">
        <v>29</v>
      </c>
      <c r="AI1247" s="68"/>
      <c r="AJ1247" s="68"/>
      <c r="AK1247" s="68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>
        <v>-1</v>
      </c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>
        <v>-1</v>
      </c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8" t="s">
        <v>37</v>
      </c>
    </row>
    <row r="1248" spans="1:243" ht="49" customHeight="1" x14ac:dyDescent="0.35">
      <c r="A1248" s="20">
        <v>1246</v>
      </c>
      <c r="B1248" s="2" t="s">
        <v>2700</v>
      </c>
      <c r="C1248" s="2" t="s">
        <v>3006</v>
      </c>
      <c r="D1248" s="2" t="s">
        <v>3007</v>
      </c>
      <c r="E1248" s="4" t="s">
        <v>3020</v>
      </c>
      <c r="F1248" s="23" t="s">
        <v>3021</v>
      </c>
      <c r="G1248" s="4" t="s">
        <v>3022</v>
      </c>
      <c r="J1248" s="24">
        <f t="shared" si="103"/>
        <v>1</v>
      </c>
      <c r="K1248" s="44" t="s">
        <v>55</v>
      </c>
      <c r="V1248" s="26">
        <f t="shared" si="101"/>
        <v>1</v>
      </c>
      <c r="X1248" s="27" t="str">
        <f t="shared" si="102"/>
        <v>P var</v>
      </c>
      <c r="AB1248" s="5" t="s">
        <v>56</v>
      </c>
      <c r="AH1248" s="67">
        <v>1</v>
      </c>
      <c r="AI1248" s="68"/>
      <c r="AJ1248" s="68"/>
      <c r="AK1248" s="68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8" t="s">
        <v>37</v>
      </c>
    </row>
    <row r="1249" spans="1:243" ht="49" customHeight="1" x14ac:dyDescent="0.35">
      <c r="A1249" s="20">
        <v>1247</v>
      </c>
      <c r="B1249" s="2" t="s">
        <v>2700</v>
      </c>
      <c r="C1249" s="2" t="s">
        <v>3006</v>
      </c>
      <c r="D1249" s="2" t="s">
        <v>3007</v>
      </c>
      <c r="E1249" s="4" t="s">
        <v>3023</v>
      </c>
      <c r="F1249" s="23" t="s">
        <v>3024</v>
      </c>
      <c r="G1249" s="4" t="s">
        <v>3022</v>
      </c>
      <c r="J1249" s="24">
        <f t="shared" si="103"/>
        <v>1</v>
      </c>
      <c r="K1249" s="44" t="s">
        <v>55</v>
      </c>
      <c r="V1249" s="26">
        <f t="shared" si="101"/>
        <v>1</v>
      </c>
      <c r="X1249" s="27" t="str">
        <f t="shared" si="102"/>
        <v>P var</v>
      </c>
      <c r="AH1249" s="67">
        <v>2</v>
      </c>
      <c r="AI1249" s="68"/>
      <c r="AJ1249" s="68"/>
      <c r="AK1249" s="68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>
        <v>-1</v>
      </c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8" t="s">
        <v>37</v>
      </c>
    </row>
    <row r="1250" spans="1:243" ht="49" customHeight="1" x14ac:dyDescent="0.35">
      <c r="A1250" s="20">
        <v>1248</v>
      </c>
      <c r="B1250" s="2" t="s">
        <v>2700</v>
      </c>
      <c r="C1250" s="2" t="s">
        <v>3006</v>
      </c>
      <c r="D1250" s="2" t="s">
        <v>3007</v>
      </c>
      <c r="E1250" s="4" t="s">
        <v>3025</v>
      </c>
      <c r="F1250" s="23" t="s">
        <v>3026</v>
      </c>
      <c r="G1250" s="4" t="s">
        <v>3027</v>
      </c>
      <c r="J1250" s="24">
        <f t="shared" si="103"/>
        <v>1</v>
      </c>
      <c r="K1250" s="44" t="s">
        <v>55</v>
      </c>
      <c r="V1250" s="26">
        <f t="shared" si="101"/>
        <v>1</v>
      </c>
      <c r="X1250" s="27" t="str">
        <f t="shared" si="102"/>
        <v>P var</v>
      </c>
      <c r="AB1250" s="5" t="s">
        <v>56</v>
      </c>
      <c r="AH1250" s="67">
        <v>1</v>
      </c>
      <c r="AI1250" s="68"/>
      <c r="AJ1250" s="68"/>
      <c r="AK1250" s="68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8" t="s">
        <v>37</v>
      </c>
    </row>
    <row r="1251" spans="1:243" ht="49" customHeight="1" x14ac:dyDescent="0.35">
      <c r="A1251" s="20">
        <v>1249</v>
      </c>
      <c r="B1251" s="2" t="s">
        <v>2700</v>
      </c>
      <c r="C1251" s="2" t="s">
        <v>3028</v>
      </c>
      <c r="D1251" s="2" t="s">
        <v>3007</v>
      </c>
      <c r="E1251" s="4" t="s">
        <v>3029</v>
      </c>
      <c r="F1251" s="23" t="s">
        <v>3030</v>
      </c>
      <c r="G1251" s="4" t="s">
        <v>3031</v>
      </c>
      <c r="J1251" s="24">
        <f t="shared" si="103"/>
        <v>1</v>
      </c>
      <c r="K1251" s="44" t="s">
        <v>55</v>
      </c>
      <c r="V1251" s="26">
        <f t="shared" si="101"/>
        <v>1</v>
      </c>
      <c r="X1251" s="27" t="str">
        <f t="shared" si="102"/>
        <v>P var</v>
      </c>
      <c r="AB1251" s="5" t="s">
        <v>917</v>
      </c>
      <c r="AH1251" s="67">
        <v>1</v>
      </c>
      <c r="AI1251" s="68"/>
      <c r="AJ1251" s="68"/>
      <c r="AK1251" s="68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8" t="s">
        <v>37</v>
      </c>
    </row>
    <row r="1252" spans="1:243" ht="49" customHeight="1" x14ac:dyDescent="0.35">
      <c r="A1252" s="20">
        <v>1250</v>
      </c>
      <c r="B1252" s="2" t="s">
        <v>2700</v>
      </c>
      <c r="C1252" s="2" t="s">
        <v>3028</v>
      </c>
      <c r="D1252" s="2" t="s">
        <v>3007</v>
      </c>
      <c r="E1252" s="4" t="s">
        <v>3032</v>
      </c>
      <c r="F1252" s="23" t="s">
        <v>3033</v>
      </c>
      <c r="G1252" s="4" t="s">
        <v>3034</v>
      </c>
      <c r="J1252" s="24">
        <f t="shared" si="103"/>
        <v>1</v>
      </c>
      <c r="K1252" s="44" t="s">
        <v>55</v>
      </c>
      <c r="V1252" s="26">
        <f t="shared" si="101"/>
        <v>1</v>
      </c>
      <c r="X1252" s="27" t="str">
        <f t="shared" si="102"/>
        <v>P var</v>
      </c>
      <c r="AB1252" s="5" t="s">
        <v>917</v>
      </c>
      <c r="AH1252" s="67">
        <v>1</v>
      </c>
      <c r="AI1252" s="68"/>
      <c r="AJ1252" s="68"/>
      <c r="AK1252" s="68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8" t="s">
        <v>37</v>
      </c>
    </row>
    <row r="1253" spans="1:243" ht="49" customHeight="1" x14ac:dyDescent="0.35">
      <c r="A1253" s="20">
        <v>1251</v>
      </c>
      <c r="B1253" s="2" t="s">
        <v>2700</v>
      </c>
      <c r="C1253" s="2" t="s">
        <v>3028</v>
      </c>
      <c r="D1253" s="2" t="s">
        <v>3007</v>
      </c>
      <c r="E1253" s="4" t="s">
        <v>3035</v>
      </c>
      <c r="F1253" s="23" t="s">
        <v>3036</v>
      </c>
      <c r="G1253" s="4" t="s">
        <v>3037</v>
      </c>
      <c r="J1253" s="24">
        <f t="shared" si="103"/>
        <v>5</v>
      </c>
      <c r="K1253" s="44" t="s">
        <v>55</v>
      </c>
      <c r="V1253" s="26">
        <f t="shared" si="101"/>
        <v>5</v>
      </c>
      <c r="X1253" s="27" t="str">
        <f t="shared" si="102"/>
        <v>P var</v>
      </c>
      <c r="AB1253" s="5" t="s">
        <v>917</v>
      </c>
      <c r="AH1253" s="67">
        <v>5</v>
      </c>
      <c r="AI1253" s="68"/>
      <c r="AJ1253" s="68"/>
      <c r="AK1253" s="68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8" t="s">
        <v>37</v>
      </c>
    </row>
    <row r="1254" spans="1:243" ht="49" customHeight="1" x14ac:dyDescent="0.35">
      <c r="A1254" s="20">
        <v>1252</v>
      </c>
      <c r="B1254" s="2" t="s">
        <v>2700</v>
      </c>
      <c r="C1254" s="2" t="s">
        <v>3028</v>
      </c>
      <c r="D1254" s="2" t="s">
        <v>3007</v>
      </c>
      <c r="E1254" s="4" t="s">
        <v>3038</v>
      </c>
      <c r="F1254" s="23" t="s">
        <v>3039</v>
      </c>
      <c r="G1254" s="4" t="s">
        <v>3040</v>
      </c>
      <c r="J1254" s="24">
        <f t="shared" si="103"/>
        <v>9</v>
      </c>
      <c r="K1254" s="44" t="s">
        <v>55</v>
      </c>
      <c r="V1254" s="26">
        <f t="shared" si="101"/>
        <v>9</v>
      </c>
      <c r="X1254" s="27" t="str">
        <f t="shared" si="102"/>
        <v>P var</v>
      </c>
      <c r="AB1254" s="5" t="s">
        <v>250</v>
      </c>
      <c r="AH1254" s="67">
        <v>9</v>
      </c>
      <c r="AI1254" s="68"/>
      <c r="AJ1254" s="68"/>
      <c r="AK1254" s="68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8" t="s">
        <v>37</v>
      </c>
    </row>
    <row r="1255" spans="1:243" ht="49" customHeight="1" x14ac:dyDescent="0.35">
      <c r="A1255" s="20">
        <v>1253</v>
      </c>
      <c r="B1255" s="2" t="s">
        <v>2700</v>
      </c>
      <c r="C1255" s="2" t="s">
        <v>3041</v>
      </c>
      <c r="D1255" s="2" t="s">
        <v>3042</v>
      </c>
      <c r="E1255" s="4" t="s">
        <v>3043</v>
      </c>
      <c r="F1255" s="23" t="s">
        <v>3044</v>
      </c>
      <c r="G1255" s="4" t="s">
        <v>3045</v>
      </c>
      <c r="J1255" s="24">
        <f t="shared" si="103"/>
        <v>1</v>
      </c>
      <c r="K1255" s="44" t="s">
        <v>55</v>
      </c>
      <c r="V1255" s="26">
        <f t="shared" si="101"/>
        <v>1</v>
      </c>
      <c r="X1255" s="27" t="str">
        <f t="shared" si="102"/>
        <v>P var</v>
      </c>
      <c r="AB1255" s="5" t="s">
        <v>917</v>
      </c>
      <c r="AH1255" s="67">
        <v>1</v>
      </c>
      <c r="AI1255" s="68"/>
      <c r="AJ1255" s="68"/>
      <c r="AK1255" s="68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8" t="s">
        <v>37</v>
      </c>
    </row>
    <row r="1256" spans="1:243" ht="49" customHeight="1" x14ac:dyDescent="0.35">
      <c r="A1256" s="20">
        <v>1254</v>
      </c>
      <c r="B1256" s="2" t="s">
        <v>2700</v>
      </c>
      <c r="C1256" s="2" t="s">
        <v>3041</v>
      </c>
      <c r="D1256" s="2" t="s">
        <v>3042</v>
      </c>
      <c r="E1256" s="4" t="s">
        <v>3046</v>
      </c>
      <c r="F1256" s="23" t="s">
        <v>3047</v>
      </c>
      <c r="G1256" s="4" t="s">
        <v>3048</v>
      </c>
      <c r="J1256" s="24">
        <f t="shared" si="103"/>
        <v>1</v>
      </c>
      <c r="K1256" s="44" t="s">
        <v>55</v>
      </c>
      <c r="V1256" s="26">
        <f t="shared" si="101"/>
        <v>1</v>
      </c>
      <c r="X1256" s="27" t="str">
        <f t="shared" si="102"/>
        <v>P var</v>
      </c>
      <c r="AB1256" s="5" t="s">
        <v>917</v>
      </c>
      <c r="AH1256" s="67">
        <v>1</v>
      </c>
      <c r="AI1256" s="68"/>
      <c r="AJ1256" s="68"/>
      <c r="AK1256" s="68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8" t="s">
        <v>37</v>
      </c>
    </row>
    <row r="1257" spans="1:243" ht="49" customHeight="1" x14ac:dyDescent="0.35">
      <c r="A1257" s="20">
        <v>1255</v>
      </c>
      <c r="B1257" s="2" t="s">
        <v>2700</v>
      </c>
      <c r="C1257" s="2" t="s">
        <v>3041</v>
      </c>
      <c r="D1257" s="2" t="s">
        <v>3042</v>
      </c>
      <c r="E1257" s="4" t="s">
        <v>3049</v>
      </c>
      <c r="F1257" s="23" t="s">
        <v>3050</v>
      </c>
      <c r="G1257" s="4" t="s">
        <v>3051</v>
      </c>
      <c r="J1257" s="24">
        <f t="shared" si="103"/>
        <v>1</v>
      </c>
      <c r="K1257" s="44" t="s">
        <v>55</v>
      </c>
      <c r="V1257" s="26">
        <f t="shared" si="101"/>
        <v>1</v>
      </c>
      <c r="X1257" s="27" t="str">
        <f t="shared" si="102"/>
        <v>P var</v>
      </c>
      <c r="AB1257" s="5" t="s">
        <v>917</v>
      </c>
      <c r="AH1257" s="67">
        <v>1</v>
      </c>
      <c r="AI1257" s="68"/>
      <c r="AJ1257" s="68"/>
      <c r="AK1257" s="68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8" t="s">
        <v>37</v>
      </c>
    </row>
    <row r="1258" spans="1:243" ht="49" customHeight="1" x14ac:dyDescent="0.35">
      <c r="A1258" s="20">
        <v>1256</v>
      </c>
      <c r="B1258" s="2" t="s">
        <v>2700</v>
      </c>
      <c r="C1258" s="2" t="s">
        <v>3052</v>
      </c>
      <c r="E1258" s="4" t="s">
        <v>3053</v>
      </c>
      <c r="F1258" s="23" t="s">
        <v>3054</v>
      </c>
      <c r="G1258" s="4" t="s">
        <v>3055</v>
      </c>
      <c r="J1258" s="24">
        <f t="shared" si="103"/>
        <v>1</v>
      </c>
      <c r="K1258" s="44" t="s">
        <v>55</v>
      </c>
      <c r="V1258" s="26">
        <f t="shared" si="101"/>
        <v>1</v>
      </c>
      <c r="X1258" s="27" t="str">
        <f t="shared" si="102"/>
        <v>P var</v>
      </c>
      <c r="AB1258" s="5" t="s">
        <v>917</v>
      </c>
      <c r="AH1258" s="67">
        <v>1</v>
      </c>
      <c r="AI1258" s="68"/>
      <c r="AJ1258" s="68"/>
      <c r="AK1258" s="68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8" t="s">
        <v>37</v>
      </c>
    </row>
    <row r="1259" spans="1:243" ht="49" customHeight="1" x14ac:dyDescent="0.35">
      <c r="A1259" s="20">
        <v>1257</v>
      </c>
      <c r="B1259" s="2" t="s">
        <v>2700</v>
      </c>
      <c r="C1259" s="2" t="s">
        <v>3052</v>
      </c>
      <c r="E1259" s="4" t="s">
        <v>3056</v>
      </c>
      <c r="F1259" s="23" t="s">
        <v>3057</v>
      </c>
      <c r="G1259" s="4" t="s">
        <v>3058</v>
      </c>
      <c r="J1259" s="24">
        <f t="shared" si="103"/>
        <v>1</v>
      </c>
      <c r="K1259" s="44" t="s">
        <v>55</v>
      </c>
      <c r="V1259" s="26">
        <f t="shared" si="101"/>
        <v>1</v>
      </c>
      <c r="X1259" s="27" t="str">
        <f t="shared" si="102"/>
        <v>P var</v>
      </c>
      <c r="AB1259" s="5" t="s">
        <v>3059</v>
      </c>
      <c r="AH1259" s="67">
        <v>1</v>
      </c>
      <c r="AI1259" s="68"/>
      <c r="AJ1259" s="68"/>
      <c r="AK1259" s="68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8" t="s">
        <v>37</v>
      </c>
    </row>
    <row r="1260" spans="1:243" ht="49" customHeight="1" x14ac:dyDescent="0.35">
      <c r="A1260" s="20">
        <v>1258</v>
      </c>
      <c r="B1260" s="2" t="s">
        <v>2700</v>
      </c>
      <c r="C1260" s="2" t="s">
        <v>3052</v>
      </c>
      <c r="E1260" s="4" t="s">
        <v>3060</v>
      </c>
      <c r="F1260" s="23" t="s">
        <v>3061</v>
      </c>
      <c r="G1260" s="4" t="s">
        <v>3062</v>
      </c>
      <c r="J1260" s="24">
        <f t="shared" si="103"/>
        <v>6</v>
      </c>
      <c r="K1260" s="44" t="s">
        <v>55</v>
      </c>
      <c r="V1260" s="26">
        <f t="shared" si="101"/>
        <v>6</v>
      </c>
      <c r="X1260" s="27" t="str">
        <f t="shared" si="102"/>
        <v>P var</v>
      </c>
      <c r="AB1260" s="5" t="s">
        <v>250</v>
      </c>
      <c r="AH1260" s="67">
        <v>6</v>
      </c>
      <c r="AI1260" s="68"/>
      <c r="AJ1260" s="68"/>
      <c r="AK1260" s="68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8" t="s">
        <v>37</v>
      </c>
    </row>
    <row r="1261" spans="1:243" ht="49" customHeight="1" x14ac:dyDescent="0.35">
      <c r="A1261" s="20">
        <v>1259</v>
      </c>
      <c r="B1261" s="2" t="s">
        <v>2700</v>
      </c>
      <c r="C1261" s="2" t="s">
        <v>3052</v>
      </c>
      <c r="E1261" s="4" t="s">
        <v>3063</v>
      </c>
      <c r="F1261" s="23" t="s">
        <v>3064</v>
      </c>
      <c r="G1261" s="4" t="s">
        <v>3065</v>
      </c>
      <c r="J1261" s="24">
        <f t="shared" si="103"/>
        <v>5</v>
      </c>
      <c r="K1261" s="44" t="s">
        <v>55</v>
      </c>
      <c r="V1261" s="26">
        <f t="shared" si="101"/>
        <v>5</v>
      </c>
      <c r="X1261" s="27" t="str">
        <f t="shared" si="102"/>
        <v>P var</v>
      </c>
      <c r="AB1261" s="5" t="s">
        <v>56</v>
      </c>
      <c r="AH1261" s="67">
        <v>5</v>
      </c>
      <c r="AI1261" s="68"/>
      <c r="AJ1261" s="68"/>
      <c r="AK1261" s="68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8" t="s">
        <v>37</v>
      </c>
    </row>
    <row r="1262" spans="1:243" ht="49" customHeight="1" x14ac:dyDescent="0.35">
      <c r="A1262" s="20">
        <v>1260</v>
      </c>
      <c r="B1262" s="2" t="s">
        <v>2700</v>
      </c>
      <c r="C1262" s="2" t="s">
        <v>3052</v>
      </c>
      <c r="E1262" s="109" t="s">
        <v>3066</v>
      </c>
      <c r="F1262" s="23" t="s">
        <v>3067</v>
      </c>
      <c r="G1262" s="4" t="s">
        <v>3068</v>
      </c>
      <c r="J1262" s="24">
        <f t="shared" si="103"/>
        <v>5</v>
      </c>
      <c r="K1262" s="44" t="s">
        <v>55</v>
      </c>
      <c r="V1262" s="26">
        <f t="shared" si="101"/>
        <v>5</v>
      </c>
      <c r="X1262" s="27" t="str">
        <f t="shared" si="102"/>
        <v>P var</v>
      </c>
      <c r="AB1262" s="5" t="s">
        <v>837</v>
      </c>
      <c r="AH1262" s="67">
        <v>5</v>
      </c>
      <c r="AI1262" s="68"/>
      <c r="AJ1262" s="68"/>
      <c r="AK1262" s="68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8" t="s">
        <v>37</v>
      </c>
    </row>
    <row r="1263" spans="1:243" ht="49" customHeight="1" x14ac:dyDescent="0.35">
      <c r="A1263" s="20">
        <v>1261</v>
      </c>
      <c r="B1263" s="2" t="s">
        <v>2700</v>
      </c>
      <c r="C1263" s="2" t="s">
        <v>3052</v>
      </c>
      <c r="E1263" s="109" t="s">
        <v>3069</v>
      </c>
      <c r="F1263" s="23" t="s">
        <v>3070</v>
      </c>
      <c r="G1263" s="4" t="s">
        <v>3071</v>
      </c>
      <c r="J1263" s="24">
        <f t="shared" si="103"/>
        <v>5</v>
      </c>
      <c r="K1263" s="44" t="s">
        <v>55</v>
      </c>
      <c r="V1263" s="26">
        <f t="shared" si="101"/>
        <v>5</v>
      </c>
      <c r="X1263" s="27" t="str">
        <f t="shared" si="102"/>
        <v>P var</v>
      </c>
      <c r="AB1263" s="5" t="s">
        <v>837</v>
      </c>
      <c r="AH1263" s="67">
        <v>5</v>
      </c>
      <c r="AI1263" s="68"/>
      <c r="AJ1263" s="68"/>
      <c r="AK1263" s="68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8" t="s">
        <v>37</v>
      </c>
    </row>
    <row r="1264" spans="1:243" ht="49" customHeight="1" x14ac:dyDescent="0.35">
      <c r="A1264" s="20">
        <v>1262</v>
      </c>
      <c r="B1264" s="2" t="s">
        <v>2700</v>
      </c>
      <c r="C1264" s="2" t="s">
        <v>3052</v>
      </c>
      <c r="E1264" s="109" t="s">
        <v>3072</v>
      </c>
      <c r="F1264" s="23" t="s">
        <v>3070</v>
      </c>
      <c r="G1264" s="4" t="s">
        <v>3071</v>
      </c>
      <c r="J1264" s="24">
        <f t="shared" si="103"/>
        <v>5</v>
      </c>
      <c r="K1264" s="44" t="s">
        <v>55</v>
      </c>
      <c r="V1264" s="26">
        <f t="shared" si="101"/>
        <v>5</v>
      </c>
      <c r="X1264" s="27" t="str">
        <f t="shared" si="102"/>
        <v>P var</v>
      </c>
      <c r="AB1264" s="5" t="s">
        <v>837</v>
      </c>
      <c r="AH1264" s="67">
        <v>5</v>
      </c>
      <c r="AI1264" s="68"/>
      <c r="AJ1264" s="68"/>
      <c r="AK1264" s="68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8" t="s">
        <v>37</v>
      </c>
    </row>
    <row r="1265" spans="1:243" ht="49" customHeight="1" x14ac:dyDescent="0.35">
      <c r="A1265" s="20">
        <v>1263</v>
      </c>
      <c r="B1265" s="2" t="s">
        <v>2700</v>
      </c>
      <c r="C1265" s="2" t="s">
        <v>3052</v>
      </c>
      <c r="E1265" s="4" t="s">
        <v>3073</v>
      </c>
      <c r="F1265" s="23" t="s">
        <v>3074</v>
      </c>
      <c r="G1265" s="4" t="s">
        <v>3075</v>
      </c>
      <c r="J1265" s="24">
        <f t="shared" si="103"/>
        <v>2</v>
      </c>
      <c r="K1265" s="44" t="s">
        <v>55</v>
      </c>
      <c r="V1265" s="26">
        <f t="shared" si="101"/>
        <v>2</v>
      </c>
      <c r="X1265" s="27" t="str">
        <f t="shared" si="102"/>
        <v>P var</v>
      </c>
      <c r="AB1265" s="5" t="s">
        <v>917</v>
      </c>
      <c r="AH1265" s="67">
        <v>2</v>
      </c>
      <c r="AI1265" s="68"/>
      <c r="AJ1265" s="68"/>
      <c r="AK1265" s="68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8" t="s">
        <v>37</v>
      </c>
    </row>
    <row r="1266" spans="1:243" ht="49" customHeight="1" x14ac:dyDescent="0.35">
      <c r="A1266" s="20">
        <v>1264</v>
      </c>
      <c r="B1266" s="2" t="s">
        <v>2700</v>
      </c>
      <c r="C1266" s="2" t="s">
        <v>3052</v>
      </c>
      <c r="E1266" s="4" t="s">
        <v>3076</v>
      </c>
      <c r="F1266" s="23" t="s">
        <v>3077</v>
      </c>
      <c r="G1266" s="4" t="s">
        <v>3078</v>
      </c>
      <c r="J1266" s="24">
        <f t="shared" si="103"/>
        <v>2</v>
      </c>
      <c r="K1266" s="44" t="s">
        <v>55</v>
      </c>
      <c r="V1266" s="26">
        <f t="shared" si="101"/>
        <v>2</v>
      </c>
      <c r="X1266" s="27" t="str">
        <f t="shared" si="102"/>
        <v>P var</v>
      </c>
      <c r="AB1266" s="5" t="s">
        <v>917</v>
      </c>
      <c r="AH1266" s="67">
        <v>2</v>
      </c>
      <c r="AI1266" s="68"/>
      <c r="AJ1266" s="68"/>
      <c r="AK1266" s="68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8" t="s">
        <v>37</v>
      </c>
    </row>
    <row r="1267" spans="1:243" ht="49" customHeight="1" x14ac:dyDescent="0.35">
      <c r="A1267" s="20">
        <v>1265</v>
      </c>
      <c r="B1267" s="2" t="s">
        <v>3079</v>
      </c>
      <c r="C1267" s="2" t="s">
        <v>3080</v>
      </c>
      <c r="D1267" s="2" t="s">
        <v>3081</v>
      </c>
      <c r="E1267" s="4" t="s">
        <v>3082</v>
      </c>
      <c r="F1267" s="23" t="s">
        <v>3083</v>
      </c>
      <c r="G1267" s="4" t="s">
        <v>3084</v>
      </c>
      <c r="I1267" s="1">
        <v>5</v>
      </c>
      <c r="J1267" s="24">
        <f t="shared" si="103"/>
        <v>19</v>
      </c>
      <c r="K1267" s="44" t="s">
        <v>55</v>
      </c>
      <c r="V1267" s="26">
        <f t="shared" si="101"/>
        <v>14</v>
      </c>
      <c r="X1267" s="27" t="str">
        <f t="shared" si="102"/>
        <v>P var</v>
      </c>
      <c r="AB1267" s="5" t="s">
        <v>917</v>
      </c>
      <c r="AH1267" s="67">
        <v>20</v>
      </c>
      <c r="AI1267" s="68"/>
      <c r="AJ1267" s="68"/>
      <c r="AK1267" s="68"/>
      <c r="AL1267" s="1"/>
      <c r="AM1267" s="1"/>
      <c r="AN1267" s="1"/>
      <c r="AO1267" s="1"/>
      <c r="AP1267" s="1">
        <v>-1</v>
      </c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8" t="s">
        <v>37</v>
      </c>
    </row>
    <row r="1268" spans="1:243" ht="49" customHeight="1" x14ac:dyDescent="0.35">
      <c r="A1268" s="20">
        <v>1266</v>
      </c>
      <c r="B1268" s="2" t="s">
        <v>498</v>
      </c>
      <c r="C1268" s="2" t="s">
        <v>3085</v>
      </c>
      <c r="D1268" s="2" t="s">
        <v>160</v>
      </c>
      <c r="E1268" s="4" t="s">
        <v>3086</v>
      </c>
      <c r="F1268" s="23" t="s">
        <v>3087</v>
      </c>
      <c r="J1268" s="24">
        <f t="shared" si="103"/>
        <v>3000</v>
      </c>
      <c r="K1268" s="44" t="s">
        <v>55</v>
      </c>
      <c r="V1268" s="26">
        <f t="shared" si="101"/>
        <v>3000</v>
      </c>
      <c r="X1268" s="27" t="str">
        <f t="shared" si="102"/>
        <v>P var</v>
      </c>
      <c r="AH1268" s="67">
        <v>3000</v>
      </c>
      <c r="AI1268" s="68"/>
      <c r="AJ1268" s="68"/>
      <c r="AK1268" s="68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8" t="s">
        <v>37</v>
      </c>
    </row>
    <row r="1269" spans="1:243" ht="49" customHeight="1" x14ac:dyDescent="0.35">
      <c r="A1269" s="20">
        <v>1267</v>
      </c>
      <c r="B1269" s="2" t="s">
        <v>3088</v>
      </c>
      <c r="C1269" s="2" t="s">
        <v>3089</v>
      </c>
      <c r="D1269" s="2" t="s">
        <v>2248</v>
      </c>
      <c r="E1269" s="4" t="s">
        <v>3090</v>
      </c>
      <c r="F1269" s="23" t="s">
        <v>3091</v>
      </c>
      <c r="J1269" s="47">
        <f t="shared" si="103"/>
        <v>11</v>
      </c>
      <c r="K1269" s="44" t="s">
        <v>55</v>
      </c>
      <c r="V1269" s="26">
        <f t="shared" si="101"/>
        <v>11</v>
      </c>
      <c r="X1269" s="27" t="str">
        <f t="shared" si="102"/>
        <v>P var</v>
      </c>
      <c r="AH1269" s="67">
        <v>11</v>
      </c>
      <c r="AI1269" s="68"/>
      <c r="AJ1269" s="68"/>
      <c r="AK1269" s="68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8" t="s">
        <v>37</v>
      </c>
    </row>
    <row r="1270" spans="1:243" ht="49" customHeight="1" x14ac:dyDescent="0.35">
      <c r="A1270" s="20">
        <v>1268</v>
      </c>
      <c r="B1270" s="2" t="s">
        <v>3088</v>
      </c>
      <c r="C1270" s="2" t="s">
        <v>1964</v>
      </c>
      <c r="D1270" s="2" t="s">
        <v>3092</v>
      </c>
      <c r="E1270" s="4" t="s">
        <v>3093</v>
      </c>
      <c r="F1270" s="23" t="s">
        <v>3094</v>
      </c>
      <c r="I1270" s="1">
        <v>2</v>
      </c>
      <c r="J1270" s="24">
        <f t="shared" si="103"/>
        <v>10</v>
      </c>
      <c r="K1270" s="44" t="s">
        <v>55</v>
      </c>
      <c r="V1270" s="26">
        <f t="shared" si="101"/>
        <v>8</v>
      </c>
      <c r="X1270" s="27" t="str">
        <f t="shared" si="102"/>
        <v>P var</v>
      </c>
      <c r="AH1270" s="67">
        <v>10</v>
      </c>
      <c r="AI1270" s="68"/>
      <c r="AJ1270" s="68"/>
      <c r="AK1270" s="68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8" t="s">
        <v>37</v>
      </c>
    </row>
    <row r="1271" spans="1:243" ht="49" customHeight="1" x14ac:dyDescent="0.35">
      <c r="A1271" s="20">
        <v>1269</v>
      </c>
      <c r="B1271" s="2" t="s">
        <v>498</v>
      </c>
      <c r="C1271" s="2" t="s">
        <v>3095</v>
      </c>
      <c r="D1271" s="2" t="s">
        <v>3096</v>
      </c>
      <c r="E1271" s="4" t="s">
        <v>3097</v>
      </c>
      <c r="F1271" s="23" t="s">
        <v>3098</v>
      </c>
      <c r="J1271" s="24">
        <f t="shared" si="103"/>
        <v>30000</v>
      </c>
      <c r="K1271" s="44" t="s">
        <v>55</v>
      </c>
      <c r="V1271" s="26">
        <f t="shared" si="101"/>
        <v>30000</v>
      </c>
      <c r="X1271" s="27" t="str">
        <f t="shared" si="102"/>
        <v>P var</v>
      </c>
      <c r="AH1271" s="67">
        <v>30000</v>
      </c>
      <c r="AI1271" s="68"/>
      <c r="AJ1271" s="68"/>
      <c r="AK1271" s="68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8" t="s">
        <v>37</v>
      </c>
    </row>
    <row r="1272" spans="1:243" ht="49" customHeight="1" x14ac:dyDescent="0.35">
      <c r="A1272" s="20">
        <v>1270</v>
      </c>
      <c r="B1272" s="2" t="s">
        <v>498</v>
      </c>
      <c r="C1272" s="2" t="s">
        <v>3095</v>
      </c>
      <c r="D1272" s="2" t="s">
        <v>3096</v>
      </c>
      <c r="E1272" s="4" t="s">
        <v>3099</v>
      </c>
      <c r="F1272" s="23" t="s">
        <v>3100</v>
      </c>
      <c r="J1272" s="24">
        <f t="shared" si="103"/>
        <v>5000</v>
      </c>
      <c r="K1272" s="44" t="s">
        <v>55</v>
      </c>
      <c r="V1272" s="26">
        <f t="shared" si="101"/>
        <v>5000</v>
      </c>
      <c r="X1272" s="27" t="str">
        <f t="shared" si="102"/>
        <v>P var</v>
      </c>
      <c r="AH1272" s="67">
        <v>5000</v>
      </c>
      <c r="AI1272" s="68"/>
      <c r="AJ1272" s="68"/>
      <c r="AK1272" s="68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8" t="s">
        <v>37</v>
      </c>
    </row>
    <row r="1273" spans="1:243" ht="49" customHeight="1" x14ac:dyDescent="0.35">
      <c r="A1273" s="20">
        <v>1271</v>
      </c>
      <c r="B1273" s="2" t="s">
        <v>498</v>
      </c>
      <c r="C1273" s="2" t="s">
        <v>3095</v>
      </c>
      <c r="D1273" s="2" t="s">
        <v>3096</v>
      </c>
      <c r="E1273" s="4" t="s">
        <v>3101</v>
      </c>
      <c r="F1273" s="23" t="s">
        <v>3102</v>
      </c>
      <c r="J1273" s="24">
        <f t="shared" si="103"/>
        <v>5000</v>
      </c>
      <c r="K1273" s="44" t="s">
        <v>55</v>
      </c>
      <c r="V1273" s="26">
        <f t="shared" si="101"/>
        <v>5000</v>
      </c>
      <c r="X1273" s="27" t="str">
        <f t="shared" si="102"/>
        <v>P var</v>
      </c>
      <c r="AH1273" s="67">
        <v>5000</v>
      </c>
      <c r="AI1273" s="68"/>
      <c r="AJ1273" s="68"/>
      <c r="AK1273" s="68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8" t="s">
        <v>37</v>
      </c>
    </row>
    <row r="1274" spans="1:243" ht="49" customHeight="1" x14ac:dyDescent="0.35">
      <c r="A1274" s="20">
        <v>1272</v>
      </c>
      <c r="B1274" s="2" t="s">
        <v>498</v>
      </c>
      <c r="C1274" s="2" t="s">
        <v>3103</v>
      </c>
      <c r="D1274" s="2" t="s">
        <v>3096</v>
      </c>
      <c r="E1274" s="4" t="s">
        <v>3104</v>
      </c>
      <c r="F1274" s="23" t="s">
        <v>3105</v>
      </c>
      <c r="J1274" s="24">
        <f t="shared" si="103"/>
        <v>1000</v>
      </c>
      <c r="K1274" s="44" t="s">
        <v>55</v>
      </c>
      <c r="V1274" s="26">
        <f t="shared" si="101"/>
        <v>1000</v>
      </c>
      <c r="X1274" s="27" t="str">
        <f t="shared" si="102"/>
        <v>P var</v>
      </c>
      <c r="AH1274" s="67">
        <v>1000</v>
      </c>
      <c r="AI1274" s="68"/>
      <c r="AJ1274" s="68"/>
      <c r="AK1274" s="68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8" t="s">
        <v>37</v>
      </c>
    </row>
    <row r="1275" spans="1:243" ht="49" customHeight="1" x14ac:dyDescent="0.35">
      <c r="A1275" s="20">
        <v>1273</v>
      </c>
      <c r="B1275" s="2" t="s">
        <v>498</v>
      </c>
      <c r="C1275" s="2" t="s">
        <v>3103</v>
      </c>
      <c r="D1275" s="2" t="s">
        <v>3096</v>
      </c>
      <c r="E1275" s="4" t="s">
        <v>3106</v>
      </c>
      <c r="F1275" s="23" t="s">
        <v>3107</v>
      </c>
      <c r="J1275" s="24">
        <f t="shared" si="103"/>
        <v>1500</v>
      </c>
      <c r="K1275" s="44" t="s">
        <v>55</v>
      </c>
      <c r="V1275" s="26">
        <f t="shared" si="101"/>
        <v>1500</v>
      </c>
      <c r="X1275" s="27" t="str">
        <f t="shared" si="102"/>
        <v>P var</v>
      </c>
      <c r="AH1275" s="67">
        <v>1500</v>
      </c>
      <c r="AI1275" s="68"/>
      <c r="AJ1275" s="68"/>
      <c r="AK1275" s="68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8" t="s">
        <v>37</v>
      </c>
    </row>
    <row r="1276" spans="1:243" ht="49" customHeight="1" x14ac:dyDescent="0.35">
      <c r="A1276" s="20">
        <v>1274</v>
      </c>
      <c r="B1276" s="2" t="s">
        <v>498</v>
      </c>
      <c r="C1276" s="2" t="s">
        <v>3108</v>
      </c>
      <c r="D1276" s="2" t="s">
        <v>3109</v>
      </c>
      <c r="E1276" s="4" t="s">
        <v>3110</v>
      </c>
      <c r="F1276" s="23" t="s">
        <v>3111</v>
      </c>
      <c r="J1276" s="24">
        <f t="shared" si="103"/>
        <v>5</v>
      </c>
      <c r="K1276" s="44" t="s">
        <v>55</v>
      </c>
      <c r="V1276" s="26">
        <f t="shared" si="101"/>
        <v>5</v>
      </c>
      <c r="X1276" s="27" t="str">
        <f t="shared" si="102"/>
        <v>P var</v>
      </c>
      <c r="AH1276" s="67">
        <v>5</v>
      </c>
      <c r="AI1276" s="68"/>
      <c r="AJ1276" s="68"/>
      <c r="AK1276" s="68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8" t="s">
        <v>37</v>
      </c>
    </row>
    <row r="1277" spans="1:243" ht="49" customHeight="1" x14ac:dyDescent="0.35">
      <c r="A1277" s="20">
        <v>1275</v>
      </c>
      <c r="B1277" s="2" t="s">
        <v>1964</v>
      </c>
      <c r="C1277" s="2" t="s">
        <v>1964</v>
      </c>
      <c r="D1277" s="2" t="s">
        <v>3112</v>
      </c>
      <c r="E1277" s="4" t="s">
        <v>3113</v>
      </c>
      <c r="F1277" s="23" t="s">
        <v>3114</v>
      </c>
      <c r="J1277" s="24">
        <f t="shared" si="103"/>
        <v>2</v>
      </c>
      <c r="K1277" s="44" t="s">
        <v>55</v>
      </c>
      <c r="V1277" s="26">
        <f t="shared" si="101"/>
        <v>2</v>
      </c>
      <c r="X1277" s="27" t="str">
        <f t="shared" si="102"/>
        <v>P var</v>
      </c>
      <c r="AH1277" s="67">
        <v>2</v>
      </c>
      <c r="AI1277" s="68"/>
      <c r="AJ1277" s="68"/>
      <c r="AK1277" s="68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8" t="s">
        <v>37</v>
      </c>
    </row>
    <row r="1278" spans="1:243" ht="49" customHeight="1" x14ac:dyDescent="0.35">
      <c r="A1278" s="20">
        <v>1276</v>
      </c>
      <c r="B1278" s="2" t="s">
        <v>498</v>
      </c>
      <c r="C1278" s="2" t="s">
        <v>230</v>
      </c>
      <c r="D1278" s="2" t="s">
        <v>303</v>
      </c>
      <c r="E1278" s="4" t="s">
        <v>3115</v>
      </c>
      <c r="F1278" s="23" t="s">
        <v>3116</v>
      </c>
      <c r="J1278" s="24">
        <f t="shared" si="103"/>
        <v>2</v>
      </c>
      <c r="K1278" s="44" t="s">
        <v>55</v>
      </c>
      <c r="V1278" s="26">
        <f t="shared" si="101"/>
        <v>2</v>
      </c>
      <c r="X1278" s="27" t="str">
        <f t="shared" si="102"/>
        <v>P var</v>
      </c>
      <c r="AB1278" s="66" t="s">
        <v>235</v>
      </c>
      <c r="AC1278" s="1">
        <v>90</v>
      </c>
      <c r="AD1278" s="31">
        <f>J1278/AC1278</f>
        <v>2.2222222222222223E-2</v>
      </c>
      <c r="AE1278" s="1">
        <v>1</v>
      </c>
      <c r="AF1278" s="44" t="s">
        <v>3117</v>
      </c>
      <c r="AG1278" s="11">
        <v>50.226071428571423</v>
      </c>
      <c r="AH1278" s="67">
        <v>2</v>
      </c>
      <c r="AI1278" s="68"/>
      <c r="AJ1278" s="68"/>
      <c r="AK1278" s="68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8" t="s">
        <v>37</v>
      </c>
    </row>
    <row r="1279" spans="1:243" ht="49" customHeight="1" x14ac:dyDescent="0.35">
      <c r="A1279" s="20">
        <v>1277</v>
      </c>
      <c r="B1279" s="2" t="s">
        <v>498</v>
      </c>
      <c r="C1279" s="2" t="s">
        <v>3118</v>
      </c>
      <c r="E1279" s="4" t="s">
        <v>3119</v>
      </c>
      <c r="F1279" s="23" t="s">
        <v>3120</v>
      </c>
      <c r="J1279" s="24">
        <f t="shared" si="103"/>
        <v>200</v>
      </c>
      <c r="K1279" s="44" t="s">
        <v>55</v>
      </c>
      <c r="V1279" s="26">
        <f t="shared" si="101"/>
        <v>200</v>
      </c>
      <c r="X1279" s="27" t="str">
        <f t="shared" si="102"/>
        <v>P var</v>
      </c>
      <c r="AB1279" s="5" t="s">
        <v>219</v>
      </c>
      <c r="AC1279" s="1">
        <v>30</v>
      </c>
      <c r="AE1279" s="20">
        <v>1</v>
      </c>
      <c r="AF1279" s="20" t="s">
        <v>121</v>
      </c>
      <c r="AG1279" s="11">
        <v>0.12</v>
      </c>
      <c r="AH1279" s="67">
        <v>200</v>
      </c>
      <c r="AI1279" s="68"/>
      <c r="AJ1279" s="68"/>
      <c r="AK1279" s="68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8" t="s">
        <v>37</v>
      </c>
    </row>
    <row r="1280" spans="1:243" ht="49" customHeight="1" x14ac:dyDescent="0.35">
      <c r="A1280" s="20">
        <v>1278</v>
      </c>
      <c r="B1280" s="2" t="s">
        <v>498</v>
      </c>
      <c r="C1280" s="2" t="s">
        <v>2720</v>
      </c>
      <c r="D1280" s="2" t="s">
        <v>2845</v>
      </c>
      <c r="E1280" s="4" t="s">
        <v>3121</v>
      </c>
      <c r="F1280" s="23" t="s">
        <v>3122</v>
      </c>
      <c r="J1280" s="24">
        <f t="shared" si="103"/>
        <v>1</v>
      </c>
      <c r="K1280" s="44" t="s">
        <v>55</v>
      </c>
      <c r="V1280" s="26">
        <f t="shared" si="101"/>
        <v>1</v>
      </c>
      <c r="X1280" s="27" t="str">
        <f t="shared" si="102"/>
        <v>P var</v>
      </c>
      <c r="AB1280" s="5" t="s">
        <v>219</v>
      </c>
      <c r="AC1280" s="1">
        <v>30</v>
      </c>
      <c r="AE1280" s="20">
        <v>1</v>
      </c>
      <c r="AF1280" s="20" t="s">
        <v>121</v>
      </c>
      <c r="AG1280" s="11">
        <v>2226</v>
      </c>
      <c r="AH1280" s="67">
        <v>1</v>
      </c>
      <c r="AI1280" s="68"/>
      <c r="AJ1280" s="68"/>
      <c r="AK1280" s="68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8" t="s">
        <v>37</v>
      </c>
    </row>
    <row r="1281" spans="1:243" ht="49" customHeight="1" x14ac:dyDescent="0.35">
      <c r="A1281" s="20">
        <v>1279</v>
      </c>
      <c r="B1281" s="2" t="s">
        <v>498</v>
      </c>
      <c r="C1281" s="2" t="s">
        <v>1964</v>
      </c>
      <c r="D1281" s="2" t="s">
        <v>2263</v>
      </c>
      <c r="E1281" s="4" t="s">
        <v>3123</v>
      </c>
      <c r="F1281" s="23" t="s">
        <v>3124</v>
      </c>
      <c r="J1281" s="47">
        <f t="shared" si="103"/>
        <v>3</v>
      </c>
      <c r="K1281" s="44" t="s">
        <v>55</v>
      </c>
      <c r="V1281" s="26">
        <f t="shared" ref="V1281:V1344" si="104">J1281-I1281</f>
        <v>3</v>
      </c>
      <c r="X1281" s="27" t="str">
        <f t="shared" ref="X1281:X1344" si="105">IF(J1281&lt;I1281,"N var",IF(J1281&lt;(I1281+W1281),"P var low",IF(J1281&gt;(I1281+W1281-1),"P var","N var")))</f>
        <v>P var</v>
      </c>
      <c r="AB1281" s="5" t="s">
        <v>3125</v>
      </c>
      <c r="AC1281" s="1">
        <v>30</v>
      </c>
      <c r="AE1281" s="20">
        <v>1</v>
      </c>
      <c r="AF1281" s="20" t="s">
        <v>121</v>
      </c>
      <c r="AG1281" s="11">
        <v>172.5</v>
      </c>
      <c r="AH1281" s="67">
        <v>3</v>
      </c>
      <c r="AI1281" s="68"/>
      <c r="AJ1281" s="68"/>
      <c r="AK1281" s="68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>
        <v>-1</v>
      </c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>
        <v>1</v>
      </c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8" t="s">
        <v>37</v>
      </c>
    </row>
    <row r="1282" spans="1:243" ht="49" customHeight="1" x14ac:dyDescent="0.35">
      <c r="A1282" s="20">
        <v>1280</v>
      </c>
      <c r="B1282" s="2" t="s">
        <v>498</v>
      </c>
      <c r="D1282" s="2" t="s">
        <v>3126</v>
      </c>
      <c r="E1282" s="4" t="s">
        <v>3127</v>
      </c>
      <c r="F1282" s="23" t="s">
        <v>3128</v>
      </c>
      <c r="J1282" s="24">
        <f t="shared" si="103"/>
        <v>1</v>
      </c>
      <c r="K1282" s="44" t="s">
        <v>55</v>
      </c>
      <c r="V1282" s="26">
        <f t="shared" si="104"/>
        <v>1</v>
      </c>
      <c r="X1282" s="27" t="str">
        <f t="shared" si="105"/>
        <v>P var</v>
      </c>
      <c r="AB1282" s="5" t="s">
        <v>258</v>
      </c>
      <c r="AH1282" s="67">
        <v>1</v>
      </c>
      <c r="AI1282" s="68"/>
      <c r="AJ1282" s="68"/>
      <c r="AK1282" s="68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8" t="s">
        <v>37</v>
      </c>
    </row>
    <row r="1283" spans="1:243" ht="49" customHeight="1" x14ac:dyDescent="0.35">
      <c r="A1283" s="20">
        <v>1281</v>
      </c>
      <c r="B1283" s="2" t="s">
        <v>498</v>
      </c>
      <c r="D1283" s="2" t="s">
        <v>3126</v>
      </c>
      <c r="E1283" s="4" t="s">
        <v>3129</v>
      </c>
      <c r="F1283" s="23" t="s">
        <v>3130</v>
      </c>
      <c r="J1283" s="24">
        <f t="shared" si="103"/>
        <v>5</v>
      </c>
      <c r="K1283" s="44" t="s">
        <v>55</v>
      </c>
      <c r="V1283" s="26">
        <f t="shared" si="104"/>
        <v>5</v>
      </c>
      <c r="X1283" s="27" t="str">
        <f t="shared" si="105"/>
        <v>P var</v>
      </c>
      <c r="AB1283" s="49" t="s">
        <v>3131</v>
      </c>
      <c r="AC1283" s="20">
        <v>30</v>
      </c>
      <c r="AD1283" s="31">
        <f t="shared" ref="AD1283:AD1327" si="106">J1283/AC1283</f>
        <v>0.16666666666666666</v>
      </c>
      <c r="AE1283" s="20">
        <v>1</v>
      </c>
      <c r="AF1283" s="20" t="s">
        <v>121</v>
      </c>
      <c r="AG1283" s="39">
        <f>5250/56</f>
        <v>93.75</v>
      </c>
      <c r="AH1283" s="62">
        <v>5</v>
      </c>
      <c r="AI1283" s="63"/>
      <c r="AJ1283" s="63"/>
      <c r="AK1283" s="63"/>
      <c r="AL1283" s="64"/>
      <c r="AM1283" s="64"/>
      <c r="AN1283" s="64"/>
      <c r="AO1283" s="64"/>
      <c r="AP1283" s="64"/>
      <c r="AQ1283" s="64"/>
      <c r="AR1283" s="64"/>
      <c r="AS1283" s="64"/>
      <c r="AT1283" s="64"/>
      <c r="AU1283" s="64"/>
      <c r="AV1283" s="64"/>
      <c r="AW1283" s="64"/>
      <c r="AX1283" s="64"/>
      <c r="AY1283" s="64"/>
      <c r="AZ1283" s="64"/>
      <c r="BA1283" s="64"/>
      <c r="BB1283" s="64"/>
      <c r="BC1283" s="64"/>
      <c r="BD1283" s="64"/>
      <c r="BE1283" s="64"/>
      <c r="BF1283" s="64"/>
      <c r="BG1283" s="64"/>
      <c r="BH1283" s="64"/>
      <c r="BI1283" s="64"/>
      <c r="BJ1283" s="64"/>
      <c r="BK1283" s="64"/>
      <c r="BL1283" s="64"/>
      <c r="BM1283" s="64"/>
      <c r="BN1283" s="64"/>
      <c r="BO1283" s="64"/>
      <c r="BP1283" s="64"/>
      <c r="BQ1283" s="64"/>
      <c r="BR1283" s="64"/>
      <c r="BS1283" s="64"/>
      <c r="BT1283" s="64"/>
      <c r="BU1283" s="64"/>
      <c r="BV1283" s="64"/>
      <c r="BW1283" s="64"/>
      <c r="BX1283" s="64"/>
      <c r="BY1283" s="64"/>
      <c r="BZ1283" s="64"/>
      <c r="CA1283" s="64"/>
      <c r="CB1283" s="64"/>
      <c r="CC1283" s="64"/>
      <c r="CD1283" s="64"/>
      <c r="CE1283" s="64"/>
      <c r="CF1283" s="64"/>
      <c r="CG1283" s="64"/>
      <c r="CH1283" s="64"/>
      <c r="CI1283" s="64"/>
      <c r="CJ1283" s="64"/>
      <c r="CK1283" s="64"/>
      <c r="CL1283" s="64"/>
      <c r="CM1283" s="64"/>
      <c r="CN1283" s="64"/>
      <c r="CO1283" s="64"/>
      <c r="CP1283" s="64"/>
      <c r="CQ1283" s="64"/>
      <c r="CR1283" s="64"/>
      <c r="CS1283" s="64"/>
      <c r="CT1283" s="64"/>
      <c r="CU1283" s="64"/>
      <c r="CV1283" s="64"/>
      <c r="CW1283" s="64"/>
      <c r="CX1283" s="64"/>
      <c r="CY1283" s="64"/>
      <c r="CZ1283" s="64"/>
      <c r="DA1283" s="64"/>
      <c r="DB1283" s="64"/>
      <c r="DC1283" s="64"/>
      <c r="DD1283" s="64"/>
      <c r="DE1283" s="64"/>
      <c r="DF1283" s="64"/>
      <c r="DG1283" s="64"/>
      <c r="DH1283" s="64"/>
      <c r="DI1283" s="64"/>
      <c r="DJ1283" s="64"/>
      <c r="DK1283" s="64"/>
      <c r="DL1283" s="64"/>
      <c r="DM1283" s="64"/>
      <c r="DN1283" s="64"/>
      <c r="DO1283" s="64"/>
      <c r="DP1283" s="64"/>
      <c r="DQ1283" s="64"/>
      <c r="DR1283" s="64"/>
      <c r="DS1283" s="64"/>
      <c r="DT1283" s="64"/>
      <c r="DU1283" s="64"/>
      <c r="DV1283" s="64"/>
      <c r="DW1283" s="64"/>
      <c r="DX1283" s="64"/>
      <c r="DY1283" s="64"/>
      <c r="DZ1283" s="64"/>
      <c r="EA1283" s="64"/>
      <c r="EB1283" s="64"/>
      <c r="EC1283" s="64"/>
      <c r="ED1283" s="64"/>
      <c r="EE1283" s="64"/>
      <c r="EF1283" s="64"/>
      <c r="EG1283" s="64"/>
      <c r="EH1283" s="64"/>
      <c r="EI1283" s="64"/>
      <c r="EJ1283" s="64"/>
      <c r="EK1283" s="64"/>
      <c r="EL1283" s="64"/>
      <c r="EM1283" s="64"/>
      <c r="EN1283" s="64"/>
      <c r="EO1283" s="64"/>
      <c r="EP1283" s="64"/>
      <c r="EQ1283" s="64"/>
      <c r="ER1283" s="64"/>
      <c r="ES1283" s="64"/>
      <c r="ET1283" s="64"/>
      <c r="EU1283" s="64"/>
      <c r="EV1283" s="64"/>
      <c r="EW1283" s="64"/>
      <c r="EX1283" s="64"/>
      <c r="EY1283" s="64"/>
      <c r="EZ1283" s="64"/>
      <c r="FA1283" s="64"/>
      <c r="FB1283" s="64"/>
      <c r="FC1283" s="64"/>
      <c r="FD1283" s="64"/>
      <c r="FE1283" s="64"/>
      <c r="FF1283" s="64"/>
      <c r="FG1283" s="64"/>
      <c r="FH1283" s="64"/>
      <c r="FI1283" s="64"/>
      <c r="FJ1283" s="64"/>
      <c r="FK1283" s="64"/>
      <c r="FL1283" s="64"/>
      <c r="FM1283" s="64"/>
      <c r="FN1283" s="64"/>
      <c r="FO1283" s="64"/>
      <c r="FP1283" s="64"/>
      <c r="FQ1283" s="64"/>
      <c r="FR1283" s="64"/>
      <c r="FS1283" s="64"/>
      <c r="FT1283" s="64"/>
      <c r="FU1283" s="64"/>
      <c r="FV1283" s="64"/>
      <c r="FW1283" s="64"/>
      <c r="FX1283" s="64"/>
      <c r="FY1283" s="64"/>
      <c r="FZ1283" s="64"/>
      <c r="GA1283" s="64"/>
      <c r="GB1283" s="64"/>
      <c r="GC1283" s="64"/>
      <c r="GD1283" s="64"/>
      <c r="GE1283" s="64"/>
      <c r="GF1283" s="64"/>
      <c r="GG1283" s="64"/>
      <c r="GH1283" s="64"/>
      <c r="GI1283" s="64"/>
      <c r="GJ1283" s="64"/>
      <c r="GK1283" s="64"/>
      <c r="GL1283" s="64"/>
      <c r="GM1283" s="64"/>
      <c r="GN1283" s="64"/>
      <c r="GO1283" s="64"/>
      <c r="GP1283" s="64"/>
      <c r="GQ1283" s="64"/>
      <c r="GR1283" s="64"/>
      <c r="GS1283" s="64"/>
      <c r="GT1283" s="64"/>
      <c r="GU1283" s="64"/>
      <c r="GV1283" s="64"/>
      <c r="GW1283" s="64"/>
      <c r="GX1283" s="64"/>
      <c r="GY1283" s="64"/>
      <c r="GZ1283" s="64"/>
      <c r="HA1283" s="64"/>
      <c r="HB1283" s="64"/>
      <c r="HC1283" s="64"/>
      <c r="HD1283" s="64"/>
      <c r="HE1283" s="64"/>
      <c r="HF1283" s="64"/>
      <c r="HG1283" s="64"/>
      <c r="HH1283" s="64"/>
      <c r="HI1283" s="64"/>
      <c r="HJ1283" s="64"/>
      <c r="HK1283" s="64"/>
      <c r="HL1283" s="64"/>
      <c r="HM1283" s="64"/>
      <c r="HN1283" s="64"/>
      <c r="HO1283" s="64"/>
      <c r="HP1283" s="64"/>
      <c r="HQ1283" s="64"/>
      <c r="HR1283" s="64"/>
      <c r="HS1283" s="64"/>
      <c r="HT1283" s="64"/>
      <c r="HU1283" s="64"/>
      <c r="HV1283" s="64"/>
      <c r="HW1283" s="64"/>
      <c r="HX1283" s="64"/>
      <c r="HY1283" s="64"/>
      <c r="HZ1283" s="64"/>
      <c r="IA1283" s="64"/>
      <c r="IB1283" s="64"/>
      <c r="IC1283" s="64"/>
      <c r="ID1283" s="64"/>
      <c r="IE1283" s="64"/>
      <c r="IF1283" s="64"/>
      <c r="IG1283" s="64"/>
      <c r="IH1283" s="64"/>
      <c r="II1283" s="18" t="s">
        <v>37</v>
      </c>
    </row>
    <row r="1284" spans="1:243" ht="49" customHeight="1" x14ac:dyDescent="0.35">
      <c r="A1284" s="20">
        <v>1282</v>
      </c>
      <c r="B1284" s="2" t="s">
        <v>498</v>
      </c>
      <c r="D1284" s="2" t="s">
        <v>3132</v>
      </c>
      <c r="E1284" s="4" t="s">
        <v>3133</v>
      </c>
      <c r="F1284" s="23" t="s">
        <v>3134</v>
      </c>
      <c r="I1284" s="1">
        <v>1</v>
      </c>
      <c r="J1284" s="24">
        <f t="shared" si="103"/>
        <v>1</v>
      </c>
      <c r="K1284" s="44" t="s">
        <v>677</v>
      </c>
      <c r="V1284" s="26">
        <f t="shared" si="104"/>
        <v>0</v>
      </c>
      <c r="X1284" s="27" t="str">
        <f t="shared" si="105"/>
        <v>P var</v>
      </c>
      <c r="AB1284" s="49" t="s">
        <v>781</v>
      </c>
      <c r="AC1284" s="20">
        <v>30</v>
      </c>
      <c r="AD1284" s="31">
        <f t="shared" si="106"/>
        <v>3.3333333333333333E-2</v>
      </c>
      <c r="AE1284" s="20">
        <v>1</v>
      </c>
      <c r="AF1284" s="20" t="s">
        <v>121</v>
      </c>
      <c r="AG1284" s="39">
        <f>92660/140</f>
        <v>661.85714285714289</v>
      </c>
      <c r="AH1284" s="62">
        <v>1</v>
      </c>
      <c r="AI1284" s="63"/>
      <c r="AJ1284" s="63"/>
      <c r="AK1284" s="63"/>
      <c r="AL1284" s="64"/>
      <c r="AM1284" s="64"/>
      <c r="AN1284" s="64"/>
      <c r="AO1284" s="64"/>
      <c r="AP1284" s="64"/>
      <c r="AQ1284" s="64"/>
      <c r="AR1284" s="64"/>
      <c r="AS1284" s="64"/>
      <c r="AT1284" s="64"/>
      <c r="AU1284" s="64"/>
      <c r="AV1284" s="64"/>
      <c r="AW1284" s="64"/>
      <c r="AX1284" s="64"/>
      <c r="AY1284" s="64"/>
      <c r="AZ1284" s="64"/>
      <c r="BA1284" s="64"/>
      <c r="BB1284" s="64"/>
      <c r="BC1284" s="64"/>
      <c r="BD1284" s="64"/>
      <c r="BE1284" s="64"/>
      <c r="BF1284" s="64"/>
      <c r="BG1284" s="64"/>
      <c r="BH1284" s="64"/>
      <c r="BI1284" s="64"/>
      <c r="BJ1284" s="64"/>
      <c r="BK1284" s="64"/>
      <c r="BL1284" s="64"/>
      <c r="BM1284" s="64"/>
      <c r="BN1284" s="64"/>
      <c r="BO1284" s="64"/>
      <c r="BP1284" s="64"/>
      <c r="BQ1284" s="64"/>
      <c r="BR1284" s="64"/>
      <c r="BS1284" s="64"/>
      <c r="BT1284" s="64"/>
      <c r="BU1284" s="64"/>
      <c r="BV1284" s="64"/>
      <c r="BW1284" s="64"/>
      <c r="BX1284" s="64"/>
      <c r="BY1284" s="64"/>
      <c r="BZ1284" s="64"/>
      <c r="CA1284" s="64"/>
      <c r="CB1284" s="64"/>
      <c r="CC1284" s="64"/>
      <c r="CD1284" s="64"/>
      <c r="CE1284" s="64"/>
      <c r="CF1284" s="64"/>
      <c r="CG1284" s="64"/>
      <c r="CH1284" s="64"/>
      <c r="CI1284" s="64"/>
      <c r="CJ1284" s="64"/>
      <c r="CK1284" s="64"/>
      <c r="CL1284" s="64"/>
      <c r="CM1284" s="64"/>
      <c r="CN1284" s="64"/>
      <c r="CO1284" s="64"/>
      <c r="CP1284" s="64"/>
      <c r="CQ1284" s="64"/>
      <c r="CR1284" s="64"/>
      <c r="CS1284" s="64"/>
      <c r="CT1284" s="64"/>
      <c r="CU1284" s="64"/>
      <c r="CV1284" s="64"/>
      <c r="CW1284" s="64"/>
      <c r="CX1284" s="64"/>
      <c r="CY1284" s="64"/>
      <c r="CZ1284" s="64"/>
      <c r="DA1284" s="64"/>
      <c r="DB1284" s="64"/>
      <c r="DC1284" s="64"/>
      <c r="DD1284" s="64"/>
      <c r="DE1284" s="64"/>
      <c r="DF1284" s="64"/>
      <c r="DG1284" s="64"/>
      <c r="DH1284" s="64"/>
      <c r="DI1284" s="64"/>
      <c r="DJ1284" s="64"/>
      <c r="DK1284" s="64"/>
      <c r="DL1284" s="64"/>
      <c r="DM1284" s="64"/>
      <c r="DN1284" s="64"/>
      <c r="DO1284" s="64"/>
      <c r="DP1284" s="64"/>
      <c r="DQ1284" s="64"/>
      <c r="DR1284" s="64"/>
      <c r="DS1284" s="64"/>
      <c r="DT1284" s="64"/>
      <c r="DU1284" s="64"/>
      <c r="DV1284" s="64"/>
      <c r="DW1284" s="64"/>
      <c r="DX1284" s="64"/>
      <c r="DY1284" s="64"/>
      <c r="DZ1284" s="64"/>
      <c r="EA1284" s="64"/>
      <c r="EB1284" s="64"/>
      <c r="EC1284" s="64"/>
      <c r="ED1284" s="64"/>
      <c r="EE1284" s="64"/>
      <c r="EF1284" s="64"/>
      <c r="EG1284" s="64"/>
      <c r="EH1284" s="64"/>
      <c r="EI1284" s="64"/>
      <c r="EJ1284" s="64"/>
      <c r="EK1284" s="64"/>
      <c r="EL1284" s="64"/>
      <c r="EM1284" s="64"/>
      <c r="EN1284" s="64"/>
      <c r="EO1284" s="64"/>
      <c r="EP1284" s="64"/>
      <c r="EQ1284" s="64"/>
      <c r="ER1284" s="64"/>
      <c r="ES1284" s="64"/>
      <c r="ET1284" s="64"/>
      <c r="EU1284" s="64"/>
      <c r="EV1284" s="64"/>
      <c r="EW1284" s="64"/>
      <c r="EX1284" s="64"/>
      <c r="EY1284" s="64"/>
      <c r="EZ1284" s="64"/>
      <c r="FA1284" s="64"/>
      <c r="FB1284" s="64"/>
      <c r="FC1284" s="64"/>
      <c r="FD1284" s="64"/>
      <c r="FE1284" s="64"/>
      <c r="FF1284" s="64"/>
      <c r="FG1284" s="64"/>
      <c r="FH1284" s="64"/>
      <c r="FI1284" s="64"/>
      <c r="FJ1284" s="64"/>
      <c r="FK1284" s="64"/>
      <c r="FL1284" s="64"/>
      <c r="FM1284" s="64"/>
      <c r="FN1284" s="64"/>
      <c r="FO1284" s="64"/>
      <c r="FP1284" s="64"/>
      <c r="FQ1284" s="64"/>
      <c r="FR1284" s="64"/>
      <c r="FS1284" s="64"/>
      <c r="FT1284" s="64"/>
      <c r="FU1284" s="64"/>
      <c r="FV1284" s="64"/>
      <c r="FW1284" s="64"/>
      <c r="FX1284" s="64"/>
      <c r="FY1284" s="64"/>
      <c r="FZ1284" s="64"/>
      <c r="GA1284" s="64"/>
      <c r="GB1284" s="64"/>
      <c r="GC1284" s="64"/>
      <c r="GD1284" s="64"/>
      <c r="GE1284" s="64"/>
      <c r="GF1284" s="64"/>
      <c r="GG1284" s="64"/>
      <c r="GH1284" s="64"/>
      <c r="GI1284" s="64"/>
      <c r="GJ1284" s="64"/>
      <c r="GK1284" s="64"/>
      <c r="GL1284" s="64"/>
      <c r="GM1284" s="64"/>
      <c r="GN1284" s="64"/>
      <c r="GO1284" s="64"/>
      <c r="GP1284" s="64"/>
      <c r="GQ1284" s="64"/>
      <c r="GR1284" s="64"/>
      <c r="GS1284" s="64"/>
      <c r="GT1284" s="64"/>
      <c r="GU1284" s="64"/>
      <c r="GV1284" s="64"/>
      <c r="GW1284" s="64"/>
      <c r="GX1284" s="64"/>
      <c r="GY1284" s="64"/>
      <c r="GZ1284" s="64"/>
      <c r="HA1284" s="64"/>
      <c r="HB1284" s="64"/>
      <c r="HC1284" s="64"/>
      <c r="HD1284" s="64"/>
      <c r="HE1284" s="64"/>
      <c r="HF1284" s="64"/>
      <c r="HG1284" s="64"/>
      <c r="HH1284" s="64"/>
      <c r="HI1284" s="64"/>
      <c r="HJ1284" s="64"/>
      <c r="HK1284" s="64"/>
      <c r="HL1284" s="64"/>
      <c r="HM1284" s="64"/>
      <c r="HN1284" s="64"/>
      <c r="HO1284" s="64"/>
      <c r="HP1284" s="64"/>
      <c r="HQ1284" s="64"/>
      <c r="HR1284" s="64"/>
      <c r="HS1284" s="64"/>
      <c r="HT1284" s="64"/>
      <c r="HU1284" s="64"/>
      <c r="HV1284" s="64"/>
      <c r="HW1284" s="64"/>
      <c r="HX1284" s="64"/>
      <c r="HY1284" s="64"/>
      <c r="HZ1284" s="64"/>
      <c r="IA1284" s="64"/>
      <c r="IB1284" s="64"/>
      <c r="IC1284" s="64"/>
      <c r="ID1284" s="64"/>
      <c r="IE1284" s="64"/>
      <c r="IF1284" s="64"/>
      <c r="IG1284" s="64"/>
      <c r="IH1284" s="64"/>
      <c r="II1284" s="18" t="s">
        <v>37</v>
      </c>
    </row>
    <row r="1285" spans="1:243" ht="49" customHeight="1" x14ac:dyDescent="0.35">
      <c r="A1285" s="20">
        <v>1283</v>
      </c>
      <c r="B1285" s="2" t="s">
        <v>498</v>
      </c>
      <c r="D1285" s="2" t="s">
        <v>3135</v>
      </c>
      <c r="E1285" s="4" t="s">
        <v>3136</v>
      </c>
      <c r="F1285" s="23" t="s">
        <v>3137</v>
      </c>
      <c r="I1285" s="1">
        <v>2</v>
      </c>
      <c r="J1285" s="24">
        <f t="shared" si="103"/>
        <v>9</v>
      </c>
      <c r="K1285" s="44" t="s">
        <v>121</v>
      </c>
      <c r="V1285" s="26">
        <f t="shared" si="104"/>
        <v>7</v>
      </c>
      <c r="W1285" s="1">
        <v>1</v>
      </c>
      <c r="X1285" s="27" t="str">
        <f t="shared" si="105"/>
        <v>P var</v>
      </c>
      <c r="AB1285" s="49" t="s">
        <v>781</v>
      </c>
      <c r="AC1285" s="20">
        <v>30</v>
      </c>
      <c r="AD1285" s="31">
        <f t="shared" si="106"/>
        <v>0.3</v>
      </c>
      <c r="AE1285" s="28">
        <v>1</v>
      </c>
      <c r="AF1285" s="57" t="s">
        <v>121</v>
      </c>
      <c r="AG1285" s="39">
        <f>4661/140</f>
        <v>33.292857142857144</v>
      </c>
      <c r="AH1285" s="62">
        <v>9</v>
      </c>
      <c r="AI1285" s="63"/>
      <c r="AJ1285" s="63"/>
      <c r="AK1285" s="63"/>
      <c r="AL1285" s="64"/>
      <c r="AM1285" s="64"/>
      <c r="AN1285" s="64"/>
      <c r="AO1285" s="64"/>
      <c r="AP1285" s="64"/>
      <c r="AQ1285" s="64"/>
      <c r="AR1285" s="64"/>
      <c r="AS1285" s="64"/>
      <c r="AT1285" s="64"/>
      <c r="AU1285" s="64"/>
      <c r="AV1285" s="64"/>
      <c r="AW1285" s="64"/>
      <c r="AX1285" s="64"/>
      <c r="AY1285" s="64"/>
      <c r="AZ1285" s="64"/>
      <c r="BA1285" s="64"/>
      <c r="BB1285" s="64"/>
      <c r="BC1285" s="64"/>
      <c r="BD1285" s="64"/>
      <c r="BE1285" s="64"/>
      <c r="BF1285" s="64"/>
      <c r="BG1285" s="64"/>
      <c r="BH1285" s="64"/>
      <c r="BI1285" s="64"/>
      <c r="BJ1285" s="64"/>
      <c r="BK1285" s="64"/>
      <c r="BL1285" s="64"/>
      <c r="BM1285" s="64"/>
      <c r="BN1285" s="64"/>
      <c r="BO1285" s="64"/>
      <c r="BP1285" s="64"/>
      <c r="BQ1285" s="64"/>
      <c r="BR1285" s="64"/>
      <c r="BS1285" s="64"/>
      <c r="BT1285" s="64"/>
      <c r="BU1285" s="64"/>
      <c r="BV1285" s="64"/>
      <c r="BW1285" s="64"/>
      <c r="BX1285" s="64"/>
      <c r="BY1285" s="64"/>
      <c r="BZ1285" s="64"/>
      <c r="CA1285" s="64"/>
      <c r="CB1285" s="64"/>
      <c r="CC1285" s="64"/>
      <c r="CD1285" s="64"/>
      <c r="CE1285" s="64"/>
      <c r="CF1285" s="64"/>
      <c r="CG1285" s="64"/>
      <c r="CH1285" s="64"/>
      <c r="CI1285" s="64"/>
      <c r="CJ1285" s="64"/>
      <c r="CK1285" s="64"/>
      <c r="CL1285" s="64"/>
      <c r="CM1285" s="64"/>
      <c r="CN1285" s="64"/>
      <c r="CO1285" s="64"/>
      <c r="CP1285" s="64"/>
      <c r="CQ1285" s="64"/>
      <c r="CR1285" s="64"/>
      <c r="CS1285" s="64"/>
      <c r="CT1285" s="64"/>
      <c r="CU1285" s="64"/>
      <c r="CV1285" s="64"/>
      <c r="CW1285" s="64"/>
      <c r="CX1285" s="64"/>
      <c r="CY1285" s="64"/>
      <c r="CZ1285" s="64"/>
      <c r="DA1285" s="64"/>
      <c r="DB1285" s="64"/>
      <c r="DC1285" s="64"/>
      <c r="DD1285" s="64"/>
      <c r="DE1285" s="64"/>
      <c r="DF1285" s="64"/>
      <c r="DG1285" s="64"/>
      <c r="DH1285" s="64"/>
      <c r="DI1285" s="64"/>
      <c r="DJ1285" s="64"/>
      <c r="DK1285" s="64"/>
      <c r="DL1285" s="64"/>
      <c r="DM1285" s="64"/>
      <c r="DN1285" s="64"/>
      <c r="DO1285" s="64"/>
      <c r="DP1285" s="64"/>
      <c r="DQ1285" s="64"/>
      <c r="DR1285" s="64"/>
      <c r="DS1285" s="64"/>
      <c r="DT1285" s="64"/>
      <c r="DU1285" s="64"/>
      <c r="DV1285" s="64"/>
      <c r="DW1285" s="64"/>
      <c r="DX1285" s="64"/>
      <c r="DY1285" s="64"/>
      <c r="DZ1285" s="64"/>
      <c r="EA1285" s="64"/>
      <c r="EB1285" s="64"/>
      <c r="EC1285" s="64"/>
      <c r="ED1285" s="64"/>
      <c r="EE1285" s="64"/>
      <c r="EF1285" s="64"/>
      <c r="EG1285" s="64"/>
      <c r="EH1285" s="64"/>
      <c r="EI1285" s="64"/>
      <c r="EJ1285" s="64"/>
      <c r="EK1285" s="64"/>
      <c r="EL1285" s="64"/>
      <c r="EM1285" s="64"/>
      <c r="EN1285" s="64"/>
      <c r="EO1285" s="64"/>
      <c r="EP1285" s="64"/>
      <c r="EQ1285" s="64"/>
      <c r="ER1285" s="64"/>
      <c r="ES1285" s="64"/>
      <c r="ET1285" s="64"/>
      <c r="EU1285" s="64"/>
      <c r="EV1285" s="64"/>
      <c r="EW1285" s="64"/>
      <c r="EX1285" s="64"/>
      <c r="EY1285" s="64"/>
      <c r="EZ1285" s="64"/>
      <c r="FA1285" s="64"/>
      <c r="FB1285" s="64"/>
      <c r="FC1285" s="64"/>
      <c r="FD1285" s="64"/>
      <c r="FE1285" s="64"/>
      <c r="FF1285" s="64"/>
      <c r="FG1285" s="64"/>
      <c r="FH1285" s="64"/>
      <c r="FI1285" s="64"/>
      <c r="FJ1285" s="64"/>
      <c r="FK1285" s="64"/>
      <c r="FL1285" s="64"/>
      <c r="FM1285" s="64"/>
      <c r="FN1285" s="64"/>
      <c r="FO1285" s="64"/>
      <c r="FP1285" s="64"/>
      <c r="FQ1285" s="64"/>
      <c r="FR1285" s="64"/>
      <c r="FS1285" s="64"/>
      <c r="FT1285" s="64"/>
      <c r="FU1285" s="64"/>
      <c r="FV1285" s="64"/>
      <c r="FW1285" s="64"/>
      <c r="FX1285" s="64"/>
      <c r="FY1285" s="64"/>
      <c r="FZ1285" s="64"/>
      <c r="GA1285" s="64"/>
      <c r="GB1285" s="64"/>
      <c r="GC1285" s="64"/>
      <c r="GD1285" s="64"/>
      <c r="GE1285" s="64"/>
      <c r="GF1285" s="64"/>
      <c r="GG1285" s="64"/>
      <c r="GH1285" s="64"/>
      <c r="GI1285" s="64"/>
      <c r="GJ1285" s="64"/>
      <c r="GK1285" s="64"/>
      <c r="GL1285" s="64"/>
      <c r="GM1285" s="64"/>
      <c r="GN1285" s="64"/>
      <c r="GO1285" s="64"/>
      <c r="GP1285" s="64"/>
      <c r="GQ1285" s="64"/>
      <c r="GR1285" s="64"/>
      <c r="GS1285" s="64"/>
      <c r="GT1285" s="64"/>
      <c r="GU1285" s="64"/>
      <c r="GV1285" s="64"/>
      <c r="GW1285" s="64"/>
      <c r="GX1285" s="64"/>
      <c r="GY1285" s="64"/>
      <c r="GZ1285" s="64"/>
      <c r="HA1285" s="64"/>
      <c r="HB1285" s="64"/>
      <c r="HC1285" s="64"/>
      <c r="HD1285" s="64"/>
      <c r="HE1285" s="64"/>
      <c r="HF1285" s="64"/>
      <c r="HG1285" s="64"/>
      <c r="HH1285" s="64"/>
      <c r="HI1285" s="64"/>
      <c r="HJ1285" s="64"/>
      <c r="HK1285" s="64"/>
      <c r="HL1285" s="64"/>
      <c r="HM1285" s="64"/>
      <c r="HN1285" s="64"/>
      <c r="HO1285" s="64"/>
      <c r="HP1285" s="64"/>
      <c r="HQ1285" s="64"/>
      <c r="HR1285" s="64"/>
      <c r="HS1285" s="64"/>
      <c r="HT1285" s="64"/>
      <c r="HU1285" s="64"/>
      <c r="HV1285" s="64"/>
      <c r="HW1285" s="64"/>
      <c r="HX1285" s="64"/>
      <c r="HY1285" s="64"/>
      <c r="HZ1285" s="64"/>
      <c r="IA1285" s="64"/>
      <c r="IB1285" s="64"/>
      <c r="IC1285" s="64"/>
      <c r="ID1285" s="64"/>
      <c r="IE1285" s="64"/>
      <c r="IF1285" s="64"/>
      <c r="IG1285" s="64"/>
      <c r="IH1285" s="64"/>
      <c r="II1285" s="18" t="s">
        <v>37</v>
      </c>
    </row>
    <row r="1286" spans="1:243" ht="49" customHeight="1" x14ac:dyDescent="0.35">
      <c r="A1286" s="20">
        <v>1284</v>
      </c>
      <c r="B1286" s="2" t="s">
        <v>2376</v>
      </c>
      <c r="D1286" s="2" t="s">
        <v>160</v>
      </c>
      <c r="E1286" s="4" t="s">
        <v>3138</v>
      </c>
      <c r="F1286" s="23" t="s">
        <v>3139</v>
      </c>
      <c r="I1286" s="1">
        <v>5</v>
      </c>
      <c r="J1286" s="24">
        <f t="shared" si="103"/>
        <v>10</v>
      </c>
      <c r="K1286" s="44" t="s">
        <v>55</v>
      </c>
      <c r="V1286" s="26">
        <f t="shared" si="104"/>
        <v>5</v>
      </c>
      <c r="W1286" s="1">
        <v>3</v>
      </c>
      <c r="X1286" s="27" t="str">
        <f t="shared" si="105"/>
        <v>P var</v>
      </c>
      <c r="AB1286" s="49" t="s">
        <v>444</v>
      </c>
      <c r="AC1286" s="20">
        <v>30</v>
      </c>
      <c r="AD1286" s="31">
        <f t="shared" si="106"/>
        <v>0.33333333333333331</v>
      </c>
      <c r="AE1286" s="20">
        <v>1</v>
      </c>
      <c r="AF1286" s="20" t="s">
        <v>121</v>
      </c>
      <c r="AG1286" s="32">
        <f>5080/140</f>
        <v>36.285714285714285</v>
      </c>
      <c r="AH1286" s="67">
        <v>10</v>
      </c>
      <c r="AI1286" s="68"/>
      <c r="AJ1286" s="68"/>
      <c r="AK1286" s="68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8" t="s">
        <v>37</v>
      </c>
    </row>
    <row r="1287" spans="1:243" ht="49" customHeight="1" x14ac:dyDescent="0.35">
      <c r="A1287" s="20">
        <v>1285</v>
      </c>
      <c r="B1287" s="2" t="s">
        <v>2376</v>
      </c>
      <c r="D1287" s="2" t="s">
        <v>160</v>
      </c>
      <c r="E1287" s="4" t="s">
        <v>3140</v>
      </c>
      <c r="F1287" s="23" t="s">
        <v>3141</v>
      </c>
      <c r="I1287" s="1">
        <v>5</v>
      </c>
      <c r="J1287" s="24">
        <f t="shared" si="103"/>
        <v>15</v>
      </c>
      <c r="K1287" s="44" t="s">
        <v>121</v>
      </c>
      <c r="V1287" s="26">
        <f t="shared" si="104"/>
        <v>10</v>
      </c>
      <c r="W1287" s="1">
        <v>3</v>
      </c>
      <c r="X1287" s="27" t="str">
        <f t="shared" si="105"/>
        <v>P var</v>
      </c>
      <c r="AB1287" s="66" t="s">
        <v>3142</v>
      </c>
      <c r="AC1287" s="20">
        <v>30</v>
      </c>
      <c r="AD1287" s="31">
        <f t="shared" si="106"/>
        <v>0.5</v>
      </c>
      <c r="AE1287" s="1">
        <v>1</v>
      </c>
      <c r="AF1287" s="1" t="s">
        <v>121</v>
      </c>
      <c r="AG1287" s="11">
        <v>33</v>
      </c>
      <c r="AH1287" s="67">
        <v>16</v>
      </c>
      <c r="AI1287" s="68"/>
      <c r="AJ1287" s="68"/>
      <c r="AK1287" s="68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>
        <v>-1</v>
      </c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8" t="s">
        <v>37</v>
      </c>
    </row>
    <row r="1288" spans="1:243" ht="49" customHeight="1" x14ac:dyDescent="0.35">
      <c r="A1288" s="20">
        <v>1286</v>
      </c>
      <c r="B1288" s="2" t="s">
        <v>498</v>
      </c>
      <c r="D1288" s="2" t="s">
        <v>679</v>
      </c>
      <c r="E1288" s="4" t="s">
        <v>3143</v>
      </c>
      <c r="F1288" s="23" t="s">
        <v>3144</v>
      </c>
      <c r="J1288" s="24">
        <f t="shared" ref="J1288:J1351" si="107">SUM(AH1288)+SUM(AI1288:PY1288)</f>
        <v>1</v>
      </c>
      <c r="K1288" s="44" t="s">
        <v>3145</v>
      </c>
      <c r="V1288" s="26">
        <f t="shared" si="104"/>
        <v>1</v>
      </c>
      <c r="X1288" s="27" t="str">
        <f t="shared" si="105"/>
        <v>P var</v>
      </c>
      <c r="AB1288" s="49" t="s">
        <v>494</v>
      </c>
      <c r="AC1288" s="20">
        <v>30</v>
      </c>
      <c r="AD1288" s="31">
        <f t="shared" si="106"/>
        <v>3.3333333333333333E-2</v>
      </c>
      <c r="AE1288" s="20">
        <v>1</v>
      </c>
      <c r="AF1288" s="20" t="s">
        <v>121</v>
      </c>
      <c r="AG1288" s="32">
        <v>1885</v>
      </c>
      <c r="AH1288" s="67">
        <v>1</v>
      </c>
      <c r="AI1288" s="68"/>
      <c r="AJ1288" s="68"/>
      <c r="AK1288" s="68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8" t="s">
        <v>37</v>
      </c>
    </row>
    <row r="1289" spans="1:243" ht="49" customHeight="1" x14ac:dyDescent="0.35">
      <c r="A1289" s="20">
        <v>1287</v>
      </c>
      <c r="B1289" s="2" t="s">
        <v>498</v>
      </c>
      <c r="C1289" s="2" t="s">
        <v>3146</v>
      </c>
      <c r="D1289" s="2" t="s">
        <v>679</v>
      </c>
      <c r="E1289" s="4" t="s">
        <v>3147</v>
      </c>
      <c r="F1289" s="23" t="s">
        <v>3148</v>
      </c>
      <c r="J1289" s="24">
        <f t="shared" si="107"/>
        <v>10</v>
      </c>
      <c r="K1289" s="44" t="s">
        <v>121</v>
      </c>
      <c r="V1289" s="26">
        <f t="shared" si="104"/>
        <v>10</v>
      </c>
      <c r="X1289" s="27" t="str">
        <f t="shared" si="105"/>
        <v>P var</v>
      </c>
      <c r="AB1289" s="49" t="s">
        <v>494</v>
      </c>
      <c r="AC1289" s="20">
        <v>30</v>
      </c>
      <c r="AD1289" s="31">
        <f t="shared" si="106"/>
        <v>0.33333333333333331</v>
      </c>
      <c r="AE1289" s="20">
        <v>1</v>
      </c>
      <c r="AF1289" s="20" t="s">
        <v>121</v>
      </c>
      <c r="AG1289" s="32">
        <v>88</v>
      </c>
      <c r="AH1289" s="67">
        <v>10</v>
      </c>
      <c r="AI1289" s="68"/>
      <c r="AJ1289" s="68"/>
      <c r="AK1289" s="68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8" t="s">
        <v>37</v>
      </c>
    </row>
    <row r="1290" spans="1:243" ht="49" customHeight="1" x14ac:dyDescent="0.35">
      <c r="A1290" s="20">
        <v>1288</v>
      </c>
      <c r="B1290" s="2" t="s">
        <v>498</v>
      </c>
      <c r="D1290" s="2" t="s">
        <v>160</v>
      </c>
      <c r="E1290" s="4" t="s">
        <v>3149</v>
      </c>
      <c r="F1290" s="23" t="s">
        <v>3150</v>
      </c>
      <c r="J1290" s="24">
        <f t="shared" si="107"/>
        <v>10</v>
      </c>
      <c r="K1290" s="44" t="s">
        <v>121</v>
      </c>
      <c r="V1290" s="26">
        <f t="shared" si="104"/>
        <v>10</v>
      </c>
      <c r="X1290" s="27" t="str">
        <f t="shared" si="105"/>
        <v>P var</v>
      </c>
      <c r="AB1290" s="69" t="s">
        <v>235</v>
      </c>
      <c r="AC1290" s="20">
        <v>30</v>
      </c>
      <c r="AD1290" s="31">
        <f t="shared" si="106"/>
        <v>0.33333333333333331</v>
      </c>
      <c r="AE1290" s="20">
        <v>1</v>
      </c>
      <c r="AF1290" s="20" t="s">
        <v>121</v>
      </c>
      <c r="AG1290" s="39">
        <v>6.85</v>
      </c>
      <c r="AH1290" s="62">
        <v>10</v>
      </c>
      <c r="AI1290" s="63"/>
      <c r="AJ1290" s="63"/>
      <c r="AK1290" s="63"/>
      <c r="AL1290" s="64"/>
      <c r="AM1290" s="64"/>
      <c r="AN1290" s="64"/>
      <c r="AO1290" s="64"/>
      <c r="AP1290" s="64"/>
      <c r="AQ1290" s="64"/>
      <c r="AR1290" s="64"/>
      <c r="AS1290" s="64"/>
      <c r="AT1290" s="64"/>
      <c r="AU1290" s="64"/>
      <c r="AV1290" s="64"/>
      <c r="AW1290" s="64"/>
      <c r="AX1290" s="64"/>
      <c r="AY1290" s="64"/>
      <c r="AZ1290" s="64"/>
      <c r="BA1290" s="64"/>
      <c r="BB1290" s="64"/>
      <c r="BC1290" s="64"/>
      <c r="BD1290" s="64"/>
      <c r="BE1290" s="64"/>
      <c r="BF1290" s="64"/>
      <c r="BG1290" s="64"/>
      <c r="BH1290" s="64"/>
      <c r="BI1290" s="64"/>
      <c r="BJ1290" s="64"/>
      <c r="BK1290" s="64"/>
      <c r="BL1290" s="64"/>
      <c r="BM1290" s="64"/>
      <c r="BN1290" s="64"/>
      <c r="BO1290" s="64"/>
      <c r="BP1290" s="64"/>
      <c r="BQ1290" s="64"/>
      <c r="BR1290" s="64"/>
      <c r="BS1290" s="64"/>
      <c r="BT1290" s="64"/>
      <c r="BU1290" s="64"/>
      <c r="BV1290" s="64"/>
      <c r="BW1290" s="64"/>
      <c r="BX1290" s="64"/>
      <c r="BY1290" s="64"/>
      <c r="BZ1290" s="64"/>
      <c r="CA1290" s="64"/>
      <c r="CB1290" s="64"/>
      <c r="CC1290" s="64"/>
      <c r="CD1290" s="64"/>
      <c r="CE1290" s="64"/>
      <c r="CF1290" s="64"/>
      <c r="CG1290" s="64"/>
      <c r="CH1290" s="64"/>
      <c r="CI1290" s="64"/>
      <c r="CJ1290" s="64"/>
      <c r="CK1290" s="64"/>
      <c r="CL1290" s="64"/>
      <c r="CM1290" s="64"/>
      <c r="CN1290" s="64"/>
      <c r="CO1290" s="64"/>
      <c r="CP1290" s="64"/>
      <c r="CQ1290" s="64"/>
      <c r="CR1290" s="64"/>
      <c r="CS1290" s="64"/>
      <c r="CT1290" s="64"/>
      <c r="CU1290" s="64"/>
      <c r="CV1290" s="64"/>
      <c r="CW1290" s="64"/>
      <c r="CX1290" s="64"/>
      <c r="CY1290" s="64"/>
      <c r="CZ1290" s="64"/>
      <c r="DA1290" s="64"/>
      <c r="DB1290" s="64"/>
      <c r="DC1290" s="64"/>
      <c r="DD1290" s="64"/>
      <c r="DE1290" s="64"/>
      <c r="DF1290" s="64"/>
      <c r="DG1290" s="64"/>
      <c r="DH1290" s="64"/>
      <c r="DI1290" s="64"/>
      <c r="DJ1290" s="64"/>
      <c r="DK1290" s="64"/>
      <c r="DL1290" s="64"/>
      <c r="DM1290" s="64"/>
      <c r="DN1290" s="64"/>
      <c r="DO1290" s="64"/>
      <c r="DP1290" s="64"/>
      <c r="DQ1290" s="64"/>
      <c r="DR1290" s="64"/>
      <c r="DS1290" s="64"/>
      <c r="DT1290" s="64"/>
      <c r="DU1290" s="64"/>
      <c r="DV1290" s="64"/>
      <c r="DW1290" s="64"/>
      <c r="DX1290" s="64"/>
      <c r="DY1290" s="64"/>
      <c r="DZ1290" s="64"/>
      <c r="EA1290" s="64"/>
      <c r="EB1290" s="64"/>
      <c r="EC1290" s="64"/>
      <c r="ED1290" s="64"/>
      <c r="EE1290" s="64"/>
      <c r="EF1290" s="64"/>
      <c r="EG1290" s="64"/>
      <c r="EH1290" s="64"/>
      <c r="EI1290" s="64"/>
      <c r="EJ1290" s="64"/>
      <c r="EK1290" s="64"/>
      <c r="EL1290" s="64"/>
      <c r="EM1290" s="64"/>
      <c r="EN1290" s="64"/>
      <c r="EO1290" s="64"/>
      <c r="EP1290" s="64"/>
      <c r="EQ1290" s="64"/>
      <c r="ER1290" s="64"/>
      <c r="ES1290" s="64"/>
      <c r="ET1290" s="64"/>
      <c r="EU1290" s="64"/>
      <c r="EV1290" s="64"/>
      <c r="EW1290" s="64"/>
      <c r="EX1290" s="64"/>
      <c r="EY1290" s="64"/>
      <c r="EZ1290" s="64"/>
      <c r="FA1290" s="64"/>
      <c r="FB1290" s="64"/>
      <c r="FC1290" s="64"/>
      <c r="FD1290" s="64"/>
      <c r="FE1290" s="64"/>
      <c r="FF1290" s="64"/>
      <c r="FG1290" s="64"/>
      <c r="FH1290" s="64"/>
      <c r="FI1290" s="64"/>
      <c r="FJ1290" s="64"/>
      <c r="FK1290" s="64"/>
      <c r="FL1290" s="64"/>
      <c r="FM1290" s="64"/>
      <c r="FN1290" s="64"/>
      <c r="FO1290" s="64"/>
      <c r="FP1290" s="64"/>
      <c r="FQ1290" s="64"/>
      <c r="FR1290" s="64"/>
      <c r="FS1290" s="64"/>
      <c r="FT1290" s="64"/>
      <c r="FU1290" s="64"/>
      <c r="FV1290" s="64"/>
      <c r="FW1290" s="64"/>
      <c r="FX1290" s="64"/>
      <c r="FY1290" s="64"/>
      <c r="FZ1290" s="64"/>
      <c r="GA1290" s="64"/>
      <c r="GB1290" s="64"/>
      <c r="GC1290" s="64"/>
      <c r="GD1290" s="64"/>
      <c r="GE1290" s="64"/>
      <c r="GF1290" s="64"/>
      <c r="GG1290" s="64"/>
      <c r="GH1290" s="64"/>
      <c r="GI1290" s="64"/>
      <c r="GJ1290" s="64"/>
      <c r="GK1290" s="64"/>
      <c r="GL1290" s="64"/>
      <c r="GM1290" s="64"/>
      <c r="GN1290" s="64"/>
      <c r="GO1290" s="64"/>
      <c r="GP1290" s="64"/>
      <c r="GQ1290" s="64"/>
      <c r="GR1290" s="64"/>
      <c r="GS1290" s="64"/>
      <c r="GT1290" s="64"/>
      <c r="GU1290" s="64"/>
      <c r="GV1290" s="64"/>
      <c r="GW1290" s="64"/>
      <c r="GX1290" s="64"/>
      <c r="GY1290" s="64"/>
      <c r="GZ1290" s="64"/>
      <c r="HA1290" s="64"/>
      <c r="HB1290" s="64"/>
      <c r="HC1290" s="64"/>
      <c r="HD1290" s="64"/>
      <c r="HE1290" s="64"/>
      <c r="HF1290" s="64"/>
      <c r="HG1290" s="64"/>
      <c r="HH1290" s="64"/>
      <c r="HI1290" s="64"/>
      <c r="HJ1290" s="64"/>
      <c r="HK1290" s="64"/>
      <c r="HL1290" s="64"/>
      <c r="HM1290" s="64"/>
      <c r="HN1290" s="64"/>
      <c r="HO1290" s="64"/>
      <c r="HP1290" s="64"/>
      <c r="HQ1290" s="64"/>
      <c r="HR1290" s="64"/>
      <c r="HS1290" s="64"/>
      <c r="HT1290" s="64"/>
      <c r="HU1290" s="64"/>
      <c r="HV1290" s="64"/>
      <c r="HW1290" s="64"/>
      <c r="HX1290" s="64"/>
      <c r="HY1290" s="64"/>
      <c r="HZ1290" s="64"/>
      <c r="IA1290" s="64"/>
      <c r="IB1290" s="64"/>
      <c r="IC1290" s="64"/>
      <c r="ID1290" s="64"/>
      <c r="IE1290" s="64"/>
      <c r="IF1290" s="64"/>
      <c r="IG1290" s="64"/>
      <c r="IH1290" s="64"/>
      <c r="II1290" s="18" t="s">
        <v>37</v>
      </c>
    </row>
    <row r="1291" spans="1:243" ht="49" customHeight="1" x14ac:dyDescent="0.35">
      <c r="A1291" s="20">
        <v>1289</v>
      </c>
      <c r="B1291" s="2" t="s">
        <v>498</v>
      </c>
      <c r="C1291" s="2" t="s">
        <v>1964</v>
      </c>
      <c r="D1291" s="2" t="s">
        <v>2248</v>
      </c>
      <c r="E1291" s="4" t="s">
        <v>3151</v>
      </c>
      <c r="F1291" s="23" t="s">
        <v>3152</v>
      </c>
      <c r="J1291" s="47">
        <f t="shared" si="107"/>
        <v>23</v>
      </c>
      <c r="K1291" s="44" t="s">
        <v>121</v>
      </c>
      <c r="V1291" s="26">
        <f t="shared" si="104"/>
        <v>23</v>
      </c>
      <c r="X1291" s="27" t="str">
        <f t="shared" si="105"/>
        <v>P var</v>
      </c>
      <c r="AB1291" s="69" t="s">
        <v>494</v>
      </c>
      <c r="AC1291" s="20">
        <v>30</v>
      </c>
      <c r="AD1291" s="31">
        <f t="shared" si="106"/>
        <v>0.76666666666666672</v>
      </c>
      <c r="AE1291" s="20">
        <v>1</v>
      </c>
      <c r="AF1291" s="20" t="s">
        <v>121</v>
      </c>
      <c r="AG1291" s="39">
        <v>16</v>
      </c>
      <c r="AH1291" s="62">
        <v>28</v>
      </c>
      <c r="AI1291" s="63"/>
      <c r="AJ1291" s="63"/>
      <c r="AK1291" s="63"/>
      <c r="AL1291" s="64"/>
      <c r="AM1291" s="64"/>
      <c r="AN1291" s="64"/>
      <c r="AO1291" s="64"/>
      <c r="AP1291" s="64"/>
      <c r="AQ1291" s="64"/>
      <c r="AR1291" s="64"/>
      <c r="AS1291" s="64"/>
      <c r="AT1291" s="64"/>
      <c r="AU1291" s="64"/>
      <c r="AV1291" s="64"/>
      <c r="AW1291" s="64"/>
      <c r="AX1291" s="64"/>
      <c r="AY1291" s="64"/>
      <c r="AZ1291" s="64"/>
      <c r="BA1291" s="64"/>
      <c r="BB1291" s="64"/>
      <c r="BC1291" s="64"/>
      <c r="BD1291" s="64"/>
      <c r="BE1291" s="64"/>
      <c r="BF1291" s="64"/>
      <c r="BG1291" s="64"/>
      <c r="BH1291" s="64"/>
      <c r="BI1291" s="64"/>
      <c r="BJ1291" s="64"/>
      <c r="BK1291" s="64"/>
      <c r="BL1291" s="64"/>
      <c r="BM1291" s="64"/>
      <c r="BN1291" s="64"/>
      <c r="BO1291" s="64"/>
      <c r="BP1291" s="64"/>
      <c r="BQ1291" s="64"/>
      <c r="BR1291" s="64"/>
      <c r="BS1291" s="64"/>
      <c r="BT1291" s="64"/>
      <c r="BU1291" s="64"/>
      <c r="BV1291" s="64"/>
      <c r="BW1291" s="64"/>
      <c r="BX1291" s="64"/>
      <c r="BY1291" s="64"/>
      <c r="BZ1291" s="64"/>
      <c r="CA1291" s="64"/>
      <c r="CB1291" s="64"/>
      <c r="CC1291" s="64"/>
      <c r="CD1291" s="64"/>
      <c r="CE1291" s="64"/>
      <c r="CF1291" s="64"/>
      <c r="CG1291" s="64"/>
      <c r="CH1291" s="64"/>
      <c r="CI1291" s="64"/>
      <c r="CJ1291" s="64"/>
      <c r="CK1291" s="64"/>
      <c r="CL1291" s="64"/>
      <c r="CM1291" s="64"/>
      <c r="CN1291" s="64"/>
      <c r="CO1291" s="64"/>
      <c r="CP1291" s="64"/>
      <c r="CQ1291" s="64"/>
      <c r="CR1291" s="64"/>
      <c r="CS1291" s="64"/>
      <c r="CT1291" s="64"/>
      <c r="CU1291" s="64"/>
      <c r="CV1291" s="64"/>
      <c r="CW1291" s="64"/>
      <c r="CX1291" s="64"/>
      <c r="CY1291" s="64"/>
      <c r="CZ1291" s="64"/>
      <c r="DA1291" s="64"/>
      <c r="DB1291" s="64"/>
      <c r="DC1291" s="64"/>
      <c r="DD1291" s="64"/>
      <c r="DE1291" s="64"/>
      <c r="DF1291" s="64"/>
      <c r="DG1291" s="64"/>
      <c r="DH1291" s="64"/>
      <c r="DI1291" s="64"/>
      <c r="DJ1291" s="64"/>
      <c r="DK1291" s="64"/>
      <c r="DL1291" s="64"/>
      <c r="DM1291" s="64"/>
      <c r="DN1291" s="64"/>
      <c r="DO1291" s="64"/>
      <c r="DP1291" s="64"/>
      <c r="DQ1291" s="64"/>
      <c r="DR1291" s="64"/>
      <c r="DS1291" s="64"/>
      <c r="DT1291" s="64"/>
      <c r="DU1291" s="64"/>
      <c r="DV1291" s="64"/>
      <c r="DW1291" s="64"/>
      <c r="DX1291" s="64"/>
      <c r="DY1291" s="64"/>
      <c r="DZ1291" s="64"/>
      <c r="EA1291" s="64"/>
      <c r="EB1291" s="64"/>
      <c r="EC1291" s="64"/>
      <c r="ED1291" s="64"/>
      <c r="EE1291" s="64"/>
      <c r="EF1291" s="64"/>
      <c r="EG1291" s="64"/>
      <c r="EH1291" s="64"/>
      <c r="EI1291" s="64"/>
      <c r="EJ1291" s="64"/>
      <c r="EK1291" s="64"/>
      <c r="EL1291" s="64"/>
      <c r="EM1291" s="64"/>
      <c r="EN1291" s="64"/>
      <c r="EO1291" s="64"/>
      <c r="EP1291" s="64"/>
      <c r="EQ1291" s="64"/>
      <c r="ER1291" s="64"/>
      <c r="ES1291" s="64"/>
      <c r="ET1291" s="64"/>
      <c r="EU1291" s="64"/>
      <c r="EV1291" s="64"/>
      <c r="EW1291" s="64"/>
      <c r="EX1291" s="64"/>
      <c r="EY1291" s="64"/>
      <c r="EZ1291" s="64"/>
      <c r="FA1291" s="64"/>
      <c r="FB1291" s="64"/>
      <c r="FC1291" s="64"/>
      <c r="FD1291" s="64"/>
      <c r="FE1291" s="64"/>
      <c r="FF1291" s="64"/>
      <c r="FG1291" s="64"/>
      <c r="FH1291" s="64"/>
      <c r="FI1291" s="64"/>
      <c r="FJ1291" s="64"/>
      <c r="FK1291" s="64"/>
      <c r="FL1291" s="64"/>
      <c r="FM1291" s="64"/>
      <c r="FN1291" s="64"/>
      <c r="FO1291" s="64"/>
      <c r="FP1291" s="64"/>
      <c r="FQ1291" s="64"/>
      <c r="FR1291" s="64"/>
      <c r="FS1291" s="64"/>
      <c r="FT1291" s="64"/>
      <c r="FU1291" s="64"/>
      <c r="FV1291" s="64"/>
      <c r="FW1291" s="64"/>
      <c r="FX1291" s="64"/>
      <c r="FY1291" s="64"/>
      <c r="FZ1291" s="64"/>
      <c r="GA1291" s="64"/>
      <c r="GB1291" s="64"/>
      <c r="GC1291" s="64"/>
      <c r="GD1291" s="64"/>
      <c r="GE1291" s="64"/>
      <c r="GF1291" s="64"/>
      <c r="GG1291" s="64"/>
      <c r="GH1291" s="64"/>
      <c r="GI1291" s="64"/>
      <c r="GJ1291" s="64"/>
      <c r="GK1291" s="64"/>
      <c r="GL1291" s="64">
        <v>-5</v>
      </c>
      <c r="GM1291" s="64"/>
      <c r="GN1291" s="64"/>
      <c r="GO1291" s="64"/>
      <c r="GP1291" s="64"/>
      <c r="GQ1291" s="64"/>
      <c r="GR1291" s="64"/>
      <c r="GS1291" s="64"/>
      <c r="GT1291" s="64"/>
      <c r="GU1291" s="64"/>
      <c r="GV1291" s="64"/>
      <c r="GW1291" s="64"/>
      <c r="GX1291" s="64"/>
      <c r="GY1291" s="64"/>
      <c r="GZ1291" s="64"/>
      <c r="HA1291" s="64"/>
      <c r="HB1291" s="64"/>
      <c r="HC1291" s="64"/>
      <c r="HD1291" s="64"/>
      <c r="HE1291" s="64"/>
      <c r="HF1291" s="64"/>
      <c r="HG1291" s="64"/>
      <c r="HH1291" s="64"/>
      <c r="HI1291" s="64"/>
      <c r="HJ1291" s="64"/>
      <c r="HK1291" s="64"/>
      <c r="HL1291" s="64"/>
      <c r="HM1291" s="64"/>
      <c r="HN1291" s="64"/>
      <c r="HO1291" s="64"/>
      <c r="HP1291" s="64"/>
      <c r="HQ1291" s="64"/>
      <c r="HR1291" s="64"/>
      <c r="HS1291" s="64"/>
      <c r="HT1291" s="64"/>
      <c r="HU1291" s="64"/>
      <c r="HV1291" s="64"/>
      <c r="HW1291" s="64"/>
      <c r="HX1291" s="64"/>
      <c r="HY1291" s="64"/>
      <c r="HZ1291" s="64"/>
      <c r="IA1291" s="64"/>
      <c r="IB1291" s="64"/>
      <c r="IC1291" s="64"/>
      <c r="ID1291" s="64"/>
      <c r="IE1291" s="64"/>
      <c r="IF1291" s="64"/>
      <c r="IG1291" s="64"/>
      <c r="IH1291" s="64"/>
      <c r="II1291" s="18" t="s">
        <v>37</v>
      </c>
    </row>
    <row r="1292" spans="1:243" ht="49" customHeight="1" x14ac:dyDescent="0.35">
      <c r="A1292" s="20">
        <v>1290</v>
      </c>
      <c r="B1292" s="2" t="s">
        <v>498</v>
      </c>
      <c r="C1292" s="2" t="s">
        <v>760</v>
      </c>
      <c r="D1292" s="2" t="s">
        <v>3153</v>
      </c>
      <c r="E1292" s="4" t="s">
        <v>3154</v>
      </c>
      <c r="F1292" s="23" t="s">
        <v>3155</v>
      </c>
      <c r="J1292" s="24">
        <f t="shared" si="107"/>
        <v>1</v>
      </c>
      <c r="K1292" s="44" t="s">
        <v>121</v>
      </c>
      <c r="V1292" s="26">
        <f t="shared" si="104"/>
        <v>1</v>
      </c>
      <c r="X1292" s="27" t="str">
        <f t="shared" si="105"/>
        <v>P var</v>
      </c>
      <c r="AB1292" s="49" t="s">
        <v>235</v>
      </c>
      <c r="AC1292" s="20">
        <v>30</v>
      </c>
      <c r="AD1292" s="31">
        <f t="shared" si="106"/>
        <v>3.3333333333333333E-2</v>
      </c>
      <c r="AE1292" s="20">
        <v>1</v>
      </c>
      <c r="AF1292" s="20" t="s">
        <v>3156</v>
      </c>
      <c r="AG1292" s="32">
        <v>697.26</v>
      </c>
      <c r="AH1292" s="67">
        <v>1</v>
      </c>
      <c r="AI1292" s="68"/>
      <c r="AJ1292" s="68"/>
      <c r="AK1292" s="68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8" t="s">
        <v>37</v>
      </c>
    </row>
    <row r="1293" spans="1:243" ht="49" customHeight="1" x14ac:dyDescent="0.35">
      <c r="A1293" s="20">
        <v>1291</v>
      </c>
      <c r="B1293" s="2" t="s">
        <v>254</v>
      </c>
      <c r="C1293" s="2" t="s">
        <v>489</v>
      </c>
      <c r="D1293" s="2" t="s">
        <v>160</v>
      </c>
      <c r="E1293" s="4" t="s">
        <v>3157</v>
      </c>
      <c r="F1293" s="23" t="s">
        <v>3158</v>
      </c>
      <c r="J1293" s="24">
        <f t="shared" si="107"/>
        <v>468</v>
      </c>
      <c r="K1293" s="44" t="s">
        <v>121</v>
      </c>
      <c r="V1293" s="26">
        <f t="shared" si="104"/>
        <v>468</v>
      </c>
      <c r="X1293" s="27" t="str">
        <f t="shared" si="105"/>
        <v>P var</v>
      </c>
      <c r="AB1293" s="49" t="s">
        <v>781</v>
      </c>
      <c r="AC1293" s="20">
        <v>30</v>
      </c>
      <c r="AD1293" s="31">
        <f t="shared" si="106"/>
        <v>15.6</v>
      </c>
      <c r="AE1293" s="1">
        <v>1</v>
      </c>
      <c r="AF1293" s="1" t="s">
        <v>3159</v>
      </c>
      <c r="AG1293" s="32">
        <f>18592/140</f>
        <v>132.80000000000001</v>
      </c>
      <c r="AH1293" s="67">
        <v>500</v>
      </c>
      <c r="AI1293" s="68"/>
      <c r="AJ1293" s="68"/>
      <c r="AK1293" s="68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>
        <v>-32</v>
      </c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8" t="s">
        <v>37</v>
      </c>
    </row>
    <row r="1294" spans="1:243" ht="49" customHeight="1" x14ac:dyDescent="0.35">
      <c r="A1294" s="20">
        <v>1292</v>
      </c>
      <c r="B1294" s="2" t="s">
        <v>2704</v>
      </c>
      <c r="D1294" s="2" t="s">
        <v>3160</v>
      </c>
      <c r="E1294" s="4" t="s">
        <v>3161</v>
      </c>
      <c r="F1294" s="23" t="s">
        <v>3162</v>
      </c>
      <c r="J1294" s="24">
        <f t="shared" si="107"/>
        <v>5</v>
      </c>
      <c r="K1294" s="44" t="s">
        <v>121</v>
      </c>
      <c r="V1294" s="26">
        <f t="shared" si="104"/>
        <v>5</v>
      </c>
      <c r="X1294" s="27" t="str">
        <f t="shared" si="105"/>
        <v>P var</v>
      </c>
      <c r="AB1294" s="49" t="s">
        <v>444</v>
      </c>
      <c r="AC1294" s="20">
        <v>30</v>
      </c>
      <c r="AD1294" s="31">
        <f t="shared" si="106"/>
        <v>0.16666666666666666</v>
      </c>
      <c r="AE1294" s="1">
        <v>1</v>
      </c>
      <c r="AF1294" s="20" t="s">
        <v>121</v>
      </c>
      <c r="AG1294" s="32">
        <v>35.39</v>
      </c>
      <c r="AH1294" s="67">
        <v>5</v>
      </c>
      <c r="AI1294" s="68"/>
      <c r="AJ1294" s="68"/>
      <c r="AK1294" s="68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8" t="s">
        <v>37</v>
      </c>
    </row>
    <row r="1295" spans="1:243" ht="49" customHeight="1" x14ac:dyDescent="0.35">
      <c r="A1295" s="20">
        <v>1293</v>
      </c>
      <c r="B1295" s="2" t="s">
        <v>498</v>
      </c>
      <c r="D1295" s="2" t="s">
        <v>160</v>
      </c>
      <c r="E1295" s="4" t="s">
        <v>3163</v>
      </c>
      <c r="F1295" s="23" t="s">
        <v>3164</v>
      </c>
      <c r="J1295" s="24">
        <f t="shared" si="107"/>
        <v>200</v>
      </c>
      <c r="K1295" s="44" t="s">
        <v>3159</v>
      </c>
      <c r="V1295" s="26">
        <f t="shared" si="104"/>
        <v>200</v>
      </c>
      <c r="X1295" s="27" t="str">
        <f t="shared" si="105"/>
        <v>P var</v>
      </c>
      <c r="AB1295" s="49" t="s">
        <v>871</v>
      </c>
      <c r="AC1295" s="20">
        <v>30</v>
      </c>
      <c r="AD1295" s="31">
        <f t="shared" si="106"/>
        <v>6.666666666666667</v>
      </c>
      <c r="AE1295" s="20">
        <v>1</v>
      </c>
      <c r="AF1295" s="20" t="s">
        <v>121</v>
      </c>
      <c r="AG1295" s="32">
        <v>1.43</v>
      </c>
      <c r="AH1295" s="67">
        <v>200</v>
      </c>
      <c r="AI1295" s="68"/>
      <c r="AJ1295" s="68"/>
      <c r="AK1295" s="68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8" t="s">
        <v>37</v>
      </c>
    </row>
    <row r="1296" spans="1:243" ht="49" customHeight="1" x14ac:dyDescent="0.35">
      <c r="A1296" s="20">
        <v>1294</v>
      </c>
      <c r="B1296" s="2" t="s">
        <v>498</v>
      </c>
      <c r="D1296" s="2" t="s">
        <v>160</v>
      </c>
      <c r="E1296" s="4" t="s">
        <v>3165</v>
      </c>
      <c r="F1296" s="23" t="s">
        <v>3166</v>
      </c>
      <c r="J1296" s="24">
        <f t="shared" si="107"/>
        <v>200</v>
      </c>
      <c r="K1296" s="44" t="s">
        <v>121</v>
      </c>
      <c r="V1296" s="26">
        <f t="shared" si="104"/>
        <v>200</v>
      </c>
      <c r="X1296" s="27" t="str">
        <f t="shared" si="105"/>
        <v>P var</v>
      </c>
      <c r="AB1296" s="49" t="s">
        <v>871</v>
      </c>
      <c r="AC1296" s="20">
        <v>30</v>
      </c>
      <c r="AD1296" s="31">
        <f t="shared" si="106"/>
        <v>6.666666666666667</v>
      </c>
      <c r="AE1296" s="20">
        <v>1</v>
      </c>
      <c r="AF1296" s="20" t="s">
        <v>121</v>
      </c>
      <c r="AG1296" s="32">
        <v>1.1399999999999999</v>
      </c>
      <c r="AH1296" s="67">
        <v>200</v>
      </c>
      <c r="AI1296" s="68"/>
      <c r="AJ1296" s="68"/>
      <c r="AK1296" s="68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8" t="s">
        <v>37</v>
      </c>
    </row>
    <row r="1297" spans="1:243" ht="49" customHeight="1" x14ac:dyDescent="0.35">
      <c r="A1297" s="20">
        <v>1295</v>
      </c>
      <c r="B1297" s="2" t="s">
        <v>498</v>
      </c>
      <c r="D1297" s="2" t="s">
        <v>3167</v>
      </c>
      <c r="E1297" s="4" t="s">
        <v>3168</v>
      </c>
      <c r="F1297" s="23" t="s">
        <v>3169</v>
      </c>
      <c r="I1297" s="1">
        <v>5</v>
      </c>
      <c r="J1297" s="24">
        <f t="shared" si="107"/>
        <v>5</v>
      </c>
      <c r="K1297" s="44" t="s">
        <v>121</v>
      </c>
      <c r="V1297" s="26">
        <f t="shared" si="104"/>
        <v>0</v>
      </c>
      <c r="X1297" s="27" t="str">
        <f t="shared" si="105"/>
        <v>P var</v>
      </c>
      <c r="AB1297" s="66" t="s">
        <v>548</v>
      </c>
      <c r="AC1297" s="20">
        <v>30</v>
      </c>
      <c r="AD1297" s="31">
        <f t="shared" si="106"/>
        <v>0.16666666666666666</v>
      </c>
      <c r="AE1297" s="20">
        <v>1</v>
      </c>
      <c r="AF1297" s="20" t="s">
        <v>121</v>
      </c>
      <c r="AG1297" s="11">
        <v>186.61</v>
      </c>
      <c r="AH1297" s="67">
        <v>5</v>
      </c>
      <c r="AI1297" s="68"/>
      <c r="AJ1297" s="68"/>
      <c r="AK1297" s="68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>
        <v>2</v>
      </c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>
        <v>-3</v>
      </c>
      <c r="EG1297" s="1">
        <v>-1</v>
      </c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>
        <v>2</v>
      </c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8" t="s">
        <v>37</v>
      </c>
    </row>
    <row r="1298" spans="1:243" ht="49" customHeight="1" x14ac:dyDescent="0.35">
      <c r="A1298" s="20">
        <v>1296</v>
      </c>
      <c r="B1298" s="2" t="s">
        <v>498</v>
      </c>
      <c r="D1298" s="2" t="s">
        <v>3167</v>
      </c>
      <c r="E1298" s="4" t="s">
        <v>3170</v>
      </c>
      <c r="F1298" s="23" t="s">
        <v>3171</v>
      </c>
      <c r="I1298" s="1">
        <v>5</v>
      </c>
      <c r="J1298" s="24">
        <f t="shared" si="107"/>
        <v>7</v>
      </c>
      <c r="K1298" s="44" t="s">
        <v>121</v>
      </c>
      <c r="V1298" s="26">
        <f t="shared" si="104"/>
        <v>2</v>
      </c>
      <c r="X1298" s="27" t="str">
        <f t="shared" si="105"/>
        <v>P var</v>
      </c>
      <c r="AB1298" s="66" t="s">
        <v>548</v>
      </c>
      <c r="AC1298" s="20">
        <v>30</v>
      </c>
      <c r="AD1298" s="31">
        <f t="shared" si="106"/>
        <v>0.23333333333333334</v>
      </c>
      <c r="AE1298" s="20">
        <v>1</v>
      </c>
      <c r="AF1298" s="20" t="s">
        <v>121</v>
      </c>
      <c r="AG1298" s="11">
        <v>223.13</v>
      </c>
      <c r="AH1298" s="67">
        <v>6</v>
      </c>
      <c r="AI1298" s="68"/>
      <c r="AJ1298" s="68"/>
      <c r="AK1298" s="68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>
        <v>2</v>
      </c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>
        <v>-1</v>
      </c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8" t="s">
        <v>37</v>
      </c>
    </row>
    <row r="1299" spans="1:243" ht="49" customHeight="1" x14ac:dyDescent="0.35">
      <c r="A1299" s="20">
        <v>1297</v>
      </c>
      <c r="B1299" s="2" t="s">
        <v>498</v>
      </c>
      <c r="D1299" s="2" t="s">
        <v>3167</v>
      </c>
      <c r="E1299" s="4" t="s">
        <v>3172</v>
      </c>
      <c r="F1299" s="23" t="s">
        <v>3173</v>
      </c>
      <c r="J1299" s="24">
        <f t="shared" si="107"/>
        <v>15</v>
      </c>
      <c r="K1299" s="44" t="s">
        <v>121</v>
      </c>
      <c r="V1299" s="26">
        <f t="shared" si="104"/>
        <v>15</v>
      </c>
      <c r="X1299" s="27" t="str">
        <f t="shared" si="105"/>
        <v>P var</v>
      </c>
      <c r="AB1299" s="66" t="s">
        <v>1973</v>
      </c>
      <c r="AC1299" s="1">
        <v>30</v>
      </c>
      <c r="AD1299" s="31">
        <f t="shared" si="106"/>
        <v>0.5</v>
      </c>
      <c r="AE1299" s="20">
        <v>1</v>
      </c>
      <c r="AF1299" s="20" t="s">
        <v>121</v>
      </c>
      <c r="AG1299" s="11">
        <v>0.54</v>
      </c>
      <c r="AH1299" s="67">
        <v>15</v>
      </c>
      <c r="AI1299" s="68"/>
      <c r="AJ1299" s="68"/>
      <c r="AK1299" s="68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8" t="s">
        <v>37</v>
      </c>
    </row>
    <row r="1300" spans="1:243" ht="49" customHeight="1" x14ac:dyDescent="0.35">
      <c r="A1300" s="20">
        <v>1298</v>
      </c>
      <c r="B1300" s="2" t="s">
        <v>498</v>
      </c>
      <c r="D1300" s="2" t="s">
        <v>3174</v>
      </c>
      <c r="E1300" s="4" t="s">
        <v>3175</v>
      </c>
      <c r="F1300" s="23" t="s">
        <v>3176</v>
      </c>
      <c r="J1300" s="24">
        <f t="shared" si="107"/>
        <v>1</v>
      </c>
      <c r="K1300" s="44" t="s">
        <v>121</v>
      </c>
      <c r="V1300" s="26">
        <f t="shared" si="104"/>
        <v>1</v>
      </c>
      <c r="X1300" s="27" t="str">
        <f t="shared" si="105"/>
        <v>P var</v>
      </c>
      <c r="AB1300" s="66" t="s">
        <v>3177</v>
      </c>
      <c r="AC1300" s="1">
        <v>60</v>
      </c>
      <c r="AD1300" s="31">
        <f t="shared" si="106"/>
        <v>1.6666666666666666E-2</v>
      </c>
      <c r="AE1300" s="20">
        <v>1</v>
      </c>
      <c r="AF1300" s="1" t="s">
        <v>121</v>
      </c>
      <c r="AG1300" s="11">
        <v>33275</v>
      </c>
      <c r="AH1300" s="67">
        <v>1</v>
      </c>
      <c r="AI1300" s="68"/>
      <c r="AJ1300" s="68"/>
      <c r="AK1300" s="68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8" t="s">
        <v>37</v>
      </c>
    </row>
    <row r="1301" spans="1:243" ht="49" customHeight="1" x14ac:dyDescent="0.35">
      <c r="A1301" s="20">
        <v>1299</v>
      </c>
      <c r="B1301" s="2" t="s">
        <v>498</v>
      </c>
      <c r="C1301" s="2" t="s">
        <v>3085</v>
      </c>
      <c r="D1301" s="2" t="s">
        <v>184</v>
      </c>
      <c r="E1301" s="4" t="s">
        <v>3178</v>
      </c>
      <c r="F1301" s="23" t="s">
        <v>3179</v>
      </c>
      <c r="J1301" s="24">
        <f t="shared" si="107"/>
        <v>1161</v>
      </c>
      <c r="K1301" s="44" t="s">
        <v>121</v>
      </c>
      <c r="V1301" s="26">
        <f t="shared" si="104"/>
        <v>1161</v>
      </c>
      <c r="X1301" s="27" t="str">
        <f t="shared" si="105"/>
        <v>P var</v>
      </c>
      <c r="AB1301" s="66" t="s">
        <v>170</v>
      </c>
      <c r="AC1301" s="1">
        <v>30</v>
      </c>
      <c r="AD1301" s="31">
        <f t="shared" si="106"/>
        <v>38.700000000000003</v>
      </c>
      <c r="AE1301" s="20">
        <v>1</v>
      </c>
      <c r="AF1301" s="1" t="s">
        <v>121</v>
      </c>
      <c r="AG1301" s="11">
        <v>5.5E-2</v>
      </c>
      <c r="AH1301" s="67">
        <v>414</v>
      </c>
      <c r="AI1301" s="68"/>
      <c r="AJ1301" s="68"/>
      <c r="AK1301" s="68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>
        <v>1000</v>
      </c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>
        <v>-253</v>
      </c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8" t="s">
        <v>37</v>
      </c>
    </row>
    <row r="1302" spans="1:243" ht="49" customHeight="1" x14ac:dyDescent="0.35">
      <c r="A1302" s="20">
        <v>1300</v>
      </c>
      <c r="B1302" s="2" t="s">
        <v>498</v>
      </c>
      <c r="C1302" s="2" t="s">
        <v>3180</v>
      </c>
      <c r="D1302" s="2" t="s">
        <v>3153</v>
      </c>
      <c r="E1302" s="4" t="s">
        <v>3181</v>
      </c>
      <c r="F1302" s="23" t="s">
        <v>3182</v>
      </c>
      <c r="J1302" s="24">
        <f t="shared" si="107"/>
        <v>5</v>
      </c>
      <c r="K1302" s="44" t="s">
        <v>121</v>
      </c>
      <c r="V1302" s="26">
        <f t="shared" si="104"/>
        <v>5</v>
      </c>
      <c r="X1302" s="27" t="str">
        <f t="shared" si="105"/>
        <v>P var</v>
      </c>
      <c r="AB1302" s="66" t="s">
        <v>235</v>
      </c>
      <c r="AC1302" s="1">
        <v>30</v>
      </c>
      <c r="AD1302" s="31">
        <f t="shared" si="106"/>
        <v>0.16666666666666666</v>
      </c>
      <c r="AE1302" s="20">
        <v>1</v>
      </c>
      <c r="AF1302" s="1" t="s">
        <v>121</v>
      </c>
      <c r="AG1302" s="11">
        <v>109.59</v>
      </c>
      <c r="AH1302" s="67">
        <v>5</v>
      </c>
      <c r="AI1302" s="68"/>
      <c r="AJ1302" s="68"/>
      <c r="AK1302" s="68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8" t="s">
        <v>37</v>
      </c>
    </row>
    <row r="1303" spans="1:243" ht="49" customHeight="1" x14ac:dyDescent="0.35">
      <c r="A1303" s="20">
        <v>1301</v>
      </c>
      <c r="B1303" s="2" t="s">
        <v>498</v>
      </c>
      <c r="C1303" s="2" t="s">
        <v>230</v>
      </c>
      <c r="D1303" s="2" t="s">
        <v>3183</v>
      </c>
      <c r="E1303" s="4" t="s">
        <v>3184</v>
      </c>
      <c r="F1303" s="23" t="s">
        <v>3185</v>
      </c>
      <c r="J1303" s="24">
        <f t="shared" si="107"/>
        <v>9</v>
      </c>
      <c r="K1303" s="44" t="s">
        <v>121</v>
      </c>
      <c r="V1303" s="26">
        <f t="shared" si="104"/>
        <v>9</v>
      </c>
      <c r="X1303" s="27" t="str">
        <f t="shared" si="105"/>
        <v>P var</v>
      </c>
      <c r="AB1303" s="66" t="s">
        <v>235</v>
      </c>
      <c r="AC1303" s="1">
        <v>30</v>
      </c>
      <c r="AD1303" s="31">
        <f t="shared" si="106"/>
        <v>0.3</v>
      </c>
      <c r="AE1303" s="20">
        <v>1</v>
      </c>
      <c r="AF1303" s="1" t="s">
        <v>121</v>
      </c>
      <c r="AG1303" s="11">
        <v>10.71</v>
      </c>
      <c r="AH1303" s="67">
        <v>9</v>
      </c>
      <c r="AI1303" s="68"/>
      <c r="AJ1303" s="68"/>
      <c r="AK1303" s="68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8" t="s">
        <v>37</v>
      </c>
    </row>
    <row r="1304" spans="1:243" ht="49" customHeight="1" x14ac:dyDescent="0.35">
      <c r="A1304" s="20">
        <v>1302</v>
      </c>
      <c r="B1304" s="2" t="s">
        <v>498</v>
      </c>
      <c r="C1304" s="2" t="s">
        <v>3186</v>
      </c>
      <c r="D1304" s="2" t="s">
        <v>1078</v>
      </c>
      <c r="E1304" s="4" t="s">
        <v>3187</v>
      </c>
      <c r="F1304" s="23" t="s">
        <v>3188</v>
      </c>
      <c r="J1304" s="24">
        <f t="shared" si="107"/>
        <v>3</v>
      </c>
      <c r="K1304" s="44" t="s">
        <v>121</v>
      </c>
      <c r="V1304" s="26">
        <f t="shared" si="104"/>
        <v>3</v>
      </c>
      <c r="X1304" s="27" t="str">
        <f t="shared" si="105"/>
        <v>P var</v>
      </c>
      <c r="AB1304" s="66" t="s">
        <v>494</v>
      </c>
      <c r="AC1304" s="1">
        <v>30</v>
      </c>
      <c r="AD1304" s="31">
        <f t="shared" si="106"/>
        <v>0.1</v>
      </c>
      <c r="AE1304" s="20">
        <v>1</v>
      </c>
      <c r="AF1304" s="1" t="s">
        <v>121</v>
      </c>
      <c r="AG1304" s="11">
        <v>0.5</v>
      </c>
      <c r="AH1304" s="67">
        <v>3</v>
      </c>
      <c r="AI1304" s="68"/>
      <c r="AJ1304" s="68"/>
      <c r="AK1304" s="68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8" t="s">
        <v>37</v>
      </c>
    </row>
    <row r="1305" spans="1:243" ht="49" customHeight="1" x14ac:dyDescent="0.35">
      <c r="A1305" s="20">
        <v>1303</v>
      </c>
      <c r="B1305" s="2" t="s">
        <v>449</v>
      </c>
      <c r="C1305" s="2" t="s">
        <v>2412</v>
      </c>
      <c r="D1305" s="2" t="s">
        <v>2413</v>
      </c>
      <c r="E1305" s="4" t="s">
        <v>3189</v>
      </c>
      <c r="F1305" s="23" t="s">
        <v>3190</v>
      </c>
      <c r="J1305" s="47">
        <f t="shared" si="107"/>
        <v>4</v>
      </c>
      <c r="K1305" s="44" t="s">
        <v>121</v>
      </c>
      <c r="V1305" s="26">
        <f t="shared" si="104"/>
        <v>4</v>
      </c>
      <c r="X1305" s="27" t="str">
        <f t="shared" si="105"/>
        <v>P var</v>
      </c>
      <c r="AB1305" s="5" t="s">
        <v>781</v>
      </c>
      <c r="AC1305" s="1">
        <v>30</v>
      </c>
      <c r="AD1305" s="31">
        <f t="shared" si="106"/>
        <v>0.13333333333333333</v>
      </c>
      <c r="AE1305" s="20">
        <v>1</v>
      </c>
      <c r="AF1305" s="1" t="s">
        <v>121</v>
      </c>
      <c r="AG1305" s="11">
        <v>10.11</v>
      </c>
      <c r="AH1305" s="67">
        <v>4</v>
      </c>
      <c r="AI1305" s="68"/>
      <c r="AJ1305" s="68"/>
      <c r="AK1305" s="68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8" t="s">
        <v>37</v>
      </c>
    </row>
    <row r="1306" spans="1:243" ht="49" customHeight="1" x14ac:dyDescent="0.35">
      <c r="A1306" s="20">
        <v>1304</v>
      </c>
      <c r="B1306" s="2" t="s">
        <v>498</v>
      </c>
      <c r="C1306" s="2" t="s">
        <v>2720</v>
      </c>
      <c r="D1306" s="2" t="s">
        <v>3191</v>
      </c>
      <c r="E1306" s="4" t="s">
        <v>3192</v>
      </c>
      <c r="F1306" s="23" t="s">
        <v>3193</v>
      </c>
      <c r="I1306" s="1">
        <v>5</v>
      </c>
      <c r="J1306" s="24">
        <f t="shared" si="107"/>
        <v>7</v>
      </c>
      <c r="K1306" s="44" t="s">
        <v>121</v>
      </c>
      <c r="V1306" s="26">
        <f t="shared" si="104"/>
        <v>2</v>
      </c>
      <c r="X1306" s="27" t="str">
        <f t="shared" si="105"/>
        <v>P var</v>
      </c>
      <c r="AB1306" s="66" t="s">
        <v>63</v>
      </c>
      <c r="AC1306" s="1">
        <v>90</v>
      </c>
      <c r="AD1306" s="31">
        <f t="shared" si="106"/>
        <v>7.7777777777777779E-2</v>
      </c>
      <c r="AE1306" s="1">
        <v>1</v>
      </c>
      <c r="AF1306" s="1" t="s">
        <v>121</v>
      </c>
      <c r="AG1306" s="11">
        <v>189.28571428571428</v>
      </c>
      <c r="AH1306" s="67">
        <v>7</v>
      </c>
      <c r="AI1306" s="68"/>
      <c r="AJ1306" s="68"/>
      <c r="AK1306" s="68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8" t="s">
        <v>37</v>
      </c>
    </row>
    <row r="1307" spans="1:243" ht="49" customHeight="1" x14ac:dyDescent="0.35">
      <c r="A1307" s="20">
        <v>1305</v>
      </c>
      <c r="B1307" s="2" t="s">
        <v>498</v>
      </c>
      <c r="C1307" s="2" t="s">
        <v>2701</v>
      </c>
      <c r="D1307" s="2" t="s">
        <v>303</v>
      </c>
      <c r="E1307" s="4" t="s">
        <v>3194</v>
      </c>
      <c r="F1307" s="23" t="s">
        <v>3195</v>
      </c>
      <c r="J1307" s="24">
        <f t="shared" si="107"/>
        <v>5</v>
      </c>
      <c r="K1307" s="44" t="s">
        <v>121</v>
      </c>
      <c r="V1307" s="26">
        <f t="shared" si="104"/>
        <v>5</v>
      </c>
      <c r="X1307" s="27" t="str">
        <f t="shared" si="105"/>
        <v>P var</v>
      </c>
      <c r="AB1307" s="66" t="s">
        <v>444</v>
      </c>
      <c r="AC1307" s="1">
        <v>60</v>
      </c>
      <c r="AD1307" s="31">
        <f t="shared" si="106"/>
        <v>8.3333333333333329E-2</v>
      </c>
      <c r="AE1307" s="1">
        <v>1</v>
      </c>
      <c r="AF1307" s="1" t="s">
        <v>121</v>
      </c>
      <c r="AG1307" s="11">
        <v>883.92857142857144</v>
      </c>
      <c r="AH1307" s="67">
        <v>5</v>
      </c>
      <c r="AI1307" s="68"/>
      <c r="AJ1307" s="68"/>
      <c r="AK1307" s="68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8" t="s">
        <v>37</v>
      </c>
    </row>
    <row r="1308" spans="1:243" ht="49" customHeight="1" x14ac:dyDescent="0.35">
      <c r="A1308" s="20">
        <v>1306</v>
      </c>
      <c r="B1308" s="2" t="s">
        <v>498</v>
      </c>
      <c r="C1308" s="2" t="s">
        <v>2701</v>
      </c>
      <c r="D1308" s="2" t="s">
        <v>303</v>
      </c>
      <c r="E1308" s="4" t="s">
        <v>3196</v>
      </c>
      <c r="F1308" s="23" t="s">
        <v>3197</v>
      </c>
      <c r="J1308" s="24">
        <f t="shared" si="107"/>
        <v>4</v>
      </c>
      <c r="K1308" s="44" t="s">
        <v>121</v>
      </c>
      <c r="V1308" s="26">
        <f t="shared" si="104"/>
        <v>4</v>
      </c>
      <c r="X1308" s="27" t="str">
        <f t="shared" si="105"/>
        <v>P var</v>
      </c>
      <c r="AB1308" s="66" t="s">
        <v>444</v>
      </c>
      <c r="AC1308" s="1">
        <v>60</v>
      </c>
      <c r="AD1308" s="31">
        <f t="shared" si="106"/>
        <v>6.6666666666666666E-2</v>
      </c>
      <c r="AE1308" s="1">
        <v>1</v>
      </c>
      <c r="AF1308" s="1" t="s">
        <v>121</v>
      </c>
      <c r="AG1308" s="11">
        <v>9.5</v>
      </c>
      <c r="AH1308" s="67">
        <v>4</v>
      </c>
      <c r="AI1308" s="68"/>
      <c r="AJ1308" s="68"/>
      <c r="AK1308" s="68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8" t="s">
        <v>37</v>
      </c>
    </row>
    <row r="1309" spans="1:243" ht="49" customHeight="1" x14ac:dyDescent="0.35">
      <c r="A1309" s="20">
        <v>1307</v>
      </c>
      <c r="B1309" s="2" t="s">
        <v>498</v>
      </c>
      <c r="C1309" s="2" t="s">
        <v>2701</v>
      </c>
      <c r="D1309" s="2" t="s">
        <v>3198</v>
      </c>
      <c r="E1309" s="4" t="s">
        <v>3199</v>
      </c>
      <c r="F1309" s="23" t="s">
        <v>3200</v>
      </c>
      <c r="J1309" s="24">
        <f t="shared" si="107"/>
        <v>2</v>
      </c>
      <c r="K1309" s="44" t="s">
        <v>121</v>
      </c>
      <c r="V1309" s="26">
        <f t="shared" si="104"/>
        <v>2</v>
      </c>
      <c r="X1309" s="27" t="str">
        <f t="shared" si="105"/>
        <v>P var</v>
      </c>
      <c r="AB1309" s="66" t="s">
        <v>444</v>
      </c>
      <c r="AC1309" s="1">
        <v>60</v>
      </c>
      <c r="AD1309" s="31">
        <f t="shared" si="106"/>
        <v>3.3333333333333333E-2</v>
      </c>
      <c r="AE1309" s="1">
        <v>1</v>
      </c>
      <c r="AF1309" s="1" t="s">
        <v>121</v>
      </c>
      <c r="AG1309" s="11">
        <v>235</v>
      </c>
      <c r="AH1309" s="67">
        <v>2</v>
      </c>
      <c r="AI1309" s="68"/>
      <c r="AJ1309" s="68"/>
      <c r="AK1309" s="68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8" t="s">
        <v>37</v>
      </c>
    </row>
    <row r="1310" spans="1:243" ht="49" customHeight="1" x14ac:dyDescent="0.35">
      <c r="A1310" s="20">
        <v>1308</v>
      </c>
      <c r="B1310" s="2" t="s">
        <v>498</v>
      </c>
      <c r="C1310" s="2" t="s">
        <v>2701</v>
      </c>
      <c r="D1310" s="2" t="s">
        <v>303</v>
      </c>
      <c r="E1310" s="4" t="s">
        <v>3201</v>
      </c>
      <c r="F1310" s="23" t="s">
        <v>3202</v>
      </c>
      <c r="J1310" s="24">
        <f t="shared" si="107"/>
        <v>1</v>
      </c>
      <c r="K1310" s="44" t="s">
        <v>121</v>
      </c>
      <c r="V1310" s="26">
        <f t="shared" si="104"/>
        <v>1</v>
      </c>
      <c r="X1310" s="27" t="str">
        <f t="shared" si="105"/>
        <v>P var</v>
      </c>
      <c r="AB1310" s="66" t="s">
        <v>444</v>
      </c>
      <c r="AC1310" s="1">
        <v>30</v>
      </c>
      <c r="AD1310" s="31">
        <f t="shared" si="106"/>
        <v>3.3333333333333333E-2</v>
      </c>
      <c r="AE1310" s="1">
        <v>1</v>
      </c>
      <c r="AF1310" s="1" t="s">
        <v>121</v>
      </c>
      <c r="AG1310" s="11">
        <v>411.85714285714283</v>
      </c>
      <c r="AH1310" s="67">
        <v>1</v>
      </c>
      <c r="AI1310" s="68"/>
      <c r="AJ1310" s="68"/>
      <c r="AK1310" s="68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8" t="s">
        <v>37</v>
      </c>
    </row>
    <row r="1311" spans="1:243" ht="49" customHeight="1" x14ac:dyDescent="0.35">
      <c r="A1311" s="20">
        <v>1309</v>
      </c>
      <c r="B1311" s="2" t="s">
        <v>498</v>
      </c>
      <c r="C1311" s="2" t="s">
        <v>2376</v>
      </c>
      <c r="D1311" s="2" t="s">
        <v>3203</v>
      </c>
      <c r="E1311" s="4" t="s">
        <v>3204</v>
      </c>
      <c r="F1311" s="23" t="s">
        <v>3205</v>
      </c>
      <c r="J1311" s="24">
        <f t="shared" si="107"/>
        <v>1</v>
      </c>
      <c r="K1311" s="44" t="s">
        <v>121</v>
      </c>
      <c r="V1311" s="26">
        <f t="shared" si="104"/>
        <v>1</v>
      </c>
      <c r="X1311" s="27" t="str">
        <f t="shared" si="105"/>
        <v>P var</v>
      </c>
      <c r="AB1311" s="66" t="s">
        <v>781</v>
      </c>
      <c r="AC1311" s="1">
        <v>30</v>
      </c>
      <c r="AD1311" s="31">
        <f t="shared" si="106"/>
        <v>3.3333333333333333E-2</v>
      </c>
      <c r="AE1311" s="1">
        <v>1</v>
      </c>
      <c r="AF1311" s="1" t="s">
        <v>121</v>
      </c>
      <c r="AG1311" s="11">
        <v>21.2</v>
      </c>
      <c r="AH1311" s="67">
        <v>1</v>
      </c>
      <c r="AI1311" s="68"/>
      <c r="AJ1311" s="68"/>
      <c r="AK1311" s="68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8" t="s">
        <v>37</v>
      </c>
    </row>
    <row r="1312" spans="1:243" ht="49" customHeight="1" x14ac:dyDescent="0.35">
      <c r="A1312" s="20">
        <v>1310</v>
      </c>
      <c r="B1312" s="2" t="s">
        <v>498</v>
      </c>
      <c r="C1312" s="2" t="s">
        <v>2412</v>
      </c>
      <c r="D1312" s="2" t="s">
        <v>2413</v>
      </c>
      <c r="E1312" s="4" t="s">
        <v>3206</v>
      </c>
      <c r="F1312" s="23" t="s">
        <v>3207</v>
      </c>
      <c r="J1312" s="47">
        <f t="shared" si="107"/>
        <v>4</v>
      </c>
      <c r="K1312" s="44" t="s">
        <v>121</v>
      </c>
      <c r="V1312" s="26">
        <f t="shared" si="104"/>
        <v>4</v>
      </c>
      <c r="X1312" s="27" t="str">
        <f t="shared" si="105"/>
        <v>P var</v>
      </c>
      <c r="AB1312" s="66" t="s">
        <v>941</v>
      </c>
      <c r="AC1312" s="1">
        <v>30</v>
      </c>
      <c r="AD1312" s="31">
        <f t="shared" si="106"/>
        <v>0.13333333333333333</v>
      </c>
      <c r="AE1312" s="1">
        <v>1</v>
      </c>
      <c r="AF1312" s="1" t="s">
        <v>121</v>
      </c>
      <c r="AG1312" s="11">
        <v>20</v>
      </c>
      <c r="AH1312" s="67">
        <v>5</v>
      </c>
      <c r="AI1312" s="68"/>
      <c r="AJ1312" s="68"/>
      <c r="AK1312" s="68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>
        <v>-1</v>
      </c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8" t="s">
        <v>37</v>
      </c>
    </row>
    <row r="1313" spans="1:243" ht="49" customHeight="1" x14ac:dyDescent="0.35">
      <c r="A1313" s="20">
        <v>1311</v>
      </c>
      <c r="B1313" s="2" t="s">
        <v>498</v>
      </c>
      <c r="C1313" s="2" t="s">
        <v>2412</v>
      </c>
      <c r="D1313" s="2" t="s">
        <v>1078</v>
      </c>
      <c r="E1313" s="4" t="s">
        <v>3208</v>
      </c>
      <c r="F1313" s="23" t="s">
        <v>3209</v>
      </c>
      <c r="J1313" s="24">
        <f t="shared" si="107"/>
        <v>3</v>
      </c>
      <c r="K1313" s="44" t="s">
        <v>121</v>
      </c>
      <c r="V1313" s="26">
        <f t="shared" si="104"/>
        <v>3</v>
      </c>
      <c r="X1313" s="27" t="str">
        <f t="shared" si="105"/>
        <v>P var</v>
      </c>
      <c r="AB1313" s="66" t="s">
        <v>941</v>
      </c>
      <c r="AC1313" s="1">
        <v>30</v>
      </c>
      <c r="AD1313" s="31">
        <f t="shared" si="106"/>
        <v>0.1</v>
      </c>
      <c r="AE1313" s="1">
        <v>1</v>
      </c>
      <c r="AF1313" s="1" t="s">
        <v>121</v>
      </c>
      <c r="AG1313" s="11">
        <v>23</v>
      </c>
      <c r="AH1313" s="67">
        <v>3</v>
      </c>
      <c r="AI1313" s="68"/>
      <c r="AJ1313" s="68"/>
      <c r="AK1313" s="68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8" t="s">
        <v>37</v>
      </c>
    </row>
    <row r="1314" spans="1:243" ht="49" customHeight="1" x14ac:dyDescent="0.35">
      <c r="A1314" s="20">
        <v>1312</v>
      </c>
      <c r="B1314" s="2" t="s">
        <v>498</v>
      </c>
      <c r="C1314" s="2" t="s">
        <v>2412</v>
      </c>
      <c r="D1314" s="2" t="s">
        <v>2413</v>
      </c>
      <c r="E1314" s="4" t="s">
        <v>3210</v>
      </c>
      <c r="F1314" s="23" t="s">
        <v>3211</v>
      </c>
      <c r="J1314" s="47">
        <f t="shared" si="107"/>
        <v>6</v>
      </c>
      <c r="K1314" s="44" t="s">
        <v>121</v>
      </c>
      <c r="V1314" s="26">
        <f t="shared" si="104"/>
        <v>6</v>
      </c>
      <c r="X1314" s="27" t="str">
        <f t="shared" si="105"/>
        <v>P var</v>
      </c>
      <c r="AB1314" s="66" t="s">
        <v>941</v>
      </c>
      <c r="AC1314" s="1">
        <v>30</v>
      </c>
      <c r="AD1314" s="31">
        <f t="shared" si="106"/>
        <v>0.2</v>
      </c>
      <c r="AE1314" s="1">
        <v>1</v>
      </c>
      <c r="AF1314" s="1" t="s">
        <v>121</v>
      </c>
      <c r="AG1314" s="11">
        <v>20</v>
      </c>
      <c r="AH1314" s="67">
        <v>9</v>
      </c>
      <c r="AI1314" s="68"/>
      <c r="AJ1314" s="68"/>
      <c r="AK1314" s="68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>
        <v>-3</v>
      </c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8" t="s">
        <v>37</v>
      </c>
    </row>
    <row r="1315" spans="1:243" ht="49" customHeight="1" x14ac:dyDescent="0.35">
      <c r="A1315" s="20">
        <v>1313</v>
      </c>
      <c r="B1315" s="2" t="s">
        <v>498</v>
      </c>
      <c r="C1315" s="2" t="s">
        <v>3212</v>
      </c>
      <c r="D1315" s="2" t="s">
        <v>2223</v>
      </c>
      <c r="E1315" s="4" t="s">
        <v>3213</v>
      </c>
      <c r="F1315" s="23" t="s">
        <v>3214</v>
      </c>
      <c r="I1315" s="1">
        <v>1</v>
      </c>
      <c r="J1315" s="24">
        <f t="shared" si="107"/>
        <v>3</v>
      </c>
      <c r="K1315" s="44" t="s">
        <v>121</v>
      </c>
      <c r="V1315" s="26">
        <f t="shared" si="104"/>
        <v>2</v>
      </c>
      <c r="X1315" s="27" t="str">
        <f t="shared" si="105"/>
        <v>P var</v>
      </c>
      <c r="AB1315" s="66" t="s">
        <v>3215</v>
      </c>
      <c r="AC1315" s="1">
        <v>30</v>
      </c>
      <c r="AD1315" s="31">
        <f t="shared" si="106"/>
        <v>0.1</v>
      </c>
      <c r="AE1315" s="1">
        <v>1</v>
      </c>
      <c r="AF1315" s="1" t="s">
        <v>121</v>
      </c>
      <c r="AG1315" s="11">
        <v>588.18571428571431</v>
      </c>
      <c r="AH1315" s="67">
        <v>2</v>
      </c>
      <c r="AI1315" s="68"/>
      <c r="AJ1315" s="68"/>
      <c r="AK1315" s="68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>
        <v>1</v>
      </c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8" t="s">
        <v>37</v>
      </c>
    </row>
    <row r="1316" spans="1:243" ht="49" customHeight="1" x14ac:dyDescent="0.35">
      <c r="A1316" s="20">
        <v>1314</v>
      </c>
      <c r="B1316" s="2" t="s">
        <v>1964</v>
      </c>
      <c r="C1316" s="2" t="s">
        <v>3216</v>
      </c>
      <c r="D1316" s="2" t="s">
        <v>2248</v>
      </c>
      <c r="E1316" s="4" t="s">
        <v>3217</v>
      </c>
      <c r="F1316" s="23" t="s">
        <v>3218</v>
      </c>
      <c r="J1316" s="47">
        <f t="shared" si="107"/>
        <v>3</v>
      </c>
      <c r="K1316" s="44" t="s">
        <v>121</v>
      </c>
      <c r="V1316" s="26">
        <f t="shared" si="104"/>
        <v>3</v>
      </c>
      <c r="X1316" s="27" t="str">
        <f t="shared" si="105"/>
        <v>P var</v>
      </c>
      <c r="AB1316" s="66" t="s">
        <v>2001</v>
      </c>
      <c r="AC1316" s="1">
        <v>30</v>
      </c>
      <c r="AD1316" s="31">
        <f t="shared" si="106"/>
        <v>0.1</v>
      </c>
      <c r="AE1316" s="1">
        <v>1</v>
      </c>
      <c r="AF1316" s="1" t="s">
        <v>121</v>
      </c>
      <c r="AG1316" s="11">
        <v>7.6607142857142856</v>
      </c>
      <c r="AH1316" s="67">
        <v>4</v>
      </c>
      <c r="AI1316" s="68"/>
      <c r="AJ1316" s="68"/>
      <c r="AK1316" s="68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>
        <v>-1</v>
      </c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8" t="s">
        <v>37</v>
      </c>
    </row>
    <row r="1317" spans="1:243" ht="49" customHeight="1" x14ac:dyDescent="0.35">
      <c r="A1317" s="20">
        <v>1315</v>
      </c>
      <c r="B1317" s="2" t="s">
        <v>498</v>
      </c>
      <c r="C1317" s="2" t="s">
        <v>2412</v>
      </c>
      <c r="D1317" s="2" t="s">
        <v>1078</v>
      </c>
      <c r="E1317" s="4" t="s">
        <v>3219</v>
      </c>
      <c r="F1317" s="23" t="s">
        <v>3220</v>
      </c>
      <c r="G1317" s="36" t="s">
        <v>3221</v>
      </c>
      <c r="J1317" s="24">
        <f t="shared" si="107"/>
        <v>2</v>
      </c>
      <c r="K1317" s="44" t="s">
        <v>121</v>
      </c>
      <c r="V1317" s="26">
        <f t="shared" si="104"/>
        <v>2</v>
      </c>
      <c r="X1317" s="27" t="str">
        <f t="shared" si="105"/>
        <v>P var</v>
      </c>
      <c r="AB1317" s="66" t="s">
        <v>235</v>
      </c>
      <c r="AC1317" s="1">
        <v>30</v>
      </c>
      <c r="AD1317" s="31">
        <f t="shared" si="106"/>
        <v>6.6666666666666666E-2</v>
      </c>
      <c r="AE1317" s="1">
        <v>1</v>
      </c>
      <c r="AF1317" s="1" t="s">
        <v>121</v>
      </c>
      <c r="AG1317" s="11">
        <v>90.339285714285708</v>
      </c>
      <c r="AH1317" s="67">
        <v>2</v>
      </c>
      <c r="AI1317" s="68"/>
      <c r="AJ1317" s="68"/>
      <c r="AK1317" s="68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8" t="s">
        <v>37</v>
      </c>
    </row>
    <row r="1318" spans="1:243" ht="49" customHeight="1" x14ac:dyDescent="0.35">
      <c r="A1318" s="20">
        <v>1316</v>
      </c>
      <c r="B1318" s="2" t="s">
        <v>498</v>
      </c>
      <c r="C1318" s="2" t="s">
        <v>230</v>
      </c>
      <c r="D1318" s="2" t="s">
        <v>1078</v>
      </c>
      <c r="E1318" s="4" t="s">
        <v>3222</v>
      </c>
      <c r="F1318" s="23" t="s">
        <v>3223</v>
      </c>
      <c r="J1318" s="24">
        <f t="shared" si="107"/>
        <v>10</v>
      </c>
      <c r="K1318" s="44" t="s">
        <v>121</v>
      </c>
      <c r="V1318" s="26">
        <f t="shared" si="104"/>
        <v>10</v>
      </c>
      <c r="X1318" s="27" t="str">
        <f t="shared" si="105"/>
        <v>P var</v>
      </c>
      <c r="AB1318" s="66" t="s">
        <v>235</v>
      </c>
      <c r="AC1318" s="1">
        <v>30</v>
      </c>
      <c r="AD1318" s="31">
        <f t="shared" si="106"/>
        <v>0.33333333333333331</v>
      </c>
      <c r="AE1318" s="1">
        <v>1</v>
      </c>
      <c r="AF1318" s="1" t="s">
        <v>121</v>
      </c>
      <c r="AG1318" s="11">
        <v>16.232142857142858</v>
      </c>
      <c r="AH1318" s="67">
        <v>10</v>
      </c>
      <c r="AI1318" s="68"/>
      <c r="AJ1318" s="68"/>
      <c r="AK1318" s="68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8" t="s">
        <v>37</v>
      </c>
    </row>
    <row r="1319" spans="1:243" ht="49" customHeight="1" x14ac:dyDescent="0.35">
      <c r="A1319" s="20">
        <v>1317</v>
      </c>
      <c r="B1319" s="2" t="s">
        <v>498</v>
      </c>
      <c r="C1319" s="2" t="s">
        <v>3224</v>
      </c>
      <c r="D1319" s="2" t="s">
        <v>2223</v>
      </c>
      <c r="E1319" s="4" t="s">
        <v>3225</v>
      </c>
      <c r="F1319" s="23" t="s">
        <v>3226</v>
      </c>
      <c r="J1319" s="24">
        <f t="shared" si="107"/>
        <v>3</v>
      </c>
      <c r="K1319" s="44" t="s">
        <v>121</v>
      </c>
      <c r="V1319" s="26">
        <f t="shared" si="104"/>
        <v>3</v>
      </c>
      <c r="X1319" s="27" t="str">
        <f t="shared" si="105"/>
        <v>P var</v>
      </c>
      <c r="AB1319" s="66" t="s">
        <v>2001</v>
      </c>
      <c r="AC1319" s="1">
        <v>30</v>
      </c>
      <c r="AD1319" s="31">
        <f t="shared" si="106"/>
        <v>0.1</v>
      </c>
      <c r="AE1319" s="1">
        <v>1</v>
      </c>
      <c r="AF1319" s="1" t="s">
        <v>121</v>
      </c>
      <c r="AG1319" s="11">
        <v>16.850892857142856</v>
      </c>
      <c r="AH1319" s="67">
        <v>3</v>
      </c>
      <c r="AI1319" s="68"/>
      <c r="AJ1319" s="68"/>
      <c r="AK1319" s="68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8" t="s">
        <v>37</v>
      </c>
    </row>
    <row r="1320" spans="1:243" ht="49" customHeight="1" x14ac:dyDescent="0.35">
      <c r="A1320" s="20">
        <v>1318</v>
      </c>
      <c r="B1320" s="2" t="s">
        <v>1964</v>
      </c>
      <c r="C1320" s="2" t="s">
        <v>3216</v>
      </c>
      <c r="D1320" s="80" t="s">
        <v>2381</v>
      </c>
      <c r="E1320" s="4" t="s">
        <v>3227</v>
      </c>
      <c r="F1320" s="23" t="s">
        <v>3228</v>
      </c>
      <c r="J1320" s="47">
        <f t="shared" si="107"/>
        <v>18</v>
      </c>
      <c r="K1320" s="44" t="s">
        <v>121</v>
      </c>
      <c r="V1320" s="26">
        <f t="shared" si="104"/>
        <v>18</v>
      </c>
      <c r="X1320" s="27" t="str">
        <f t="shared" si="105"/>
        <v>P var</v>
      </c>
      <c r="AB1320" s="66" t="s">
        <v>1989</v>
      </c>
      <c r="AC1320" s="1">
        <v>30</v>
      </c>
      <c r="AD1320" s="31">
        <f t="shared" si="106"/>
        <v>0.6</v>
      </c>
      <c r="AE1320" s="1">
        <v>1</v>
      </c>
      <c r="AF1320" s="44" t="s">
        <v>121</v>
      </c>
      <c r="AG1320" s="11">
        <v>12.15</v>
      </c>
      <c r="AH1320" s="67">
        <v>18</v>
      </c>
      <c r="AI1320" s="68"/>
      <c r="AJ1320" s="68"/>
      <c r="AK1320" s="68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8" t="s">
        <v>37</v>
      </c>
    </row>
    <row r="1321" spans="1:243" ht="49" customHeight="1" x14ac:dyDescent="0.35">
      <c r="A1321" s="20">
        <v>1319</v>
      </c>
      <c r="B1321" s="2" t="s">
        <v>2376</v>
      </c>
      <c r="C1321" s="2" t="s">
        <v>489</v>
      </c>
      <c r="D1321" s="2" t="s">
        <v>2263</v>
      </c>
      <c r="E1321" s="4" t="s">
        <v>3229</v>
      </c>
      <c r="F1321" s="23" t="s">
        <v>3230</v>
      </c>
      <c r="J1321" s="47">
        <f t="shared" si="107"/>
        <v>6</v>
      </c>
      <c r="K1321" s="44" t="s">
        <v>121</v>
      </c>
      <c r="V1321" s="26">
        <f t="shared" si="104"/>
        <v>6</v>
      </c>
      <c r="X1321" s="27" t="str">
        <f t="shared" si="105"/>
        <v>P var</v>
      </c>
      <c r="AB1321" s="66" t="s">
        <v>472</v>
      </c>
      <c r="AC1321" s="1">
        <v>60</v>
      </c>
      <c r="AD1321" s="31">
        <f t="shared" si="106"/>
        <v>0.1</v>
      </c>
      <c r="AE1321" s="1">
        <v>1</v>
      </c>
      <c r="AF1321" s="44" t="s">
        <v>121</v>
      </c>
      <c r="AG1321" s="11">
        <v>35</v>
      </c>
      <c r="AH1321" s="67">
        <v>5</v>
      </c>
      <c r="AI1321" s="68"/>
      <c r="AJ1321" s="68"/>
      <c r="AK1321" s="68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>
        <v>-2</v>
      </c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>
        <v>-2</v>
      </c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>
        <v>5</v>
      </c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8" t="s">
        <v>37</v>
      </c>
    </row>
    <row r="1322" spans="1:243" ht="49" customHeight="1" x14ac:dyDescent="0.35">
      <c r="A1322" s="20">
        <v>1320</v>
      </c>
      <c r="B1322" s="2" t="s">
        <v>254</v>
      </c>
      <c r="C1322" s="2" t="s">
        <v>489</v>
      </c>
      <c r="D1322" s="2" t="s">
        <v>490</v>
      </c>
      <c r="E1322" s="4" t="s">
        <v>3231</v>
      </c>
      <c r="F1322" s="23" t="s">
        <v>3232</v>
      </c>
      <c r="J1322" s="24">
        <f t="shared" si="107"/>
        <v>38</v>
      </c>
      <c r="K1322" s="44" t="s">
        <v>121</v>
      </c>
      <c r="V1322" s="26">
        <f t="shared" si="104"/>
        <v>38</v>
      </c>
      <c r="X1322" s="27" t="str">
        <f t="shared" si="105"/>
        <v>P var</v>
      </c>
      <c r="AB1322" s="66" t="s">
        <v>494</v>
      </c>
      <c r="AC1322" s="1">
        <v>45</v>
      </c>
      <c r="AD1322" s="31">
        <f t="shared" si="106"/>
        <v>0.84444444444444444</v>
      </c>
      <c r="AE1322" s="1">
        <v>1</v>
      </c>
      <c r="AF1322" s="44" t="s">
        <v>121</v>
      </c>
      <c r="AG1322" s="11">
        <v>0.6</v>
      </c>
      <c r="AH1322" s="67">
        <v>48</v>
      </c>
      <c r="AI1322" s="68"/>
      <c r="AJ1322" s="68"/>
      <c r="AK1322" s="68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>
        <v>-10</v>
      </c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8" t="s">
        <v>37</v>
      </c>
    </row>
    <row r="1323" spans="1:243" ht="49" customHeight="1" x14ac:dyDescent="0.35">
      <c r="A1323" s="20">
        <v>1321</v>
      </c>
      <c r="B1323" s="2" t="s">
        <v>254</v>
      </c>
      <c r="C1323" s="2" t="s">
        <v>489</v>
      </c>
      <c r="D1323" s="2" t="s">
        <v>160</v>
      </c>
      <c r="E1323" s="4" t="s">
        <v>3233</v>
      </c>
      <c r="F1323" s="23" t="s">
        <v>3234</v>
      </c>
      <c r="G1323" s="4" t="s">
        <v>3235</v>
      </c>
      <c r="J1323" s="24">
        <f t="shared" si="107"/>
        <v>45</v>
      </c>
      <c r="K1323" s="44" t="s">
        <v>121</v>
      </c>
      <c r="V1323" s="26">
        <f t="shared" si="104"/>
        <v>45</v>
      </c>
      <c r="X1323" s="27" t="str">
        <f t="shared" si="105"/>
        <v>P var</v>
      </c>
      <c r="AB1323" s="66" t="s">
        <v>3236</v>
      </c>
      <c r="AC1323" s="1">
        <v>30</v>
      </c>
      <c r="AD1323" s="31">
        <f t="shared" si="106"/>
        <v>1.5</v>
      </c>
      <c r="AE1323" s="1">
        <v>1</v>
      </c>
      <c r="AF1323" s="44" t="s">
        <v>121</v>
      </c>
      <c r="AG1323" s="11">
        <f>70.28/50</f>
        <v>1.4056</v>
      </c>
      <c r="AH1323" s="67">
        <v>48</v>
      </c>
      <c r="AI1323" s="68"/>
      <c r="AJ1323" s="68"/>
      <c r="AK1323" s="68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>
        <v>-2</v>
      </c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>
        <v>-1</v>
      </c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8" t="s">
        <v>37</v>
      </c>
    </row>
    <row r="1324" spans="1:243" ht="49" customHeight="1" x14ac:dyDescent="0.35">
      <c r="A1324" s="20">
        <v>1322</v>
      </c>
      <c r="B1324" s="2" t="s">
        <v>254</v>
      </c>
      <c r="C1324" s="2" t="s">
        <v>489</v>
      </c>
      <c r="D1324" s="2" t="s">
        <v>160</v>
      </c>
      <c r="E1324" s="4" t="s">
        <v>3237</v>
      </c>
      <c r="F1324" s="23" t="s">
        <v>3238</v>
      </c>
      <c r="G1324" s="4" t="s">
        <v>3239</v>
      </c>
      <c r="J1324" s="24">
        <f t="shared" si="107"/>
        <v>47</v>
      </c>
      <c r="K1324" s="44" t="s">
        <v>121</v>
      </c>
      <c r="V1324" s="26">
        <f t="shared" si="104"/>
        <v>47</v>
      </c>
      <c r="X1324" s="27" t="str">
        <f t="shared" si="105"/>
        <v>P var</v>
      </c>
      <c r="AB1324" s="66" t="s">
        <v>3236</v>
      </c>
      <c r="AC1324" s="1">
        <v>30</v>
      </c>
      <c r="AD1324" s="31">
        <f t="shared" si="106"/>
        <v>1.5666666666666667</v>
      </c>
      <c r="AE1324" s="1">
        <v>1</v>
      </c>
      <c r="AF1324" s="44" t="s">
        <v>121</v>
      </c>
      <c r="AG1324" s="11">
        <f>70.28/50</f>
        <v>1.4056</v>
      </c>
      <c r="AH1324" s="67">
        <v>48</v>
      </c>
      <c r="AI1324" s="68"/>
      <c r="AJ1324" s="68"/>
      <c r="AK1324" s="68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>
        <v>-1</v>
      </c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8" t="s">
        <v>37</v>
      </c>
    </row>
    <row r="1325" spans="1:243" ht="49" customHeight="1" x14ac:dyDescent="0.35">
      <c r="A1325" s="20">
        <v>1323</v>
      </c>
      <c r="B1325" s="2" t="s">
        <v>498</v>
      </c>
      <c r="C1325" s="2" t="s">
        <v>3240</v>
      </c>
      <c r="D1325" s="2" t="s">
        <v>712</v>
      </c>
      <c r="E1325" s="4" t="s">
        <v>3241</v>
      </c>
      <c r="F1325" s="23" t="s">
        <v>3242</v>
      </c>
      <c r="J1325" s="24">
        <f t="shared" si="107"/>
        <v>400</v>
      </c>
      <c r="K1325" s="44" t="s">
        <v>121</v>
      </c>
      <c r="V1325" s="26">
        <f t="shared" si="104"/>
        <v>400</v>
      </c>
      <c r="X1325" s="27" t="str">
        <f t="shared" si="105"/>
        <v>P var</v>
      </c>
      <c r="AB1325" s="66" t="s">
        <v>781</v>
      </c>
      <c r="AC1325" s="1">
        <v>30</v>
      </c>
      <c r="AD1325" s="31">
        <f t="shared" si="106"/>
        <v>13.333333333333334</v>
      </c>
      <c r="AE1325" s="1">
        <v>1</v>
      </c>
      <c r="AF1325" s="44" t="s">
        <v>121</v>
      </c>
      <c r="AG1325" s="11">
        <f>2216/200/140</f>
        <v>7.914285714285714E-2</v>
      </c>
      <c r="AH1325" s="67">
        <v>400</v>
      </c>
      <c r="AI1325" s="68"/>
      <c r="AJ1325" s="68"/>
      <c r="AK1325" s="68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8" t="s">
        <v>37</v>
      </c>
    </row>
    <row r="1326" spans="1:243" ht="49" customHeight="1" x14ac:dyDescent="0.35">
      <c r="A1326" s="20">
        <v>1324</v>
      </c>
      <c r="B1326" s="2" t="s">
        <v>2376</v>
      </c>
      <c r="C1326" s="2" t="s">
        <v>3243</v>
      </c>
      <c r="D1326" s="2" t="s">
        <v>3244</v>
      </c>
      <c r="E1326" s="4" t="s">
        <v>3245</v>
      </c>
      <c r="F1326" s="23" t="s">
        <v>3246</v>
      </c>
      <c r="G1326" s="4" t="s">
        <v>3247</v>
      </c>
      <c r="J1326" s="24">
        <f t="shared" si="107"/>
        <v>11</v>
      </c>
      <c r="K1326" s="44" t="s">
        <v>121</v>
      </c>
      <c r="V1326" s="26">
        <f t="shared" si="104"/>
        <v>11</v>
      </c>
      <c r="X1326" s="27" t="str">
        <f t="shared" si="105"/>
        <v>P var</v>
      </c>
      <c r="AB1326" s="66" t="s">
        <v>548</v>
      </c>
      <c r="AC1326" s="1">
        <v>30</v>
      </c>
      <c r="AD1326" s="31">
        <f t="shared" si="106"/>
        <v>0.36666666666666664</v>
      </c>
      <c r="AE1326" s="1">
        <v>1</v>
      </c>
      <c r="AF1326" s="44" t="s">
        <v>121</v>
      </c>
      <c r="AG1326" s="11">
        <v>14.03</v>
      </c>
      <c r="AH1326" s="67">
        <v>11</v>
      </c>
      <c r="AI1326" s="68"/>
      <c r="AJ1326" s="68"/>
      <c r="AK1326" s="68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8" t="s">
        <v>37</v>
      </c>
    </row>
    <row r="1327" spans="1:243" ht="49" customHeight="1" x14ac:dyDescent="0.35">
      <c r="A1327" s="20">
        <v>1325</v>
      </c>
      <c r="B1327" s="2" t="s">
        <v>2376</v>
      </c>
      <c r="C1327" s="2" t="s">
        <v>3243</v>
      </c>
      <c r="D1327" s="2" t="s">
        <v>3244</v>
      </c>
      <c r="E1327" s="4" t="s">
        <v>3248</v>
      </c>
      <c r="F1327" s="23" t="s">
        <v>3249</v>
      </c>
      <c r="G1327" s="4" t="s">
        <v>3250</v>
      </c>
      <c r="J1327" s="24">
        <f t="shared" si="107"/>
        <v>5</v>
      </c>
      <c r="K1327" s="44" t="s">
        <v>121</v>
      </c>
      <c r="V1327" s="26">
        <f t="shared" si="104"/>
        <v>5</v>
      </c>
      <c r="X1327" s="27" t="str">
        <f t="shared" si="105"/>
        <v>P var</v>
      </c>
      <c r="AB1327" s="66" t="s">
        <v>548</v>
      </c>
      <c r="AC1327" s="1">
        <v>30</v>
      </c>
      <c r="AD1327" s="31">
        <f t="shared" si="106"/>
        <v>0.16666666666666666</v>
      </c>
      <c r="AE1327" s="1">
        <v>1</v>
      </c>
      <c r="AF1327" s="44" t="s">
        <v>121</v>
      </c>
      <c r="AG1327" s="11">
        <v>7.48</v>
      </c>
      <c r="AH1327" s="67">
        <v>5</v>
      </c>
      <c r="AI1327" s="68"/>
      <c r="AJ1327" s="68"/>
      <c r="AK1327" s="68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8" t="s">
        <v>37</v>
      </c>
    </row>
    <row r="1328" spans="1:243" ht="49" customHeight="1" x14ac:dyDescent="0.35">
      <c r="A1328" s="20">
        <v>1326</v>
      </c>
      <c r="B1328" s="2" t="s">
        <v>3251</v>
      </c>
      <c r="C1328" s="2" t="s">
        <v>187</v>
      </c>
      <c r="D1328" s="2" t="s">
        <v>712</v>
      </c>
      <c r="E1328" s="4" t="s">
        <v>3252</v>
      </c>
      <c r="F1328" s="23" t="s">
        <v>3253</v>
      </c>
      <c r="J1328" s="24">
        <f t="shared" si="107"/>
        <v>58</v>
      </c>
      <c r="K1328" s="44" t="s">
        <v>121</v>
      </c>
      <c r="V1328" s="26">
        <f t="shared" si="104"/>
        <v>58</v>
      </c>
      <c r="X1328" s="27" t="str">
        <f t="shared" si="105"/>
        <v>P var</v>
      </c>
      <c r="AB1328" s="66" t="s">
        <v>235</v>
      </c>
      <c r="AC1328" s="1">
        <v>90</v>
      </c>
      <c r="AD1328" s="31">
        <f>R1328/AC1328</f>
        <v>0</v>
      </c>
      <c r="AE1328" s="1">
        <v>1</v>
      </c>
      <c r="AF1328" s="44" t="s">
        <v>121</v>
      </c>
      <c r="AG1328" s="11">
        <v>14.12</v>
      </c>
      <c r="AH1328" s="67">
        <v>101</v>
      </c>
      <c r="AI1328" s="68"/>
      <c r="AJ1328" s="68"/>
      <c r="AK1328" s="68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>
        <v>-1</v>
      </c>
      <c r="AZ1328" s="1"/>
      <c r="BA1328" s="1"/>
      <c r="BB1328" s="1"/>
      <c r="BC1328" s="1"/>
      <c r="BD1328" s="1"/>
      <c r="BE1328" s="1"/>
      <c r="BF1328" s="1"/>
      <c r="BG1328" s="1"/>
      <c r="BH1328" s="1"/>
      <c r="BI1328" s="1">
        <v>-1</v>
      </c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>
        <v>-1</v>
      </c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>
        <v>-10</v>
      </c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>
        <v>-20</v>
      </c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>
        <v>-10</v>
      </c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8" t="s">
        <v>37</v>
      </c>
    </row>
    <row r="1329" spans="1:243" ht="49" customHeight="1" x14ac:dyDescent="0.35">
      <c r="A1329" s="20">
        <v>1327</v>
      </c>
      <c r="B1329" s="2" t="s">
        <v>1964</v>
      </c>
      <c r="C1329" s="2" t="s">
        <v>3216</v>
      </c>
      <c r="D1329" s="2" t="s">
        <v>603</v>
      </c>
      <c r="E1329" s="4" t="s">
        <v>3254</v>
      </c>
      <c r="F1329" s="23" t="s">
        <v>3255</v>
      </c>
      <c r="J1329" s="24">
        <f t="shared" si="107"/>
        <v>5</v>
      </c>
      <c r="K1329" s="44" t="s">
        <v>121</v>
      </c>
      <c r="V1329" s="26">
        <f t="shared" si="104"/>
        <v>5</v>
      </c>
      <c r="X1329" s="27" t="str">
        <f t="shared" si="105"/>
        <v>P var</v>
      </c>
      <c r="AB1329" s="66" t="s">
        <v>235</v>
      </c>
      <c r="AC1329" s="1">
        <v>90</v>
      </c>
      <c r="AD1329" s="31">
        <f>R1329/AC1329</f>
        <v>0</v>
      </c>
      <c r="AE1329" s="1">
        <v>1</v>
      </c>
      <c r="AF1329" s="44" t="s">
        <v>121</v>
      </c>
      <c r="AG1329" s="11">
        <v>14.12</v>
      </c>
      <c r="AH1329" s="67">
        <v>9</v>
      </c>
      <c r="AI1329" s="68"/>
      <c r="AJ1329" s="68"/>
      <c r="AK1329" s="68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>
        <v>-1</v>
      </c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>
        <v>-2</v>
      </c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>
        <v>-1</v>
      </c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8" t="s">
        <v>37</v>
      </c>
    </row>
    <row r="1330" spans="1:243" ht="49" customHeight="1" x14ac:dyDescent="0.35">
      <c r="A1330" s="20">
        <v>1328</v>
      </c>
      <c r="B1330" s="2" t="s">
        <v>498</v>
      </c>
      <c r="C1330" s="2" t="s">
        <v>39</v>
      </c>
      <c r="D1330" s="2" t="s">
        <v>2433</v>
      </c>
      <c r="E1330" s="4" t="s">
        <v>3256</v>
      </c>
      <c r="F1330" s="23" t="s">
        <v>3257</v>
      </c>
      <c r="J1330" s="24">
        <f t="shared" si="107"/>
        <v>1</v>
      </c>
      <c r="K1330" s="44" t="s">
        <v>175</v>
      </c>
      <c r="V1330" s="26">
        <f t="shared" si="104"/>
        <v>1</v>
      </c>
      <c r="X1330" s="27" t="str">
        <f t="shared" si="105"/>
        <v>P var</v>
      </c>
      <c r="AB1330" s="66" t="s">
        <v>3258</v>
      </c>
      <c r="AD1330" s="31"/>
      <c r="AE1330" s="1">
        <v>1</v>
      </c>
      <c r="AF1330" s="44" t="s">
        <v>51</v>
      </c>
      <c r="AG1330" s="11">
        <f>77.17/10000</f>
        <v>7.7169999999999999E-3</v>
      </c>
      <c r="AH1330" s="67">
        <v>0</v>
      </c>
      <c r="AI1330" s="68"/>
      <c r="AJ1330" s="68"/>
      <c r="AK1330" s="68"/>
      <c r="AL1330" s="1">
        <v>1</v>
      </c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8" t="s">
        <v>37</v>
      </c>
    </row>
    <row r="1331" spans="1:243" ht="49" customHeight="1" x14ac:dyDescent="0.35">
      <c r="A1331" s="20">
        <v>1329</v>
      </c>
      <c r="B1331" s="2" t="s">
        <v>498</v>
      </c>
      <c r="C1331" s="2" t="s">
        <v>39</v>
      </c>
      <c r="D1331" s="2" t="s">
        <v>2433</v>
      </c>
      <c r="E1331" s="4" t="s">
        <v>3259</v>
      </c>
      <c r="F1331" s="23" t="s">
        <v>3260</v>
      </c>
      <c r="J1331" s="24">
        <f t="shared" si="107"/>
        <v>5.0780000000000003</v>
      </c>
      <c r="K1331" s="44" t="s">
        <v>259</v>
      </c>
      <c r="V1331" s="26">
        <f t="shared" si="104"/>
        <v>5.0780000000000003</v>
      </c>
      <c r="X1331" s="27" t="str">
        <f t="shared" si="105"/>
        <v>P var</v>
      </c>
      <c r="AB1331" s="66" t="s">
        <v>3261</v>
      </c>
      <c r="AD1331" s="31"/>
      <c r="AE1331" s="1">
        <v>1</v>
      </c>
      <c r="AF1331" s="44" t="s">
        <v>259</v>
      </c>
      <c r="AG1331" s="11">
        <v>22.31</v>
      </c>
      <c r="AH1331" s="67">
        <v>0</v>
      </c>
      <c r="AI1331" s="68"/>
      <c r="AJ1331" s="68"/>
      <c r="AK1331" s="68"/>
      <c r="AL1331" s="76">
        <v>5.0780000000000003</v>
      </c>
      <c r="AM1331" s="76"/>
      <c r="AN1331" s="76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8" t="s">
        <v>37</v>
      </c>
    </row>
    <row r="1332" spans="1:243" ht="56" customHeight="1" x14ac:dyDescent="0.35">
      <c r="A1332" s="20">
        <v>1330</v>
      </c>
      <c r="B1332" s="2" t="s">
        <v>498</v>
      </c>
      <c r="C1332" s="2" t="s">
        <v>39</v>
      </c>
      <c r="D1332" s="2" t="s">
        <v>2433</v>
      </c>
      <c r="E1332" s="4" t="s">
        <v>3262</v>
      </c>
      <c r="F1332" s="23" t="s">
        <v>3263</v>
      </c>
      <c r="I1332" s="1">
        <v>2</v>
      </c>
      <c r="J1332" s="24">
        <f t="shared" si="107"/>
        <v>5.2</v>
      </c>
      <c r="K1332" s="20" t="s">
        <v>259</v>
      </c>
      <c r="L1332" s="25">
        <f>1000/0.1287</f>
        <v>7770.0077700077691</v>
      </c>
      <c r="M1332" s="25"/>
      <c r="N1332" s="25"/>
      <c r="O1332" s="25"/>
      <c r="P1332" s="25"/>
      <c r="Q1332" s="25"/>
      <c r="R1332" s="25"/>
      <c r="S1332" s="25"/>
      <c r="T1332" s="25"/>
      <c r="U1332" s="24">
        <f>L1332*J1332</f>
        <v>40404.040404040403</v>
      </c>
      <c r="V1332" s="26">
        <f t="shared" si="104"/>
        <v>3.2</v>
      </c>
      <c r="X1332" s="27" t="str">
        <f t="shared" si="105"/>
        <v>P var</v>
      </c>
      <c r="AB1332" s="66" t="s">
        <v>3264</v>
      </c>
      <c r="AD1332" s="31"/>
      <c r="AE1332" s="1">
        <v>1</v>
      </c>
      <c r="AF1332" s="44" t="s">
        <v>259</v>
      </c>
      <c r="AG1332" s="11">
        <v>22.29</v>
      </c>
      <c r="AH1332" s="67">
        <v>0</v>
      </c>
      <c r="AI1332" s="68"/>
      <c r="AJ1332" s="68"/>
      <c r="AK1332" s="68"/>
      <c r="AL1332" s="76">
        <v>5.2</v>
      </c>
      <c r="AM1332" s="76"/>
      <c r="AN1332" s="76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8" t="s">
        <v>37</v>
      </c>
    </row>
    <row r="1333" spans="1:243" ht="56" customHeight="1" x14ac:dyDescent="0.35">
      <c r="A1333" s="20">
        <v>1331</v>
      </c>
      <c r="B1333" s="2" t="s">
        <v>498</v>
      </c>
      <c r="C1333" s="2" t="s">
        <v>39</v>
      </c>
      <c r="D1333" s="2" t="s">
        <v>2433</v>
      </c>
      <c r="E1333" s="4" t="s">
        <v>3265</v>
      </c>
      <c r="F1333" s="23" t="s">
        <v>3266</v>
      </c>
      <c r="J1333" s="24">
        <f t="shared" si="107"/>
        <v>4.82</v>
      </c>
      <c r="K1333" s="44" t="s">
        <v>259</v>
      </c>
      <c r="V1333" s="26">
        <f t="shared" si="104"/>
        <v>4.82</v>
      </c>
      <c r="X1333" s="27" t="str">
        <f t="shared" si="105"/>
        <v>P var</v>
      </c>
      <c r="AB1333" s="66" t="s">
        <v>3264</v>
      </c>
      <c r="AD1333" s="31"/>
      <c r="AE1333" s="1">
        <v>1</v>
      </c>
      <c r="AF1333" s="44" t="s">
        <v>259</v>
      </c>
      <c r="AG1333" s="11">
        <v>21.51</v>
      </c>
      <c r="AH1333" s="67">
        <v>0</v>
      </c>
      <c r="AI1333" s="68"/>
      <c r="AJ1333" s="68"/>
      <c r="AK1333" s="68"/>
      <c r="AL1333" s="76">
        <v>4.82</v>
      </c>
      <c r="AM1333" s="76"/>
      <c r="AN1333" s="76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8" t="s">
        <v>37</v>
      </c>
    </row>
    <row r="1334" spans="1:243" ht="56" customHeight="1" x14ac:dyDescent="0.35">
      <c r="A1334" s="20">
        <v>1332</v>
      </c>
      <c r="B1334" s="2" t="s">
        <v>498</v>
      </c>
      <c r="C1334" s="2" t="s">
        <v>3267</v>
      </c>
      <c r="D1334" s="2" t="s">
        <v>712</v>
      </c>
      <c r="E1334" s="4" t="s">
        <v>3268</v>
      </c>
      <c r="F1334" s="23" t="s">
        <v>3269</v>
      </c>
      <c r="G1334" s="4" t="s">
        <v>3270</v>
      </c>
      <c r="J1334" s="24">
        <f t="shared" si="107"/>
        <v>0</v>
      </c>
      <c r="K1334" s="44" t="s">
        <v>121</v>
      </c>
      <c r="V1334" s="26">
        <f t="shared" si="104"/>
        <v>0</v>
      </c>
      <c r="X1334" s="27" t="str">
        <f t="shared" si="105"/>
        <v>P var</v>
      </c>
      <c r="AB1334" s="66" t="s">
        <v>3271</v>
      </c>
      <c r="AC1334" s="1">
        <v>30</v>
      </c>
      <c r="AD1334" s="31"/>
      <c r="AE1334" s="1">
        <v>1</v>
      </c>
      <c r="AF1334" s="44" t="s">
        <v>121</v>
      </c>
      <c r="AG1334" s="11">
        <v>2.5</v>
      </c>
      <c r="AH1334" s="67">
        <v>10</v>
      </c>
      <c r="AI1334" s="68"/>
      <c r="AJ1334" s="68"/>
      <c r="AK1334" s="68"/>
      <c r="AL1334" s="76"/>
      <c r="AM1334" s="76"/>
      <c r="AN1334" s="76"/>
      <c r="AO1334" s="1"/>
      <c r="AP1334" s="1">
        <v>-10</v>
      </c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8" t="s">
        <v>37</v>
      </c>
    </row>
    <row r="1335" spans="1:243" ht="56" customHeight="1" x14ac:dyDescent="0.35">
      <c r="A1335" s="20">
        <v>1333</v>
      </c>
      <c r="B1335" s="2" t="s">
        <v>498</v>
      </c>
      <c r="C1335" s="2" t="s">
        <v>3267</v>
      </c>
      <c r="D1335" s="2" t="s">
        <v>712</v>
      </c>
      <c r="E1335" s="4" t="s">
        <v>3272</v>
      </c>
      <c r="F1335" s="23" t="s">
        <v>3273</v>
      </c>
      <c r="G1335" s="4" t="s">
        <v>3274</v>
      </c>
      <c r="J1335" s="24">
        <f t="shared" si="107"/>
        <v>6</v>
      </c>
      <c r="K1335" s="44" t="s">
        <v>121</v>
      </c>
      <c r="V1335" s="26">
        <f t="shared" si="104"/>
        <v>6</v>
      </c>
      <c r="X1335" s="27" t="str">
        <f t="shared" si="105"/>
        <v>P var</v>
      </c>
      <c r="AB1335" s="66" t="s">
        <v>3271</v>
      </c>
      <c r="AC1335" s="1">
        <v>30</v>
      </c>
      <c r="AD1335" s="31"/>
      <c r="AE1335" s="1">
        <v>1</v>
      </c>
      <c r="AF1335" s="44" t="s">
        <v>121</v>
      </c>
      <c r="AG1335" s="11">
        <v>2.5</v>
      </c>
      <c r="AH1335" s="67">
        <v>10</v>
      </c>
      <c r="AI1335" s="68"/>
      <c r="AJ1335" s="68"/>
      <c r="AK1335" s="68"/>
      <c r="AL1335" s="76"/>
      <c r="AM1335" s="76"/>
      <c r="AN1335" s="76"/>
      <c r="AO1335" s="1"/>
      <c r="AP1335" s="1">
        <v>-3</v>
      </c>
      <c r="AQ1335" s="1"/>
      <c r="AR1335" s="1"/>
      <c r="AS1335" s="1"/>
      <c r="AT1335" s="1"/>
      <c r="AU1335" s="1"/>
      <c r="AV1335" s="1">
        <v>-1</v>
      </c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8" t="s">
        <v>37</v>
      </c>
    </row>
    <row r="1336" spans="1:243" ht="56" customHeight="1" x14ac:dyDescent="0.35">
      <c r="A1336" s="20">
        <v>1334</v>
      </c>
      <c r="B1336" s="2" t="s">
        <v>449</v>
      </c>
      <c r="C1336" s="2" t="s">
        <v>2412</v>
      </c>
      <c r="D1336" s="2" t="s">
        <v>2413</v>
      </c>
      <c r="E1336" s="4" t="s">
        <v>3275</v>
      </c>
      <c r="F1336" s="23" t="s">
        <v>3276</v>
      </c>
      <c r="J1336" s="47">
        <f t="shared" si="107"/>
        <v>3</v>
      </c>
      <c r="K1336" s="44" t="s">
        <v>121</v>
      </c>
      <c r="V1336" s="26">
        <f t="shared" si="104"/>
        <v>3</v>
      </c>
      <c r="X1336" s="27" t="str">
        <f t="shared" si="105"/>
        <v>P var</v>
      </c>
      <c r="AB1336" s="66" t="s">
        <v>3271</v>
      </c>
      <c r="AC1336" s="1">
        <v>30</v>
      </c>
      <c r="AD1336" s="31"/>
      <c r="AE1336" s="1">
        <v>1</v>
      </c>
      <c r="AF1336" s="44" t="s">
        <v>121</v>
      </c>
      <c r="AG1336" s="11">
        <v>2.5</v>
      </c>
      <c r="AH1336" s="67">
        <v>1</v>
      </c>
      <c r="AI1336" s="68"/>
      <c r="AJ1336" s="68"/>
      <c r="AK1336" s="68"/>
      <c r="AL1336" s="76"/>
      <c r="AM1336" s="76"/>
      <c r="AN1336" s="76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>
        <v>2</v>
      </c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8" t="s">
        <v>37</v>
      </c>
    </row>
    <row r="1337" spans="1:243" ht="56" customHeight="1" x14ac:dyDescent="0.35">
      <c r="A1337" s="20">
        <v>1335</v>
      </c>
      <c r="B1337" s="2" t="s">
        <v>1964</v>
      </c>
      <c r="C1337" s="2" t="s">
        <v>3277</v>
      </c>
      <c r="D1337" s="2" t="s">
        <v>3278</v>
      </c>
      <c r="E1337" s="4" t="s">
        <v>3279</v>
      </c>
      <c r="F1337" s="23" t="s">
        <v>3280</v>
      </c>
      <c r="J1337" s="24">
        <f t="shared" si="107"/>
        <v>10</v>
      </c>
      <c r="K1337" s="44" t="s">
        <v>121</v>
      </c>
      <c r="V1337" s="26">
        <f t="shared" si="104"/>
        <v>10</v>
      </c>
      <c r="X1337" s="27" t="str">
        <f t="shared" si="105"/>
        <v>P var</v>
      </c>
      <c r="AB1337" s="66" t="s">
        <v>3281</v>
      </c>
      <c r="AC1337" s="1">
        <v>30</v>
      </c>
      <c r="AD1337" s="31"/>
      <c r="AE1337" s="1">
        <v>1</v>
      </c>
      <c r="AF1337" s="44" t="s">
        <v>121</v>
      </c>
      <c r="AG1337" s="11">
        <v>3.82</v>
      </c>
      <c r="AH1337" s="67">
        <v>10</v>
      </c>
      <c r="AI1337" s="68"/>
      <c r="AJ1337" s="68"/>
      <c r="AK1337" s="68"/>
      <c r="AL1337" s="76"/>
      <c r="AM1337" s="76"/>
      <c r="AN1337" s="76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8" t="s">
        <v>37</v>
      </c>
    </row>
    <row r="1338" spans="1:243" ht="56" customHeight="1" x14ac:dyDescent="0.35">
      <c r="A1338" s="20">
        <v>1336</v>
      </c>
      <c r="B1338" s="2" t="s">
        <v>254</v>
      </c>
      <c r="C1338" s="2" t="s">
        <v>3267</v>
      </c>
      <c r="D1338" s="2" t="s">
        <v>730</v>
      </c>
      <c r="E1338" s="4" t="s">
        <v>3282</v>
      </c>
      <c r="F1338" s="23" t="s">
        <v>3283</v>
      </c>
      <c r="J1338" s="24">
        <f t="shared" si="107"/>
        <v>97</v>
      </c>
      <c r="K1338" s="44" t="s">
        <v>121</v>
      </c>
      <c r="V1338" s="26">
        <f t="shared" si="104"/>
        <v>97</v>
      </c>
      <c r="X1338" s="27" t="str">
        <f t="shared" si="105"/>
        <v>P var</v>
      </c>
      <c r="AB1338" s="66" t="s">
        <v>3284</v>
      </c>
      <c r="AC1338" s="1">
        <v>30</v>
      </c>
      <c r="AD1338" s="31"/>
      <c r="AE1338" s="1">
        <v>1</v>
      </c>
      <c r="AF1338" s="44" t="s">
        <v>121</v>
      </c>
      <c r="AG1338" s="11">
        <v>1.71</v>
      </c>
      <c r="AH1338" s="67">
        <v>100</v>
      </c>
      <c r="AI1338" s="68"/>
      <c r="AJ1338" s="68"/>
      <c r="AK1338" s="68"/>
      <c r="AL1338" s="76"/>
      <c r="AM1338" s="76"/>
      <c r="AN1338" s="76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>
        <v>-2</v>
      </c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>
        <v>-1</v>
      </c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8" t="s">
        <v>37</v>
      </c>
    </row>
    <row r="1339" spans="1:243" ht="56" customHeight="1" x14ac:dyDescent="0.35">
      <c r="A1339" s="20">
        <v>1337</v>
      </c>
      <c r="B1339" s="2" t="s">
        <v>46</v>
      </c>
      <c r="C1339" s="2" t="s">
        <v>214</v>
      </c>
      <c r="D1339" s="2" t="s">
        <v>3285</v>
      </c>
      <c r="E1339" s="4" t="s">
        <v>3286</v>
      </c>
      <c r="F1339" s="23" t="s">
        <v>3287</v>
      </c>
      <c r="G1339" s="4" t="s">
        <v>3288</v>
      </c>
      <c r="J1339" s="24">
        <f t="shared" si="107"/>
        <v>950</v>
      </c>
      <c r="K1339" s="44" t="s">
        <v>121</v>
      </c>
      <c r="V1339" s="26">
        <f t="shared" si="104"/>
        <v>950</v>
      </c>
      <c r="X1339" s="27" t="str">
        <f t="shared" si="105"/>
        <v>P var</v>
      </c>
      <c r="AB1339" s="66" t="s">
        <v>3289</v>
      </c>
      <c r="AC1339" s="1">
        <v>45</v>
      </c>
      <c r="AD1339" s="31"/>
      <c r="AE1339" s="1">
        <v>1</v>
      </c>
      <c r="AF1339" s="44" t="s">
        <v>121</v>
      </c>
      <c r="AG1339" s="11">
        <v>0.34320000000000001</v>
      </c>
      <c r="AH1339" s="84">
        <v>0</v>
      </c>
      <c r="AL1339" s="76"/>
      <c r="AM1339" s="76"/>
      <c r="AN1339" s="76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>
        <v>1000</v>
      </c>
      <c r="BB1339" s="1"/>
      <c r="BC1339" s="1"/>
      <c r="BD1339" s="1"/>
      <c r="BE1339" s="1"/>
      <c r="BF1339" s="1"/>
      <c r="BG1339" s="1"/>
      <c r="BH1339" s="1"/>
      <c r="BI1339" s="1"/>
      <c r="BJ1339" s="1">
        <v>-50</v>
      </c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8" t="s">
        <v>37</v>
      </c>
    </row>
    <row r="1340" spans="1:243" ht="56" customHeight="1" x14ac:dyDescent="0.35">
      <c r="A1340" s="20">
        <v>1338</v>
      </c>
      <c r="B1340" s="2" t="s">
        <v>46</v>
      </c>
      <c r="C1340" s="2" t="s">
        <v>214</v>
      </c>
      <c r="D1340" s="2" t="s">
        <v>3285</v>
      </c>
      <c r="E1340" s="4" t="s">
        <v>3290</v>
      </c>
      <c r="F1340" s="23" t="s">
        <v>3291</v>
      </c>
      <c r="G1340" s="4" t="s">
        <v>3292</v>
      </c>
      <c r="J1340" s="24">
        <f t="shared" si="107"/>
        <v>4700</v>
      </c>
      <c r="K1340" s="44" t="s">
        <v>121</v>
      </c>
      <c r="V1340" s="26">
        <f>J1340-I1340</f>
        <v>4700</v>
      </c>
      <c r="X1340" s="27" t="str">
        <f>IF(J1340&lt;I1340,"N var",IF(J1340&lt;(I1340+W1340),"P var low",IF(J1340&gt;(I1340+W1340-1),"P var","N var")))</f>
        <v>P var</v>
      </c>
      <c r="AB1340" s="66" t="s">
        <v>3289</v>
      </c>
      <c r="AC1340" s="1">
        <v>45</v>
      </c>
      <c r="AD1340" s="31"/>
      <c r="AE1340" s="1">
        <v>1</v>
      </c>
      <c r="AF1340" s="44" t="s">
        <v>121</v>
      </c>
      <c r="AG1340" s="11">
        <v>1.9491000000000001</v>
      </c>
      <c r="AH1340" s="84">
        <v>0</v>
      </c>
      <c r="AL1340" s="76"/>
      <c r="AM1340" s="76"/>
      <c r="AN1340" s="76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>
        <v>5000</v>
      </c>
      <c r="BB1340" s="1"/>
      <c r="BC1340" s="1"/>
      <c r="BD1340" s="1"/>
      <c r="BE1340" s="1"/>
      <c r="BF1340" s="1"/>
      <c r="BG1340" s="1"/>
      <c r="BH1340" s="1"/>
      <c r="BI1340" s="1"/>
      <c r="BJ1340" s="1">
        <v>-300</v>
      </c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8" t="s">
        <v>37</v>
      </c>
    </row>
    <row r="1341" spans="1:243" ht="56" customHeight="1" x14ac:dyDescent="0.35">
      <c r="A1341" s="20">
        <v>1339</v>
      </c>
      <c r="B1341" s="2" t="s">
        <v>46</v>
      </c>
      <c r="C1341" s="2" t="s">
        <v>214</v>
      </c>
      <c r="D1341" s="2" t="s">
        <v>3285</v>
      </c>
      <c r="E1341" s="4" t="s">
        <v>3293</v>
      </c>
      <c r="F1341" s="23" t="s">
        <v>3294</v>
      </c>
      <c r="G1341" s="4" t="s">
        <v>3295</v>
      </c>
      <c r="J1341" s="24">
        <f t="shared" si="107"/>
        <v>990</v>
      </c>
      <c r="K1341" s="44" t="s">
        <v>121</v>
      </c>
      <c r="V1341" s="26">
        <f t="shared" si="104"/>
        <v>990</v>
      </c>
      <c r="X1341" s="27" t="str">
        <f t="shared" si="105"/>
        <v>P var</v>
      </c>
      <c r="AB1341" s="66" t="s">
        <v>3289</v>
      </c>
      <c r="AC1341" s="1">
        <v>45</v>
      </c>
      <c r="AD1341" s="31"/>
      <c r="AE1341" s="1">
        <v>1</v>
      </c>
      <c r="AF1341" s="44" t="s">
        <v>121</v>
      </c>
      <c r="AG1341" s="11">
        <v>0.1091</v>
      </c>
      <c r="AH1341" s="84">
        <v>0</v>
      </c>
      <c r="AL1341" s="76"/>
      <c r="AM1341" s="76"/>
      <c r="AN1341" s="76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>
        <v>1000</v>
      </c>
      <c r="BB1341" s="1"/>
      <c r="BC1341" s="1"/>
      <c r="BD1341" s="1"/>
      <c r="BE1341" s="1"/>
      <c r="BF1341" s="1"/>
      <c r="BG1341" s="1"/>
      <c r="BH1341" s="1"/>
      <c r="BI1341" s="1"/>
      <c r="BJ1341" s="1">
        <v>-10</v>
      </c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8" t="s">
        <v>37</v>
      </c>
    </row>
    <row r="1342" spans="1:243" ht="56" customHeight="1" x14ac:dyDescent="0.35">
      <c r="A1342" s="20">
        <v>1340</v>
      </c>
      <c r="B1342" s="2" t="s">
        <v>254</v>
      </c>
      <c r="C1342" s="2" t="s">
        <v>52</v>
      </c>
      <c r="D1342" s="2" t="s">
        <v>3296</v>
      </c>
      <c r="E1342" s="4" t="s">
        <v>3297</v>
      </c>
      <c r="F1342" s="23" t="s">
        <v>3298</v>
      </c>
      <c r="J1342" s="24">
        <f t="shared" si="107"/>
        <v>0</v>
      </c>
      <c r="K1342" s="44" t="s">
        <v>121</v>
      </c>
      <c r="V1342" s="26">
        <f t="shared" si="104"/>
        <v>0</v>
      </c>
      <c r="X1342" s="27" t="str">
        <f t="shared" si="105"/>
        <v>P var</v>
      </c>
      <c r="AB1342" s="66" t="s">
        <v>133</v>
      </c>
      <c r="AC1342" s="1">
        <v>45</v>
      </c>
      <c r="AD1342" s="31"/>
      <c r="AE1342" s="1">
        <v>1</v>
      </c>
      <c r="AF1342" s="44" t="s">
        <v>121</v>
      </c>
      <c r="AG1342" s="11">
        <f>9581/145</f>
        <v>66.07586206896552</v>
      </c>
      <c r="AH1342" s="84">
        <v>0</v>
      </c>
      <c r="AL1342" s="76"/>
      <c r="AM1342" s="76"/>
      <c r="AN1342" s="76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>
        <v>10</v>
      </c>
      <c r="BJ1342" s="1">
        <v>-10</v>
      </c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8" t="s">
        <v>37</v>
      </c>
    </row>
    <row r="1343" spans="1:243" ht="49" customHeight="1" x14ac:dyDescent="0.35">
      <c r="A1343" s="20">
        <v>1341</v>
      </c>
      <c r="B1343" s="2" t="s">
        <v>3079</v>
      </c>
      <c r="C1343" s="2" t="s">
        <v>792</v>
      </c>
      <c r="D1343" s="2" t="s">
        <v>3299</v>
      </c>
      <c r="E1343" s="4" t="s">
        <v>3300</v>
      </c>
      <c r="F1343" s="23" t="s">
        <v>3301</v>
      </c>
      <c r="J1343" s="24">
        <f t="shared" si="107"/>
        <v>2</v>
      </c>
      <c r="K1343" s="44" t="s">
        <v>121</v>
      </c>
      <c r="V1343" s="26">
        <f t="shared" si="104"/>
        <v>2</v>
      </c>
      <c r="X1343" s="27" t="str">
        <f t="shared" si="105"/>
        <v>P var</v>
      </c>
      <c r="AB1343" s="66" t="s">
        <v>3271</v>
      </c>
      <c r="AC1343" s="1">
        <f>30*5</f>
        <v>150</v>
      </c>
      <c r="AD1343" s="31"/>
      <c r="AE1343" s="1">
        <v>1</v>
      </c>
      <c r="AF1343" s="44" t="s">
        <v>121</v>
      </c>
      <c r="AG1343" s="11">
        <v>1400</v>
      </c>
      <c r="AH1343" s="84">
        <v>0</v>
      </c>
      <c r="AL1343" s="76"/>
      <c r="AM1343" s="76"/>
      <c r="AN1343" s="76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>
        <v>2</v>
      </c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8" t="s">
        <v>37</v>
      </c>
    </row>
    <row r="1344" spans="1:243" ht="49" customHeight="1" x14ac:dyDescent="0.35">
      <c r="A1344" s="20">
        <v>1342</v>
      </c>
      <c r="B1344" s="2" t="s">
        <v>449</v>
      </c>
      <c r="C1344" s="2" t="s">
        <v>3302</v>
      </c>
      <c r="D1344" s="2" t="s">
        <v>3299</v>
      </c>
      <c r="E1344" s="4" t="s">
        <v>3303</v>
      </c>
      <c r="F1344" s="23" t="s">
        <v>3304</v>
      </c>
      <c r="J1344" s="24">
        <f t="shared" si="107"/>
        <v>20</v>
      </c>
      <c r="K1344" s="44" t="s">
        <v>121</v>
      </c>
      <c r="V1344" s="26">
        <f t="shared" si="104"/>
        <v>20</v>
      </c>
      <c r="X1344" s="27" t="str">
        <f t="shared" si="105"/>
        <v>P var</v>
      </c>
      <c r="AB1344" s="66" t="s">
        <v>3284</v>
      </c>
      <c r="AC1344" s="1">
        <v>30</v>
      </c>
      <c r="AD1344" s="31"/>
      <c r="AE1344" s="1">
        <v>1</v>
      </c>
      <c r="AF1344" s="44" t="s">
        <v>121</v>
      </c>
      <c r="AG1344" s="11">
        <f>125/57.8</f>
        <v>2.1626297577854672</v>
      </c>
      <c r="AH1344" s="84">
        <v>0</v>
      </c>
      <c r="AL1344" s="76"/>
      <c r="AM1344" s="76"/>
      <c r="AN1344" s="76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>
        <v>20</v>
      </c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8" t="s">
        <v>37</v>
      </c>
    </row>
    <row r="1345" spans="1:243" ht="49" customHeight="1" x14ac:dyDescent="0.35">
      <c r="A1345" s="20">
        <v>1343</v>
      </c>
      <c r="B1345" s="2" t="s">
        <v>3305</v>
      </c>
      <c r="C1345" s="2" t="s">
        <v>52</v>
      </c>
      <c r="D1345" s="2" t="s">
        <v>58</v>
      </c>
      <c r="E1345" s="4" t="s">
        <v>3306</v>
      </c>
      <c r="F1345" s="23" t="s">
        <v>3307</v>
      </c>
      <c r="G1345" s="4" t="s">
        <v>3308</v>
      </c>
      <c r="I1345" s="1">
        <f>J1345/60</f>
        <v>6</v>
      </c>
      <c r="J1345" s="24">
        <f t="shared" si="107"/>
        <v>360</v>
      </c>
      <c r="K1345" s="44" t="s">
        <v>121</v>
      </c>
      <c r="L1345" s="1">
        <v>60</v>
      </c>
      <c r="U1345" s="71">
        <f>J1345</f>
        <v>360</v>
      </c>
      <c r="V1345" s="26">
        <f t="shared" ref="V1345:V1400" si="108">J1345-I1345</f>
        <v>354</v>
      </c>
      <c r="X1345" s="27" t="str">
        <f t="shared" ref="X1345:X1400" si="109">IF(J1345&lt;I1345,"N var",IF(J1345&lt;(I1345+W1345),"P var low",IF(J1345&gt;(I1345+W1345-1),"P var","N var")))</f>
        <v>P var</v>
      </c>
      <c r="AB1345" s="66" t="s">
        <v>3309</v>
      </c>
      <c r="AC1345" s="1">
        <v>60</v>
      </c>
      <c r="AD1345" s="31"/>
      <c r="AE1345" s="1">
        <v>1</v>
      </c>
      <c r="AF1345" s="44" t="s">
        <v>121</v>
      </c>
      <c r="AG1345" s="11">
        <f>4389/145/60</f>
        <v>0.5044827586206897</v>
      </c>
      <c r="AH1345" s="84">
        <v>0</v>
      </c>
      <c r="AL1345" s="76"/>
      <c r="AM1345" s="76"/>
      <c r="AN1345" s="76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>
        <f>60*10</f>
        <v>600</v>
      </c>
      <c r="BJ1345" s="1"/>
      <c r="BK1345" s="1"/>
      <c r="BL1345" s="1"/>
      <c r="BM1345" s="1">
        <v>-60</v>
      </c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>
        <v>-120</v>
      </c>
      <c r="CU1345" s="1"/>
      <c r="CV1345" s="1"/>
      <c r="CW1345" s="1"/>
      <c r="CX1345" s="1"/>
      <c r="CY1345" s="1"/>
      <c r="CZ1345" s="1">
        <v>-60</v>
      </c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8" t="s">
        <v>37</v>
      </c>
    </row>
    <row r="1346" spans="1:243" ht="49" customHeight="1" x14ac:dyDescent="0.35">
      <c r="A1346" s="20">
        <v>1344</v>
      </c>
      <c r="B1346" s="2" t="s">
        <v>3305</v>
      </c>
      <c r="C1346" s="2" t="s">
        <v>52</v>
      </c>
      <c r="D1346" s="2" t="s">
        <v>58</v>
      </c>
      <c r="E1346" s="4" t="s">
        <v>3310</v>
      </c>
      <c r="F1346" s="23" t="s">
        <v>3311</v>
      </c>
      <c r="G1346" s="4" t="s">
        <v>3308</v>
      </c>
      <c r="I1346" s="1">
        <f t="shared" ref="I1346:I1348" si="110">J1346/60</f>
        <v>6</v>
      </c>
      <c r="J1346" s="24">
        <f t="shared" si="107"/>
        <v>360</v>
      </c>
      <c r="K1346" s="44" t="s">
        <v>121</v>
      </c>
      <c r="L1346" s="1">
        <v>60</v>
      </c>
      <c r="U1346" s="71">
        <f t="shared" ref="U1346:U1351" si="111">J1346</f>
        <v>360</v>
      </c>
      <c r="V1346" s="26">
        <f t="shared" si="108"/>
        <v>354</v>
      </c>
      <c r="X1346" s="27" t="str">
        <f t="shared" si="109"/>
        <v>P var</v>
      </c>
      <c r="AB1346" s="66" t="s">
        <v>3309</v>
      </c>
      <c r="AC1346" s="1">
        <v>60</v>
      </c>
      <c r="AD1346" s="31"/>
      <c r="AE1346" s="1">
        <v>1</v>
      </c>
      <c r="AF1346" s="44" t="s">
        <v>121</v>
      </c>
      <c r="AG1346" s="11">
        <f t="shared" ref="AG1346:AG1348" si="112">4389/145/60</f>
        <v>0.5044827586206897</v>
      </c>
      <c r="AH1346" s="84">
        <v>0</v>
      </c>
      <c r="AL1346" s="76"/>
      <c r="AM1346" s="76"/>
      <c r="AN1346" s="76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>
        <f t="shared" ref="BI1346:BI1348" si="113">60*10</f>
        <v>600</v>
      </c>
      <c r="BJ1346" s="1"/>
      <c r="BK1346" s="1"/>
      <c r="BL1346" s="1"/>
      <c r="BM1346" s="1">
        <v>-60</v>
      </c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>
        <v>-120</v>
      </c>
      <c r="CU1346" s="1"/>
      <c r="CV1346" s="1"/>
      <c r="CW1346" s="1"/>
      <c r="CX1346" s="1"/>
      <c r="CY1346" s="1"/>
      <c r="CZ1346" s="1">
        <v>-60</v>
      </c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8" t="s">
        <v>37</v>
      </c>
    </row>
    <row r="1347" spans="1:243" ht="49" customHeight="1" x14ac:dyDescent="0.35">
      <c r="A1347" s="20">
        <v>1345</v>
      </c>
      <c r="B1347" s="2" t="s">
        <v>3305</v>
      </c>
      <c r="C1347" s="2" t="s">
        <v>52</v>
      </c>
      <c r="D1347" s="2" t="s">
        <v>58</v>
      </c>
      <c r="E1347" s="4" t="s">
        <v>3312</v>
      </c>
      <c r="F1347" s="23" t="s">
        <v>3313</v>
      </c>
      <c r="G1347" s="4" t="s">
        <v>3314</v>
      </c>
      <c r="I1347" s="1">
        <f t="shared" si="110"/>
        <v>9</v>
      </c>
      <c r="J1347" s="24">
        <f t="shared" si="107"/>
        <v>540</v>
      </c>
      <c r="K1347" s="44" t="s">
        <v>121</v>
      </c>
      <c r="L1347" s="1">
        <v>60</v>
      </c>
      <c r="U1347" s="71">
        <f t="shared" si="111"/>
        <v>540</v>
      </c>
      <c r="V1347" s="26">
        <f t="shared" si="108"/>
        <v>531</v>
      </c>
      <c r="X1347" s="27" t="str">
        <f t="shared" si="109"/>
        <v>P var</v>
      </c>
      <c r="AB1347" s="66" t="s">
        <v>3309</v>
      </c>
      <c r="AC1347" s="1">
        <v>60</v>
      </c>
      <c r="AD1347" s="31"/>
      <c r="AE1347" s="1">
        <v>1</v>
      </c>
      <c r="AF1347" s="44" t="s">
        <v>121</v>
      </c>
      <c r="AG1347" s="11">
        <f t="shared" si="112"/>
        <v>0.5044827586206897</v>
      </c>
      <c r="AH1347" s="84">
        <v>0</v>
      </c>
      <c r="AL1347" s="76"/>
      <c r="AM1347" s="76"/>
      <c r="AN1347" s="76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>
        <f t="shared" si="113"/>
        <v>600</v>
      </c>
      <c r="BJ1347" s="1"/>
      <c r="BK1347" s="1"/>
      <c r="BL1347" s="1"/>
      <c r="BM1347" s="1">
        <v>-60</v>
      </c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8" t="s">
        <v>37</v>
      </c>
    </row>
    <row r="1348" spans="1:243" ht="49" customHeight="1" x14ac:dyDescent="0.35">
      <c r="A1348" s="20">
        <v>1346</v>
      </c>
      <c r="B1348" s="2" t="s">
        <v>3305</v>
      </c>
      <c r="C1348" s="2" t="s">
        <v>52</v>
      </c>
      <c r="D1348" s="2" t="s">
        <v>58</v>
      </c>
      <c r="E1348" s="4" t="s">
        <v>3315</v>
      </c>
      <c r="F1348" s="23" t="s">
        <v>3316</v>
      </c>
      <c r="G1348" s="4" t="s">
        <v>3314</v>
      </c>
      <c r="I1348" s="1">
        <f t="shared" si="110"/>
        <v>9</v>
      </c>
      <c r="J1348" s="24">
        <f t="shared" si="107"/>
        <v>540</v>
      </c>
      <c r="K1348" s="44" t="s">
        <v>121</v>
      </c>
      <c r="L1348" s="1">
        <v>60</v>
      </c>
      <c r="U1348" s="71">
        <f t="shared" si="111"/>
        <v>540</v>
      </c>
      <c r="V1348" s="26">
        <f t="shared" si="108"/>
        <v>531</v>
      </c>
      <c r="X1348" s="27" t="str">
        <f t="shared" si="109"/>
        <v>P var</v>
      </c>
      <c r="AB1348" s="66" t="s">
        <v>3309</v>
      </c>
      <c r="AC1348" s="1">
        <v>60</v>
      </c>
      <c r="AD1348" s="31"/>
      <c r="AE1348" s="1">
        <v>1</v>
      </c>
      <c r="AF1348" s="44" t="s">
        <v>121</v>
      </c>
      <c r="AG1348" s="11">
        <f t="shared" si="112"/>
        <v>0.5044827586206897</v>
      </c>
      <c r="AH1348" s="84">
        <v>0</v>
      </c>
      <c r="AL1348" s="76"/>
      <c r="AM1348" s="76"/>
      <c r="AN1348" s="76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>
        <f t="shared" si="113"/>
        <v>600</v>
      </c>
      <c r="BJ1348" s="1"/>
      <c r="BK1348" s="1"/>
      <c r="BL1348" s="1"/>
      <c r="BM1348" s="1">
        <v>-60</v>
      </c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8" t="s">
        <v>37</v>
      </c>
    </row>
    <row r="1349" spans="1:243" ht="49" customHeight="1" x14ac:dyDescent="0.35">
      <c r="A1349" s="20">
        <v>1347</v>
      </c>
      <c r="B1349" s="2" t="s">
        <v>3317</v>
      </c>
      <c r="C1349" s="2" t="s">
        <v>52</v>
      </c>
      <c r="D1349" s="2" t="s">
        <v>58</v>
      </c>
      <c r="E1349" s="4" t="s">
        <v>3318</v>
      </c>
      <c r="F1349" s="23" t="s">
        <v>3319</v>
      </c>
      <c r="G1349" s="4" t="s">
        <v>3320</v>
      </c>
      <c r="H1349" s="1"/>
      <c r="J1349" s="47">
        <f t="shared" si="107"/>
        <v>102</v>
      </c>
      <c r="K1349" s="44" t="s">
        <v>121</v>
      </c>
      <c r="L1349" s="1">
        <v>17</v>
      </c>
      <c r="U1349" s="71">
        <f t="shared" si="111"/>
        <v>102</v>
      </c>
      <c r="V1349" s="26">
        <f t="shared" si="108"/>
        <v>102</v>
      </c>
      <c r="X1349" s="27" t="str">
        <f t="shared" si="109"/>
        <v>P var</v>
      </c>
      <c r="AB1349" s="66" t="s">
        <v>3309</v>
      </c>
      <c r="AC1349" s="1">
        <v>45</v>
      </c>
      <c r="AD1349" s="31"/>
      <c r="AE1349" s="1">
        <v>1</v>
      </c>
      <c r="AF1349" s="44" t="s">
        <v>121</v>
      </c>
      <c r="AG1349" s="11">
        <f>11735/145/17</f>
        <v>4.7606490872210951</v>
      </c>
      <c r="AH1349" s="84">
        <v>0</v>
      </c>
      <c r="AL1349" s="76"/>
      <c r="AM1349" s="76"/>
      <c r="AN1349" s="76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>
        <f>17*10</f>
        <v>170</v>
      </c>
      <c r="BN1349" s="1"/>
      <c r="BO1349" s="1"/>
      <c r="BP1349" s="1">
        <v>-17</v>
      </c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>
        <v>-17</v>
      </c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>
        <v>-34</v>
      </c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8" t="s">
        <v>37</v>
      </c>
    </row>
    <row r="1350" spans="1:243" ht="49" customHeight="1" x14ac:dyDescent="0.35">
      <c r="A1350" s="20">
        <v>1348</v>
      </c>
      <c r="B1350" s="2" t="s">
        <v>3317</v>
      </c>
      <c r="C1350" s="2" t="s">
        <v>52</v>
      </c>
      <c r="D1350" s="2" t="s">
        <v>58</v>
      </c>
      <c r="E1350" s="4" t="s">
        <v>3321</v>
      </c>
      <c r="F1350" s="23" t="s">
        <v>3322</v>
      </c>
      <c r="G1350" s="4" t="s">
        <v>3320</v>
      </c>
      <c r="H1350" s="1"/>
      <c r="J1350" s="47">
        <f t="shared" si="107"/>
        <v>153</v>
      </c>
      <c r="K1350" s="44" t="s">
        <v>121</v>
      </c>
      <c r="L1350" s="1">
        <v>17</v>
      </c>
      <c r="U1350" s="71">
        <f t="shared" si="111"/>
        <v>153</v>
      </c>
      <c r="V1350" s="26">
        <f t="shared" si="108"/>
        <v>153</v>
      </c>
      <c r="X1350" s="27" t="str">
        <f t="shared" si="109"/>
        <v>P var</v>
      </c>
      <c r="AB1350" s="66" t="s">
        <v>3309</v>
      </c>
      <c r="AC1350" s="1">
        <v>45</v>
      </c>
      <c r="AD1350" s="31"/>
      <c r="AE1350" s="1">
        <v>1</v>
      </c>
      <c r="AF1350" s="44" t="s">
        <v>121</v>
      </c>
      <c r="AG1350" s="11">
        <f>11735/145/17</f>
        <v>4.7606490872210951</v>
      </c>
      <c r="AH1350" s="84">
        <v>0</v>
      </c>
      <c r="AL1350" s="76"/>
      <c r="AM1350" s="76"/>
      <c r="AN1350" s="76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>
        <f>10*17</f>
        <v>170</v>
      </c>
      <c r="BN1350" s="1"/>
      <c r="BO1350" s="1"/>
      <c r="BP1350" s="1">
        <v>-17</v>
      </c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8" t="s">
        <v>37</v>
      </c>
    </row>
    <row r="1351" spans="1:243" ht="49" customHeight="1" x14ac:dyDescent="0.35">
      <c r="A1351" s="20">
        <v>1349</v>
      </c>
      <c r="B1351" s="2" t="s">
        <v>3317</v>
      </c>
      <c r="C1351" s="2" t="s">
        <v>52</v>
      </c>
      <c r="D1351" s="2" t="s">
        <v>58</v>
      </c>
      <c r="E1351" s="4" t="s">
        <v>3323</v>
      </c>
      <c r="F1351" s="23" t="s">
        <v>3324</v>
      </c>
      <c r="G1351" s="4" t="s">
        <v>3325</v>
      </c>
      <c r="H1351" s="1"/>
      <c r="J1351" s="47">
        <f t="shared" si="107"/>
        <v>136</v>
      </c>
      <c r="K1351" s="44" t="s">
        <v>121</v>
      </c>
      <c r="L1351" s="1">
        <v>17</v>
      </c>
      <c r="U1351" s="71">
        <f t="shared" si="111"/>
        <v>136</v>
      </c>
      <c r="V1351" s="26">
        <f t="shared" si="108"/>
        <v>136</v>
      </c>
      <c r="X1351" s="27" t="str">
        <f t="shared" si="109"/>
        <v>P var</v>
      </c>
      <c r="AB1351" s="66" t="s">
        <v>3309</v>
      </c>
      <c r="AC1351" s="1">
        <v>45</v>
      </c>
      <c r="AD1351" s="31"/>
      <c r="AE1351" s="1">
        <v>1</v>
      </c>
      <c r="AF1351" s="44" t="s">
        <v>121</v>
      </c>
      <c r="AG1351" s="11">
        <f>11735/145/17</f>
        <v>4.7606490872210951</v>
      </c>
      <c r="AH1351" s="84">
        <v>0</v>
      </c>
      <c r="AL1351" s="76"/>
      <c r="AM1351" s="76"/>
      <c r="AN1351" s="76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>
        <f>10*17</f>
        <v>170</v>
      </c>
      <c r="CK1351" s="1">
        <v>-17</v>
      </c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>
        <v>-17</v>
      </c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8" t="s">
        <v>37</v>
      </c>
    </row>
    <row r="1352" spans="1:243" ht="49" customHeight="1" x14ac:dyDescent="0.35">
      <c r="A1352" s="20">
        <v>1350</v>
      </c>
      <c r="B1352" s="2" t="s">
        <v>449</v>
      </c>
      <c r="C1352" s="2" t="s">
        <v>3326</v>
      </c>
      <c r="D1352" s="2" t="s">
        <v>1078</v>
      </c>
      <c r="E1352" s="4" t="s">
        <v>3327</v>
      </c>
      <c r="F1352" s="23" t="s">
        <v>3328</v>
      </c>
      <c r="J1352" s="24">
        <f t="shared" ref="J1352:J1400" si="114">SUM(AH1352)+SUM(AI1352:PY1352)</f>
        <v>9</v>
      </c>
      <c r="K1352" s="44" t="s">
        <v>121</v>
      </c>
      <c r="V1352" s="26">
        <f t="shared" si="108"/>
        <v>9</v>
      </c>
      <c r="X1352" s="27" t="str">
        <f t="shared" si="109"/>
        <v>P var</v>
      </c>
      <c r="AB1352" s="66" t="s">
        <v>3329</v>
      </c>
      <c r="AC1352" s="1">
        <v>30</v>
      </c>
      <c r="AD1352" s="31" t="s">
        <v>53</v>
      </c>
      <c r="AE1352" s="1">
        <v>1</v>
      </c>
      <c r="AF1352" s="44" t="s">
        <v>121</v>
      </c>
      <c r="AG1352" s="11">
        <f>72/57.8</f>
        <v>1.2456747404844291</v>
      </c>
      <c r="AH1352" s="84">
        <v>0</v>
      </c>
      <c r="AL1352" s="76"/>
      <c r="AM1352" s="76"/>
      <c r="AN1352" s="76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>
        <v>10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>
        <v>-1</v>
      </c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8" t="s">
        <v>37</v>
      </c>
    </row>
    <row r="1353" spans="1:243" ht="49" customHeight="1" x14ac:dyDescent="0.35">
      <c r="A1353" s="20">
        <v>1351</v>
      </c>
      <c r="B1353" s="2" t="s">
        <v>46</v>
      </c>
      <c r="C1353" s="2" t="s">
        <v>3330</v>
      </c>
      <c r="D1353" s="2" t="s">
        <v>184</v>
      </c>
      <c r="E1353" s="4" t="s">
        <v>3331</v>
      </c>
      <c r="F1353" s="23" t="s">
        <v>3332</v>
      </c>
      <c r="G1353" s="4" t="s">
        <v>3333</v>
      </c>
      <c r="J1353" s="24">
        <f t="shared" si="114"/>
        <v>40</v>
      </c>
      <c r="K1353" s="44" t="s">
        <v>121</v>
      </c>
      <c r="V1353" s="26">
        <f t="shared" si="108"/>
        <v>40</v>
      </c>
      <c r="X1353" s="27" t="str">
        <f t="shared" si="109"/>
        <v>P var</v>
      </c>
      <c r="AB1353" s="66" t="s">
        <v>3329</v>
      </c>
      <c r="AC1353" s="1">
        <v>30</v>
      </c>
      <c r="AD1353" s="31" t="s">
        <v>53</v>
      </c>
      <c r="AE1353" s="1">
        <v>1</v>
      </c>
      <c r="AF1353" s="44" t="s">
        <v>121</v>
      </c>
      <c r="AG1353" s="11">
        <f>72/57.8</f>
        <v>1.2456747404844291</v>
      </c>
      <c r="AH1353" s="84">
        <v>0</v>
      </c>
      <c r="AL1353" s="76"/>
      <c r="AM1353" s="76"/>
      <c r="AN1353" s="76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>
        <v>50</v>
      </c>
      <c r="DP1353" s="1"/>
      <c r="DQ1353" s="1"/>
      <c r="DR1353" s="1"/>
      <c r="DS1353" s="1"/>
      <c r="DT1353" s="1"/>
      <c r="DU1353" s="1"/>
      <c r="DV1353" s="1"/>
      <c r="DW1353" s="1"/>
      <c r="DX1353" s="1"/>
      <c r="DY1353" s="1">
        <v>-10</v>
      </c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8" t="s">
        <v>37</v>
      </c>
    </row>
    <row r="1354" spans="1:243" ht="49" customHeight="1" x14ac:dyDescent="0.35">
      <c r="A1354" s="20">
        <v>1352</v>
      </c>
      <c r="B1354" s="2" t="s">
        <v>46</v>
      </c>
      <c r="C1354" s="2" t="s">
        <v>3330</v>
      </c>
      <c r="D1354" s="2" t="s">
        <v>184</v>
      </c>
      <c r="E1354" s="4" t="s">
        <v>3334</v>
      </c>
      <c r="F1354" s="23" t="s">
        <v>3335</v>
      </c>
      <c r="G1354" s="4" t="s">
        <v>3336</v>
      </c>
      <c r="J1354" s="24">
        <f t="shared" si="114"/>
        <v>35</v>
      </c>
      <c r="K1354" s="44" t="s">
        <v>121</v>
      </c>
      <c r="V1354" s="26">
        <f t="shared" si="108"/>
        <v>35</v>
      </c>
      <c r="X1354" s="27" t="str">
        <f t="shared" si="109"/>
        <v>P var</v>
      </c>
      <c r="AB1354" s="66"/>
      <c r="AD1354" s="31"/>
      <c r="AF1354" s="44"/>
      <c r="AH1354" s="84">
        <v>0</v>
      </c>
      <c r="AL1354" s="76"/>
      <c r="AM1354" s="76"/>
      <c r="AN1354" s="76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>
        <v>50</v>
      </c>
      <c r="DP1354" s="1"/>
      <c r="DQ1354" s="1"/>
      <c r="DR1354" s="1"/>
      <c r="DS1354" s="1"/>
      <c r="DT1354" s="1"/>
      <c r="DU1354" s="1"/>
      <c r="DV1354" s="1"/>
      <c r="DW1354" s="1"/>
      <c r="DX1354" s="1"/>
      <c r="DY1354" s="1">
        <v>-10</v>
      </c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>
        <v>-5</v>
      </c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8" t="s">
        <v>37</v>
      </c>
    </row>
    <row r="1355" spans="1:243" ht="49" customHeight="1" x14ac:dyDescent="0.35">
      <c r="A1355" s="20">
        <v>1353</v>
      </c>
      <c r="B1355" s="2" t="s">
        <v>46</v>
      </c>
      <c r="C1355" s="2" t="s">
        <v>214</v>
      </c>
      <c r="D1355" s="2" t="s">
        <v>184</v>
      </c>
      <c r="E1355" s="4" t="s">
        <v>3337</v>
      </c>
      <c r="F1355" s="23" t="s">
        <v>3338</v>
      </c>
      <c r="G1355" s="4" t="s">
        <v>3339</v>
      </c>
      <c r="I1355" s="1">
        <v>500</v>
      </c>
      <c r="J1355" s="24">
        <f t="shared" si="114"/>
        <v>1590</v>
      </c>
      <c r="K1355" s="44" t="s">
        <v>121</v>
      </c>
      <c r="V1355" s="26">
        <f t="shared" si="108"/>
        <v>1090</v>
      </c>
      <c r="X1355" s="27" t="str">
        <f t="shared" si="109"/>
        <v>P var</v>
      </c>
      <c r="AB1355" s="66"/>
      <c r="AD1355" s="31"/>
      <c r="AF1355" s="44"/>
      <c r="AH1355" s="84">
        <v>100</v>
      </c>
      <c r="AL1355" s="76"/>
      <c r="AM1355" s="76"/>
      <c r="AN1355" s="76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>
        <v>-10</v>
      </c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>
        <v>1500</v>
      </c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8" t="s">
        <v>37</v>
      </c>
    </row>
    <row r="1356" spans="1:243" ht="49" customHeight="1" x14ac:dyDescent="0.35">
      <c r="A1356" s="20">
        <v>1354</v>
      </c>
      <c r="B1356" s="2" t="s">
        <v>46</v>
      </c>
      <c r="C1356" s="2" t="s">
        <v>214</v>
      </c>
      <c r="D1356" s="2" t="s">
        <v>184</v>
      </c>
      <c r="E1356" s="4" t="s">
        <v>3340</v>
      </c>
      <c r="F1356" s="23" t="s">
        <v>3341</v>
      </c>
      <c r="G1356" s="4" t="s">
        <v>3339</v>
      </c>
      <c r="I1356" s="1">
        <v>500</v>
      </c>
      <c r="J1356" s="24">
        <f t="shared" si="114"/>
        <v>1155</v>
      </c>
      <c r="K1356" s="44" t="s">
        <v>121</v>
      </c>
      <c r="V1356" s="26">
        <f t="shared" si="108"/>
        <v>655</v>
      </c>
      <c r="X1356" s="27" t="str">
        <f t="shared" si="109"/>
        <v>P var</v>
      </c>
      <c r="AB1356" s="66"/>
      <c r="AD1356" s="31"/>
      <c r="AF1356" s="44"/>
      <c r="AH1356" s="84">
        <v>100</v>
      </c>
      <c r="AL1356" s="76"/>
      <c r="AM1356" s="76"/>
      <c r="AN1356" s="76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>
        <v>-10</v>
      </c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>
        <v>1100</v>
      </c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>
        <v>-16</v>
      </c>
      <c r="FJ1356" s="1"/>
      <c r="FK1356" s="1"/>
      <c r="FL1356" s="1"/>
      <c r="FM1356" s="1"/>
      <c r="FN1356" s="1"/>
      <c r="FO1356" s="1"/>
      <c r="FP1356" s="1">
        <v>-1</v>
      </c>
      <c r="FQ1356" s="1">
        <v>-1</v>
      </c>
      <c r="FR1356" s="1"/>
      <c r="FS1356" s="1"/>
      <c r="FT1356" s="1">
        <v>-10</v>
      </c>
      <c r="FU1356" s="1"/>
      <c r="FV1356" s="1"/>
      <c r="FW1356" s="1"/>
      <c r="FX1356" s="1"/>
      <c r="FY1356" s="1"/>
      <c r="FZ1356" s="1"/>
      <c r="GA1356" s="1"/>
      <c r="GB1356" s="1"/>
      <c r="GC1356" s="1"/>
      <c r="GD1356" s="1">
        <v>-5</v>
      </c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>
        <v>-2</v>
      </c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8" t="s">
        <v>37</v>
      </c>
    </row>
    <row r="1357" spans="1:243" ht="49" customHeight="1" x14ac:dyDescent="0.35">
      <c r="A1357" s="20">
        <v>1355</v>
      </c>
      <c r="B1357" s="2" t="s">
        <v>46</v>
      </c>
      <c r="C1357" s="2" t="s">
        <v>3342</v>
      </c>
      <c r="D1357" s="2" t="s">
        <v>184</v>
      </c>
      <c r="E1357" s="4" t="s">
        <v>3343</v>
      </c>
      <c r="F1357" s="23" t="s">
        <v>3344</v>
      </c>
      <c r="G1357" s="4" t="s">
        <v>3333</v>
      </c>
      <c r="J1357" s="24">
        <f t="shared" si="114"/>
        <v>100</v>
      </c>
      <c r="K1357" s="44" t="s">
        <v>121</v>
      </c>
      <c r="V1357" s="26">
        <f t="shared" si="108"/>
        <v>100</v>
      </c>
      <c r="X1357" s="27" t="str">
        <f t="shared" si="109"/>
        <v>P var</v>
      </c>
      <c r="AB1357" s="66"/>
      <c r="AD1357" s="31"/>
      <c r="AF1357" s="44"/>
      <c r="AH1357" s="84">
        <v>0</v>
      </c>
      <c r="AL1357" s="76"/>
      <c r="AM1357" s="76"/>
      <c r="AN1357" s="76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>
        <v>100</v>
      </c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8" t="s">
        <v>37</v>
      </c>
    </row>
    <row r="1358" spans="1:243" ht="49" customHeight="1" x14ac:dyDescent="0.35">
      <c r="A1358" s="20">
        <v>1356</v>
      </c>
      <c r="B1358" s="2" t="s">
        <v>46</v>
      </c>
      <c r="C1358" s="2" t="s">
        <v>3342</v>
      </c>
      <c r="D1358" s="2" t="s">
        <v>184</v>
      </c>
      <c r="E1358" s="4" t="s">
        <v>3345</v>
      </c>
      <c r="F1358" s="23" t="s">
        <v>3346</v>
      </c>
      <c r="G1358" s="4" t="s">
        <v>3336</v>
      </c>
      <c r="J1358" s="24">
        <f t="shared" si="114"/>
        <v>100</v>
      </c>
      <c r="K1358" s="44" t="s">
        <v>121</v>
      </c>
      <c r="V1358" s="26">
        <f t="shared" si="108"/>
        <v>100</v>
      </c>
      <c r="X1358" s="27" t="str">
        <f t="shared" si="109"/>
        <v>P var</v>
      </c>
      <c r="AB1358" s="66"/>
      <c r="AD1358" s="31"/>
      <c r="AF1358" s="44"/>
      <c r="AH1358" s="84">
        <v>0</v>
      </c>
      <c r="AL1358" s="76"/>
      <c r="AM1358" s="76"/>
      <c r="AN1358" s="76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>
        <v>100</v>
      </c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8" t="s">
        <v>37</v>
      </c>
    </row>
    <row r="1359" spans="1:243" ht="49" customHeight="1" x14ac:dyDescent="0.35">
      <c r="A1359" s="20">
        <v>1357</v>
      </c>
      <c r="B1359" s="2" t="s">
        <v>46</v>
      </c>
      <c r="C1359" s="2" t="s">
        <v>3277</v>
      </c>
      <c r="D1359" s="2" t="s">
        <v>184</v>
      </c>
      <c r="E1359" s="4" t="s">
        <v>3347</v>
      </c>
      <c r="F1359" s="23" t="s">
        <v>3348</v>
      </c>
      <c r="G1359" s="4" t="s">
        <v>3349</v>
      </c>
      <c r="J1359" s="24">
        <f t="shared" si="114"/>
        <v>400</v>
      </c>
      <c r="K1359" s="44" t="s">
        <v>3350</v>
      </c>
      <c r="V1359" s="26">
        <f t="shared" si="108"/>
        <v>400</v>
      </c>
      <c r="X1359" s="27" t="str">
        <f t="shared" si="109"/>
        <v>P var</v>
      </c>
      <c r="AB1359" s="66"/>
      <c r="AD1359" s="31"/>
      <c r="AF1359" s="44"/>
      <c r="AH1359" s="84">
        <v>0</v>
      </c>
      <c r="AL1359" s="76"/>
      <c r="AM1359" s="76"/>
      <c r="AN1359" s="76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>
        <v>400</v>
      </c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8" t="s">
        <v>37</v>
      </c>
    </row>
    <row r="1360" spans="1:243" ht="49" customHeight="1" x14ac:dyDescent="0.35">
      <c r="A1360" s="20">
        <v>1358</v>
      </c>
      <c r="B1360" s="2" t="s">
        <v>46</v>
      </c>
      <c r="C1360" s="2" t="s">
        <v>3277</v>
      </c>
      <c r="D1360" s="2" t="s">
        <v>184</v>
      </c>
      <c r="E1360" s="4" t="s">
        <v>3351</v>
      </c>
      <c r="F1360" s="23" t="s">
        <v>3352</v>
      </c>
      <c r="G1360" s="4" t="s">
        <v>3349</v>
      </c>
      <c r="J1360" s="24">
        <f t="shared" si="114"/>
        <v>400</v>
      </c>
      <c r="K1360" s="44" t="s">
        <v>3350</v>
      </c>
      <c r="V1360" s="26">
        <f t="shared" si="108"/>
        <v>400</v>
      </c>
      <c r="X1360" s="27" t="str">
        <f t="shared" si="109"/>
        <v>P var</v>
      </c>
      <c r="AB1360" s="66"/>
      <c r="AD1360" s="31"/>
      <c r="AF1360" s="44"/>
      <c r="AH1360" s="84">
        <v>0</v>
      </c>
      <c r="AL1360" s="76"/>
      <c r="AM1360" s="76"/>
      <c r="AN1360" s="76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>
        <v>400</v>
      </c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8" t="s">
        <v>37</v>
      </c>
    </row>
    <row r="1361" spans="1:243" ht="49" customHeight="1" x14ac:dyDescent="0.35">
      <c r="A1361" s="20">
        <v>1359</v>
      </c>
      <c r="B1361" s="2" t="s">
        <v>449</v>
      </c>
      <c r="C1361" s="2" t="s">
        <v>3330</v>
      </c>
      <c r="D1361" s="2" t="s">
        <v>184</v>
      </c>
      <c r="E1361" s="4" t="s">
        <v>3353</v>
      </c>
      <c r="F1361" s="23" t="s">
        <v>3354</v>
      </c>
      <c r="G1361" s="4" t="s">
        <v>3355</v>
      </c>
      <c r="I1361" s="1">
        <v>50</v>
      </c>
      <c r="J1361" s="24">
        <f t="shared" si="114"/>
        <v>95</v>
      </c>
      <c r="K1361" s="44" t="s">
        <v>121</v>
      </c>
      <c r="V1361" s="26">
        <f t="shared" si="108"/>
        <v>45</v>
      </c>
      <c r="X1361" s="27" t="str">
        <f t="shared" si="109"/>
        <v>P var</v>
      </c>
      <c r="AB1361" s="66"/>
      <c r="AD1361" s="31"/>
      <c r="AF1361" s="44"/>
      <c r="AH1361" s="84">
        <v>100</v>
      </c>
      <c r="AL1361" s="76"/>
      <c r="AM1361" s="76"/>
      <c r="AN1361" s="76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>
        <v>-4</v>
      </c>
      <c r="FB1361" s="1"/>
      <c r="FC1361" s="1"/>
      <c r="FD1361" s="1"/>
      <c r="FE1361" s="1"/>
      <c r="FF1361" s="1">
        <v>-1</v>
      </c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8" t="s">
        <v>37</v>
      </c>
    </row>
    <row r="1362" spans="1:243" ht="49" customHeight="1" x14ac:dyDescent="0.35">
      <c r="A1362" s="20">
        <v>1360</v>
      </c>
      <c r="B1362" s="2" t="s">
        <v>449</v>
      </c>
      <c r="C1362" s="2" t="s">
        <v>3330</v>
      </c>
      <c r="D1362" s="2" t="s">
        <v>184</v>
      </c>
      <c r="E1362" s="4" t="s">
        <v>3356</v>
      </c>
      <c r="F1362" s="23" t="s">
        <v>3357</v>
      </c>
      <c r="G1362" s="4" t="s">
        <v>3358</v>
      </c>
      <c r="I1362" s="1">
        <v>300</v>
      </c>
      <c r="J1362" s="24">
        <f t="shared" si="114"/>
        <v>624</v>
      </c>
      <c r="K1362" s="44" t="s">
        <v>121</v>
      </c>
      <c r="V1362" s="26">
        <f t="shared" si="108"/>
        <v>324</v>
      </c>
      <c r="X1362" s="27" t="str">
        <f t="shared" si="109"/>
        <v>P var</v>
      </c>
      <c r="AB1362" s="66"/>
      <c r="AD1362" s="31"/>
      <c r="AF1362" s="44"/>
      <c r="AH1362" s="84">
        <v>100</v>
      </c>
      <c r="AL1362" s="76"/>
      <c r="AM1362" s="76"/>
      <c r="AN1362" s="76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>
        <v>-5</v>
      </c>
      <c r="FH1362" s="1"/>
      <c r="FI1362" s="1"/>
      <c r="FJ1362" s="1">
        <v>-6</v>
      </c>
      <c r="FK1362" s="1">
        <v>-5</v>
      </c>
      <c r="FL1362" s="1"/>
      <c r="FM1362" s="1"/>
      <c r="FN1362" s="1"/>
      <c r="FO1362" s="1"/>
      <c r="FP1362" s="1">
        <v>-15</v>
      </c>
      <c r="FQ1362" s="1">
        <v>-10</v>
      </c>
      <c r="FR1362" s="1">
        <v>-15</v>
      </c>
      <c r="FS1362" s="1"/>
      <c r="FT1362" s="1">
        <v>-5</v>
      </c>
      <c r="FU1362" s="1">
        <v>400</v>
      </c>
      <c r="FV1362" s="1">
        <v>-6</v>
      </c>
      <c r="FW1362" s="1">
        <v>-2</v>
      </c>
      <c r="FX1362" s="1">
        <v>-13</v>
      </c>
      <c r="FY1362" s="1"/>
      <c r="FZ1362" s="1"/>
      <c r="GA1362" s="1">
        <v>-60</v>
      </c>
      <c r="GB1362" s="1"/>
      <c r="GC1362" s="1">
        <v>-10</v>
      </c>
      <c r="GD1362" s="1">
        <v>-5</v>
      </c>
      <c r="GE1362" s="1">
        <v>-3</v>
      </c>
      <c r="GF1362" s="1">
        <v>-6</v>
      </c>
      <c r="GG1362" s="1">
        <v>-21</v>
      </c>
      <c r="GH1362" s="1">
        <v>-20</v>
      </c>
      <c r="GI1362" s="1">
        <v>-25</v>
      </c>
      <c r="GJ1362" s="1"/>
      <c r="GK1362" s="1"/>
      <c r="GL1362" s="1"/>
      <c r="GM1362" s="1"/>
      <c r="GN1362" s="1">
        <v>-44</v>
      </c>
      <c r="GO1362" s="1"/>
      <c r="GP1362" s="1">
        <v>500</v>
      </c>
      <c r="GQ1362" s="1">
        <v>-15</v>
      </c>
      <c r="GR1362" s="1"/>
      <c r="GS1362" s="1"/>
      <c r="GT1362" s="1"/>
      <c r="GU1362" s="1"/>
      <c r="GV1362" s="1"/>
      <c r="GW1362" s="1"/>
      <c r="GX1362" s="1"/>
      <c r="GY1362" s="1">
        <v>-10</v>
      </c>
      <c r="GZ1362" s="1"/>
      <c r="HA1362" s="1"/>
      <c r="HB1362" s="1"/>
      <c r="HC1362" s="1">
        <v>-40</v>
      </c>
      <c r="HD1362" s="1"/>
      <c r="HE1362" s="1">
        <v>-5</v>
      </c>
      <c r="HF1362" s="1"/>
      <c r="HG1362" s="1"/>
      <c r="HH1362" s="1"/>
      <c r="HI1362" s="1"/>
      <c r="HJ1362" s="1">
        <v>-20</v>
      </c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>
        <v>-10</v>
      </c>
      <c r="ID1362" s="1"/>
      <c r="IE1362" s="1"/>
      <c r="IF1362" s="1"/>
      <c r="IG1362" s="1"/>
      <c r="IH1362" s="1"/>
      <c r="II1362" s="18" t="s">
        <v>37</v>
      </c>
    </row>
    <row r="1363" spans="1:243" ht="49" customHeight="1" x14ac:dyDescent="0.35">
      <c r="A1363" s="20">
        <v>1361</v>
      </c>
      <c r="B1363" s="2" t="s">
        <v>1964</v>
      </c>
      <c r="C1363" s="2" t="s">
        <v>3216</v>
      </c>
      <c r="D1363" s="2" t="s">
        <v>3359</v>
      </c>
      <c r="E1363" s="4" t="s">
        <v>3360</v>
      </c>
      <c r="F1363" s="23" t="s">
        <v>3361</v>
      </c>
      <c r="I1363" s="1">
        <v>2</v>
      </c>
      <c r="J1363" s="24">
        <f t="shared" si="114"/>
        <v>3</v>
      </c>
      <c r="K1363" s="44" t="s">
        <v>121</v>
      </c>
      <c r="V1363" s="26">
        <f t="shared" si="108"/>
        <v>1</v>
      </c>
      <c r="X1363" s="27" t="str">
        <f t="shared" si="109"/>
        <v>P var</v>
      </c>
      <c r="AB1363" s="66" t="s">
        <v>235</v>
      </c>
      <c r="AC1363" s="1">
        <v>90</v>
      </c>
      <c r="AD1363" s="31">
        <f>R1363/AC1363</f>
        <v>0</v>
      </c>
      <c r="AE1363" s="1">
        <v>1</v>
      </c>
      <c r="AF1363" s="44" t="s">
        <v>121</v>
      </c>
      <c r="AG1363" s="11">
        <v>14.12</v>
      </c>
      <c r="AH1363" s="84">
        <v>8</v>
      </c>
      <c r="AI1363" s="68"/>
      <c r="AJ1363" s="68"/>
      <c r="AK1363" s="68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>
        <v>-2</v>
      </c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>
        <v>-1</v>
      </c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>
        <v>-1</v>
      </c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>
        <v>-1</v>
      </c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8" t="s">
        <v>37</v>
      </c>
    </row>
    <row r="1364" spans="1:243" ht="49" customHeight="1" x14ac:dyDescent="0.35">
      <c r="A1364" s="20">
        <v>1362</v>
      </c>
      <c r="B1364" s="2" t="s">
        <v>449</v>
      </c>
      <c r="C1364" s="2" t="s">
        <v>3216</v>
      </c>
      <c r="D1364" s="2" t="s">
        <v>3359</v>
      </c>
      <c r="E1364" s="4" t="s">
        <v>3362</v>
      </c>
      <c r="F1364" s="23" t="s">
        <v>3363</v>
      </c>
      <c r="I1364" s="1">
        <v>2</v>
      </c>
      <c r="J1364" s="24">
        <f t="shared" si="114"/>
        <v>10</v>
      </c>
      <c r="K1364" s="44" t="s">
        <v>121</v>
      </c>
      <c r="V1364" s="26">
        <f t="shared" si="108"/>
        <v>8</v>
      </c>
      <c r="X1364" s="27" t="str">
        <f t="shared" si="109"/>
        <v>P var</v>
      </c>
      <c r="AB1364" s="66"/>
      <c r="AD1364" s="31"/>
      <c r="AF1364" s="44"/>
      <c r="AH1364" s="84">
        <v>0</v>
      </c>
      <c r="AL1364" s="76"/>
      <c r="AM1364" s="76"/>
      <c r="AN1364" s="76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>
        <v>10</v>
      </c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8" t="s">
        <v>37</v>
      </c>
    </row>
    <row r="1365" spans="1:243" ht="49" customHeight="1" x14ac:dyDescent="0.35">
      <c r="A1365" s="20">
        <v>1363</v>
      </c>
      <c r="B1365" s="2" t="s">
        <v>449</v>
      </c>
      <c r="C1365" s="2" t="s">
        <v>3216</v>
      </c>
      <c r="D1365" s="2" t="s">
        <v>3359</v>
      </c>
      <c r="E1365" s="4" t="s">
        <v>3364</v>
      </c>
      <c r="F1365" s="23" t="s">
        <v>3365</v>
      </c>
      <c r="I1365" s="1">
        <v>2</v>
      </c>
      <c r="J1365" s="24">
        <f t="shared" si="114"/>
        <v>4</v>
      </c>
      <c r="K1365" s="44" t="s">
        <v>121</v>
      </c>
      <c r="V1365" s="26">
        <f t="shared" si="108"/>
        <v>2</v>
      </c>
      <c r="X1365" s="27" t="str">
        <f t="shared" si="109"/>
        <v>P var</v>
      </c>
      <c r="AB1365" s="66"/>
      <c r="AD1365" s="31"/>
      <c r="AF1365" s="44"/>
      <c r="AH1365" s="84">
        <v>0</v>
      </c>
      <c r="AL1365" s="76"/>
      <c r="AM1365" s="76"/>
      <c r="AN1365" s="76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>
        <v>4</v>
      </c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8" t="s">
        <v>37</v>
      </c>
    </row>
    <row r="1366" spans="1:243" ht="49" customHeight="1" x14ac:dyDescent="0.35">
      <c r="A1366" s="20">
        <v>1364</v>
      </c>
      <c r="B1366" s="2" t="s">
        <v>449</v>
      </c>
      <c r="C1366" s="2" t="s">
        <v>3216</v>
      </c>
      <c r="D1366" s="2" t="s">
        <v>3359</v>
      </c>
      <c r="E1366" s="4" t="s">
        <v>3366</v>
      </c>
      <c r="F1366" s="23" t="s">
        <v>3367</v>
      </c>
      <c r="I1366" s="1">
        <v>2</v>
      </c>
      <c r="J1366" s="24">
        <f t="shared" si="114"/>
        <v>4</v>
      </c>
      <c r="K1366" s="44" t="s">
        <v>121</v>
      </c>
      <c r="V1366" s="26">
        <f t="shared" si="108"/>
        <v>2</v>
      </c>
      <c r="X1366" s="27" t="str">
        <f t="shared" si="109"/>
        <v>P var</v>
      </c>
      <c r="AB1366" s="66"/>
      <c r="AD1366" s="31"/>
      <c r="AF1366" s="44"/>
      <c r="AH1366" s="84">
        <v>0</v>
      </c>
      <c r="AL1366" s="76"/>
      <c r="AM1366" s="76"/>
      <c r="AN1366" s="76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>
        <v>4</v>
      </c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8" t="s">
        <v>37</v>
      </c>
    </row>
    <row r="1367" spans="1:243" ht="49" customHeight="1" x14ac:dyDescent="0.35">
      <c r="A1367" s="20">
        <v>1365</v>
      </c>
      <c r="B1367" s="2" t="s">
        <v>449</v>
      </c>
      <c r="C1367" s="2" t="s">
        <v>3216</v>
      </c>
      <c r="D1367" s="2" t="s">
        <v>3359</v>
      </c>
      <c r="E1367" s="4" t="s">
        <v>3368</v>
      </c>
      <c r="F1367" s="23" t="s">
        <v>3369</v>
      </c>
      <c r="I1367" s="1">
        <v>2</v>
      </c>
      <c r="J1367" s="24">
        <f t="shared" si="114"/>
        <v>4</v>
      </c>
      <c r="K1367" s="44" t="s">
        <v>121</v>
      </c>
      <c r="V1367" s="26">
        <f t="shared" si="108"/>
        <v>2</v>
      </c>
      <c r="X1367" s="27" t="str">
        <f t="shared" si="109"/>
        <v>P var</v>
      </c>
      <c r="AB1367" s="66"/>
      <c r="AD1367" s="31"/>
      <c r="AF1367" s="44"/>
      <c r="AH1367" s="84">
        <v>0</v>
      </c>
      <c r="AL1367" s="76"/>
      <c r="AM1367" s="76"/>
      <c r="AN1367" s="76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>
        <v>4</v>
      </c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8" t="s">
        <v>37</v>
      </c>
    </row>
    <row r="1368" spans="1:243" ht="49" customHeight="1" x14ac:dyDescent="0.35">
      <c r="A1368" s="20">
        <v>1366</v>
      </c>
      <c r="B1368" s="2" t="s">
        <v>449</v>
      </c>
      <c r="C1368" s="2" t="s">
        <v>3216</v>
      </c>
      <c r="D1368" s="2" t="s">
        <v>3359</v>
      </c>
      <c r="E1368" s="4" t="s">
        <v>3370</v>
      </c>
      <c r="F1368" s="23" t="s">
        <v>3371</v>
      </c>
      <c r="I1368" s="1">
        <v>10</v>
      </c>
      <c r="J1368" s="24">
        <f t="shared" si="114"/>
        <v>49</v>
      </c>
      <c r="K1368" s="44" t="s">
        <v>121</v>
      </c>
      <c r="V1368" s="26">
        <f t="shared" si="108"/>
        <v>39</v>
      </c>
      <c r="X1368" s="27" t="str">
        <f t="shared" si="109"/>
        <v>P var</v>
      </c>
      <c r="AB1368" s="66"/>
      <c r="AD1368" s="31"/>
      <c r="AF1368" s="44"/>
      <c r="AH1368" s="84">
        <v>0</v>
      </c>
      <c r="AL1368" s="76"/>
      <c r="AM1368" s="76"/>
      <c r="AN1368" s="76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>
        <f>10*5</f>
        <v>50</v>
      </c>
      <c r="EG1368" s="1"/>
      <c r="EH1368" s="1"/>
      <c r="EI1368" s="1"/>
      <c r="EJ1368" s="1"/>
      <c r="EK1368" s="1"/>
      <c r="EL1368" s="1"/>
      <c r="EM1368" s="1"/>
      <c r="EN1368" s="1"/>
      <c r="EO1368" s="1">
        <v>-1</v>
      </c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8" t="s">
        <v>37</v>
      </c>
    </row>
    <row r="1369" spans="1:243" ht="49" customHeight="1" x14ac:dyDescent="0.35">
      <c r="A1369" s="20">
        <v>1367</v>
      </c>
      <c r="B1369" s="2" t="s">
        <v>449</v>
      </c>
      <c r="C1369" s="2" t="s">
        <v>3216</v>
      </c>
      <c r="D1369" s="2" t="s">
        <v>3359</v>
      </c>
      <c r="E1369" s="4" t="s">
        <v>3372</v>
      </c>
      <c r="F1369" s="23" t="s">
        <v>3373</v>
      </c>
      <c r="I1369" s="1">
        <v>2</v>
      </c>
      <c r="J1369" s="24">
        <f t="shared" si="114"/>
        <v>4</v>
      </c>
      <c r="K1369" s="44" t="s">
        <v>121</v>
      </c>
      <c r="V1369" s="26">
        <f t="shared" si="108"/>
        <v>2</v>
      </c>
      <c r="X1369" s="27" t="str">
        <f t="shared" si="109"/>
        <v>P var</v>
      </c>
      <c r="AB1369" s="66"/>
      <c r="AD1369" s="31"/>
      <c r="AF1369" s="44"/>
      <c r="AH1369" s="84">
        <v>0</v>
      </c>
      <c r="AL1369" s="76"/>
      <c r="AM1369" s="76"/>
      <c r="AN1369" s="76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>
        <v>4</v>
      </c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8" t="s">
        <v>37</v>
      </c>
    </row>
    <row r="1370" spans="1:243" ht="49" customHeight="1" x14ac:dyDescent="0.35">
      <c r="A1370" s="20">
        <v>1368</v>
      </c>
      <c r="B1370" s="2" t="s">
        <v>449</v>
      </c>
      <c r="C1370" s="2" t="s">
        <v>3216</v>
      </c>
      <c r="D1370" s="2" t="s">
        <v>3359</v>
      </c>
      <c r="E1370" s="4" t="s">
        <v>3374</v>
      </c>
      <c r="F1370" s="23" t="s">
        <v>3375</v>
      </c>
      <c r="I1370" s="1">
        <v>2</v>
      </c>
      <c r="J1370" s="24">
        <f t="shared" si="114"/>
        <v>2</v>
      </c>
      <c r="K1370" s="44" t="s">
        <v>121</v>
      </c>
      <c r="V1370" s="26">
        <f t="shared" si="108"/>
        <v>0</v>
      </c>
      <c r="X1370" s="27" t="str">
        <f t="shared" si="109"/>
        <v>P var</v>
      </c>
      <c r="AB1370" s="66"/>
      <c r="AD1370" s="31"/>
      <c r="AF1370" s="44"/>
      <c r="AH1370" s="84">
        <v>0</v>
      </c>
      <c r="AL1370" s="76"/>
      <c r="AM1370" s="76"/>
      <c r="AN1370" s="76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>
        <v>3</v>
      </c>
      <c r="FU1370" s="1"/>
      <c r="FV1370" s="1">
        <v>-1</v>
      </c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8" t="s">
        <v>37</v>
      </c>
    </row>
    <row r="1371" spans="1:243" ht="49" customHeight="1" x14ac:dyDescent="0.35">
      <c r="A1371" s="20">
        <v>1369</v>
      </c>
      <c r="B1371" s="2" t="s">
        <v>449</v>
      </c>
      <c r="C1371" s="2" t="s">
        <v>3216</v>
      </c>
      <c r="D1371" s="2" t="s">
        <v>3359</v>
      </c>
      <c r="E1371" s="4" t="s">
        <v>3376</v>
      </c>
      <c r="F1371" s="23" t="s">
        <v>3377</v>
      </c>
      <c r="I1371" s="1">
        <v>2</v>
      </c>
      <c r="J1371" s="24">
        <f t="shared" si="114"/>
        <v>3</v>
      </c>
      <c r="K1371" s="44" t="s">
        <v>121</v>
      </c>
      <c r="V1371" s="26">
        <f t="shared" si="108"/>
        <v>1</v>
      </c>
      <c r="X1371" s="27" t="str">
        <f t="shared" si="109"/>
        <v>P var</v>
      </c>
      <c r="AB1371" s="66"/>
      <c r="AD1371" s="31"/>
      <c r="AF1371" s="44"/>
      <c r="AH1371" s="84">
        <v>0</v>
      </c>
      <c r="AL1371" s="76"/>
      <c r="AM1371" s="76"/>
      <c r="AN1371" s="76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>
        <v>5</v>
      </c>
      <c r="FU1371" s="1"/>
      <c r="FV1371" s="1">
        <v>-2</v>
      </c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8" t="s">
        <v>37</v>
      </c>
    </row>
    <row r="1372" spans="1:243" ht="49" customHeight="1" x14ac:dyDescent="0.35">
      <c r="A1372" s="20">
        <v>1370</v>
      </c>
      <c r="B1372" s="2" t="s">
        <v>449</v>
      </c>
      <c r="C1372" s="2" t="s">
        <v>3330</v>
      </c>
      <c r="D1372" s="2" t="s">
        <v>3378</v>
      </c>
      <c r="E1372" s="4" t="s">
        <v>3379</v>
      </c>
      <c r="F1372" s="23" t="s">
        <v>3380</v>
      </c>
      <c r="G1372" s="4" t="s">
        <v>3381</v>
      </c>
      <c r="I1372" s="1">
        <v>5</v>
      </c>
      <c r="J1372" s="24">
        <f t="shared" si="114"/>
        <v>6</v>
      </c>
      <c r="K1372" s="44" t="s">
        <v>121</v>
      </c>
      <c r="V1372" s="26">
        <f t="shared" si="108"/>
        <v>1</v>
      </c>
      <c r="X1372" s="27" t="str">
        <f t="shared" si="109"/>
        <v>P var</v>
      </c>
      <c r="AB1372" s="66" t="s">
        <v>192</v>
      </c>
      <c r="AC1372" s="1">
        <v>30</v>
      </c>
      <c r="AD1372" s="31"/>
      <c r="AE1372" s="1">
        <v>1</v>
      </c>
      <c r="AF1372" s="44" t="s">
        <v>121</v>
      </c>
      <c r="AG1372" s="11">
        <f>2040/145</f>
        <v>14.068965517241379</v>
      </c>
      <c r="AH1372" s="84">
        <v>20</v>
      </c>
      <c r="AL1372" s="76"/>
      <c r="AM1372" s="76"/>
      <c r="AN1372" s="76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>
        <v>-1</v>
      </c>
      <c r="FX1372" s="1">
        <v>-7</v>
      </c>
      <c r="FY1372" s="1">
        <v>-3</v>
      </c>
      <c r="FZ1372" s="1"/>
      <c r="GA1372" s="1"/>
      <c r="GB1372" s="1"/>
      <c r="GC1372" s="1"/>
      <c r="GD1372" s="1">
        <v>-1</v>
      </c>
      <c r="GE1372" s="1">
        <v>-1</v>
      </c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>
        <v>-1</v>
      </c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8" t="s">
        <v>37</v>
      </c>
    </row>
    <row r="1373" spans="1:243" ht="49" customHeight="1" x14ac:dyDescent="0.35">
      <c r="A1373" s="20">
        <v>1371</v>
      </c>
      <c r="B1373" s="2" t="s">
        <v>449</v>
      </c>
      <c r="C1373" s="2" t="s">
        <v>3330</v>
      </c>
      <c r="D1373" s="2" t="s">
        <v>3378</v>
      </c>
      <c r="E1373" s="4" t="s">
        <v>3382</v>
      </c>
      <c r="F1373" s="23" t="s">
        <v>3383</v>
      </c>
      <c r="G1373" s="4" t="s">
        <v>3384</v>
      </c>
      <c r="I1373" s="1">
        <v>5</v>
      </c>
      <c r="J1373" s="24">
        <f t="shared" si="114"/>
        <v>16</v>
      </c>
      <c r="K1373" s="44" t="s">
        <v>121</v>
      </c>
      <c r="V1373" s="26">
        <f t="shared" si="108"/>
        <v>11</v>
      </c>
      <c r="X1373" s="27" t="str">
        <f t="shared" si="109"/>
        <v>P var</v>
      </c>
      <c r="AB1373" s="66" t="s">
        <v>192</v>
      </c>
      <c r="AC1373" s="1">
        <v>30</v>
      </c>
      <c r="AD1373" s="31"/>
      <c r="AE1373" s="1">
        <v>1</v>
      </c>
      <c r="AF1373" s="44" t="s">
        <v>121</v>
      </c>
      <c r="AG1373" s="11">
        <f>2040/145</f>
        <v>14.068965517241379</v>
      </c>
      <c r="AH1373" s="84">
        <v>20</v>
      </c>
      <c r="AL1373" s="76"/>
      <c r="AM1373" s="76"/>
      <c r="AN1373" s="76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>
        <v>-2</v>
      </c>
      <c r="FY1373" s="1">
        <v>-1</v>
      </c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>
        <v>-1</v>
      </c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8" t="s">
        <v>37</v>
      </c>
    </row>
    <row r="1374" spans="1:243" ht="41" customHeight="1" x14ac:dyDescent="0.35">
      <c r="A1374" s="20">
        <v>1372</v>
      </c>
      <c r="B1374" s="2" t="s">
        <v>449</v>
      </c>
      <c r="C1374" s="2" t="s">
        <v>3330</v>
      </c>
      <c r="D1374" s="2" t="s">
        <v>3385</v>
      </c>
      <c r="E1374" s="4" t="s">
        <v>3386</v>
      </c>
      <c r="F1374" s="23" t="s">
        <v>3387</v>
      </c>
      <c r="I1374" s="1">
        <v>5</v>
      </c>
      <c r="J1374" s="24">
        <f t="shared" si="114"/>
        <v>98</v>
      </c>
      <c r="K1374" s="44" t="s">
        <v>121</v>
      </c>
      <c r="V1374" s="26">
        <f t="shared" si="108"/>
        <v>93</v>
      </c>
      <c r="X1374" s="27" t="str">
        <f t="shared" si="109"/>
        <v>P var</v>
      </c>
      <c r="AB1374" s="66" t="s">
        <v>192</v>
      </c>
      <c r="AC1374" s="1">
        <v>30</v>
      </c>
      <c r="AD1374" s="31"/>
      <c r="AE1374" s="1">
        <v>1</v>
      </c>
      <c r="AF1374" s="44" t="s">
        <v>121</v>
      </c>
      <c r="AG1374" s="11">
        <f>2040/145</f>
        <v>14.068965517241379</v>
      </c>
      <c r="AH1374" s="84">
        <v>0</v>
      </c>
      <c r="AL1374" s="76"/>
      <c r="AM1374" s="76"/>
      <c r="AN1374" s="76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>
        <v>100</v>
      </c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>
        <v>-2</v>
      </c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8" t="s">
        <v>37</v>
      </c>
    </row>
    <row r="1375" spans="1:243" ht="41" customHeight="1" x14ac:dyDescent="0.35">
      <c r="A1375" s="20">
        <v>1373</v>
      </c>
      <c r="B1375" s="2" t="s">
        <v>449</v>
      </c>
      <c r="C1375" s="2" t="s">
        <v>3330</v>
      </c>
      <c r="D1375" s="2" t="s">
        <v>3385</v>
      </c>
      <c r="E1375" s="4" t="s">
        <v>3388</v>
      </c>
      <c r="F1375" s="23" t="s">
        <v>3389</v>
      </c>
      <c r="I1375" s="1">
        <v>5</v>
      </c>
      <c r="J1375" s="24">
        <f t="shared" si="114"/>
        <v>68</v>
      </c>
      <c r="K1375" s="44" t="s">
        <v>121</v>
      </c>
      <c r="V1375" s="26">
        <f t="shared" si="108"/>
        <v>63</v>
      </c>
      <c r="X1375" s="27" t="str">
        <f t="shared" si="109"/>
        <v>P var</v>
      </c>
      <c r="AB1375" s="66" t="s">
        <v>192</v>
      </c>
      <c r="AC1375" s="1">
        <v>30</v>
      </c>
      <c r="AD1375" s="31"/>
      <c r="AE1375" s="1">
        <v>1</v>
      </c>
      <c r="AF1375" s="44" t="s">
        <v>121</v>
      </c>
      <c r="AG1375" s="11">
        <f t="shared" si="16"/>
        <v>14.068965517241379</v>
      </c>
      <c r="AH1375" s="84">
        <v>0</v>
      </c>
      <c r="AL1375" s="76"/>
      <c r="AM1375" s="76"/>
      <c r="AN1375" s="76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>
        <v>100</v>
      </c>
      <c r="EY1375" s="1">
        <v>-10</v>
      </c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>
        <v>-10</v>
      </c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>
        <v>-12</v>
      </c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8" t="s">
        <v>37</v>
      </c>
    </row>
    <row r="1376" spans="1:243" ht="41" customHeight="1" x14ac:dyDescent="0.35">
      <c r="A1376" s="20">
        <v>1374</v>
      </c>
      <c r="B1376" s="2" t="s">
        <v>449</v>
      </c>
      <c r="C1376" s="2" t="s">
        <v>3330</v>
      </c>
      <c r="D1376" s="2" t="s">
        <v>3385</v>
      </c>
      <c r="E1376" s="4" t="s">
        <v>3390</v>
      </c>
      <c r="F1376" s="23" t="s">
        <v>3391</v>
      </c>
      <c r="I1376" s="1">
        <v>5</v>
      </c>
      <c r="J1376" s="24">
        <f t="shared" si="114"/>
        <v>100</v>
      </c>
      <c r="K1376" s="44" t="s">
        <v>121</v>
      </c>
      <c r="V1376" s="26">
        <f t="shared" si="108"/>
        <v>95</v>
      </c>
      <c r="X1376" s="27" t="str">
        <f t="shared" si="109"/>
        <v>P var</v>
      </c>
      <c r="AB1376" s="66" t="s">
        <v>192</v>
      </c>
      <c r="AC1376" s="1">
        <v>30</v>
      </c>
      <c r="AD1376" s="31"/>
      <c r="AE1376" s="1">
        <v>1</v>
      </c>
      <c r="AF1376" s="44" t="s">
        <v>121</v>
      </c>
      <c r="AG1376" s="11">
        <f t="shared" si="16"/>
        <v>14.068965517241379</v>
      </c>
      <c r="AH1376" s="84">
        <v>0</v>
      </c>
      <c r="AL1376" s="76"/>
      <c r="AM1376" s="76"/>
      <c r="AN1376" s="76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>
        <v>100</v>
      </c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8" t="s">
        <v>37</v>
      </c>
    </row>
    <row r="1377" spans="1:243" ht="41" customHeight="1" x14ac:dyDescent="0.35">
      <c r="A1377" s="20">
        <v>1375</v>
      </c>
      <c r="B1377" s="2" t="s">
        <v>449</v>
      </c>
      <c r="C1377" s="2" t="s">
        <v>1667</v>
      </c>
      <c r="D1377" s="2" t="s">
        <v>1668</v>
      </c>
      <c r="E1377" s="4" t="s">
        <v>3392</v>
      </c>
      <c r="F1377" s="23" t="s">
        <v>3393</v>
      </c>
      <c r="G1377" s="4" t="s">
        <v>3394</v>
      </c>
      <c r="I1377" s="1">
        <v>5</v>
      </c>
      <c r="J1377" s="24">
        <f t="shared" si="114"/>
        <v>100</v>
      </c>
      <c r="K1377" s="44" t="s">
        <v>121</v>
      </c>
      <c r="V1377" s="26">
        <f t="shared" si="108"/>
        <v>95</v>
      </c>
      <c r="X1377" s="27" t="str">
        <f t="shared" si="109"/>
        <v>P var</v>
      </c>
      <c r="AB1377" s="66" t="s">
        <v>192</v>
      </c>
      <c r="AC1377" s="1">
        <v>30</v>
      </c>
      <c r="AD1377" s="31"/>
      <c r="AE1377" s="1">
        <v>1</v>
      </c>
      <c r="AF1377" s="44" t="s">
        <v>121</v>
      </c>
      <c r="AG1377" s="11">
        <f t="shared" si="16"/>
        <v>14.068965517241379</v>
      </c>
      <c r="AH1377" s="84">
        <v>0</v>
      </c>
      <c r="AL1377" s="76"/>
      <c r="AM1377" s="76"/>
      <c r="AN1377" s="76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>
        <v>100</v>
      </c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8" t="s">
        <v>37</v>
      </c>
    </row>
    <row r="1378" spans="1:243" ht="41" customHeight="1" x14ac:dyDescent="0.35">
      <c r="A1378" s="20">
        <v>1376</v>
      </c>
      <c r="B1378" s="2" t="s">
        <v>449</v>
      </c>
      <c r="C1378" s="2" t="s">
        <v>1667</v>
      </c>
      <c r="D1378" s="2" t="s">
        <v>1668</v>
      </c>
      <c r="E1378" s="4" t="s">
        <v>3395</v>
      </c>
      <c r="F1378" s="23" t="s">
        <v>3396</v>
      </c>
      <c r="G1378" s="4" t="s">
        <v>3397</v>
      </c>
      <c r="I1378" s="1">
        <v>5</v>
      </c>
      <c r="J1378" s="24">
        <f t="shared" si="114"/>
        <v>100</v>
      </c>
      <c r="K1378" s="44" t="s">
        <v>121</v>
      </c>
      <c r="V1378" s="26">
        <f t="shared" si="108"/>
        <v>95</v>
      </c>
      <c r="X1378" s="27" t="str">
        <f t="shared" si="109"/>
        <v>P var</v>
      </c>
      <c r="AB1378" s="66" t="s">
        <v>192</v>
      </c>
      <c r="AC1378" s="1">
        <v>30</v>
      </c>
      <c r="AD1378" s="31"/>
      <c r="AE1378" s="1">
        <v>1</v>
      </c>
      <c r="AF1378" s="44" t="s">
        <v>121</v>
      </c>
      <c r="AG1378" s="11">
        <f t="shared" si="16"/>
        <v>14.068965517241379</v>
      </c>
      <c r="AH1378" s="84">
        <v>0</v>
      </c>
      <c r="AL1378" s="76"/>
      <c r="AM1378" s="76"/>
      <c r="AN1378" s="76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>
        <v>100</v>
      </c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8" t="s">
        <v>37</v>
      </c>
    </row>
    <row r="1379" spans="1:243" ht="41" customHeight="1" x14ac:dyDescent="0.35">
      <c r="A1379" s="20">
        <v>1377</v>
      </c>
      <c r="B1379" s="2" t="s">
        <v>449</v>
      </c>
      <c r="C1379" s="2" t="s">
        <v>1667</v>
      </c>
      <c r="D1379" s="2" t="s">
        <v>1668</v>
      </c>
      <c r="E1379" s="4" t="s">
        <v>3398</v>
      </c>
      <c r="F1379" s="23" t="s">
        <v>3399</v>
      </c>
      <c r="G1379" s="4" t="s">
        <v>3400</v>
      </c>
      <c r="I1379" s="1">
        <v>5</v>
      </c>
      <c r="J1379" s="24">
        <f t="shared" si="114"/>
        <v>100</v>
      </c>
      <c r="K1379" s="44" t="s">
        <v>121</v>
      </c>
      <c r="V1379" s="26">
        <f t="shared" si="108"/>
        <v>95</v>
      </c>
      <c r="X1379" s="27" t="str">
        <f t="shared" si="109"/>
        <v>P var</v>
      </c>
      <c r="AB1379" s="66" t="s">
        <v>192</v>
      </c>
      <c r="AC1379" s="1">
        <v>30</v>
      </c>
      <c r="AD1379" s="31"/>
      <c r="AE1379" s="1">
        <v>1</v>
      </c>
      <c r="AF1379" s="44" t="s">
        <v>121</v>
      </c>
      <c r="AG1379" s="11">
        <f t="shared" si="16"/>
        <v>14.068965517241379</v>
      </c>
      <c r="AH1379" s="84">
        <v>0</v>
      </c>
      <c r="AL1379" s="76"/>
      <c r="AM1379" s="76"/>
      <c r="AN1379" s="76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>
        <v>100</v>
      </c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8" t="s">
        <v>37</v>
      </c>
    </row>
    <row r="1380" spans="1:243" ht="41" customHeight="1" x14ac:dyDescent="0.35">
      <c r="A1380" s="20">
        <v>1378</v>
      </c>
      <c r="B1380" s="2" t="s">
        <v>1964</v>
      </c>
      <c r="C1380" s="2" t="s">
        <v>2222</v>
      </c>
      <c r="D1380" s="2" t="s">
        <v>3401</v>
      </c>
      <c r="E1380" s="4" t="s">
        <v>3402</v>
      </c>
      <c r="F1380" s="23" t="s">
        <v>3403</v>
      </c>
      <c r="I1380" s="1">
        <v>5</v>
      </c>
      <c r="J1380" s="47">
        <f t="shared" si="114"/>
        <v>8</v>
      </c>
      <c r="K1380" s="44" t="s">
        <v>121</v>
      </c>
      <c r="V1380" s="26">
        <f t="shared" si="108"/>
        <v>3</v>
      </c>
      <c r="X1380" s="27" t="str">
        <f t="shared" si="109"/>
        <v>P var</v>
      </c>
      <c r="AB1380" s="66" t="s">
        <v>192</v>
      </c>
      <c r="AC1380" s="1">
        <v>30</v>
      </c>
      <c r="AD1380" s="31"/>
      <c r="AE1380" s="1">
        <v>1</v>
      </c>
      <c r="AF1380" s="44" t="s">
        <v>121</v>
      </c>
      <c r="AG1380" s="11">
        <f t="shared" si="16"/>
        <v>14.068965517241379</v>
      </c>
      <c r="AH1380" s="84">
        <v>0</v>
      </c>
      <c r="AL1380" s="76"/>
      <c r="AM1380" s="76"/>
      <c r="AN1380" s="76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>
        <v>10</v>
      </c>
      <c r="GJ1380" s="1"/>
      <c r="GK1380" s="1">
        <v>-2</v>
      </c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8" t="s">
        <v>37</v>
      </c>
    </row>
    <row r="1381" spans="1:243" ht="41" customHeight="1" x14ac:dyDescent="0.35">
      <c r="A1381" s="20">
        <v>1379</v>
      </c>
      <c r="B1381" s="2" t="s">
        <v>1964</v>
      </c>
      <c r="C1381" s="2" t="s">
        <v>2222</v>
      </c>
      <c r="D1381" s="2" t="s">
        <v>3401</v>
      </c>
      <c r="E1381" s="4" t="s">
        <v>3404</v>
      </c>
      <c r="F1381" s="23" t="s">
        <v>3405</v>
      </c>
      <c r="I1381" s="1">
        <v>5</v>
      </c>
      <c r="J1381" s="47">
        <f t="shared" si="114"/>
        <v>8</v>
      </c>
      <c r="K1381" s="44" t="s">
        <v>121</v>
      </c>
      <c r="V1381" s="26">
        <f t="shared" si="108"/>
        <v>3</v>
      </c>
      <c r="X1381" s="27" t="str">
        <f t="shared" si="109"/>
        <v>P var</v>
      </c>
      <c r="AB1381" s="66" t="s">
        <v>192</v>
      </c>
      <c r="AC1381" s="1">
        <v>30</v>
      </c>
      <c r="AD1381" s="31"/>
      <c r="AE1381" s="1">
        <v>1</v>
      </c>
      <c r="AF1381" s="44" t="s">
        <v>121</v>
      </c>
      <c r="AG1381" s="11">
        <f t="shared" si="16"/>
        <v>14.068965517241379</v>
      </c>
      <c r="AH1381" s="84">
        <v>0</v>
      </c>
      <c r="AL1381" s="76"/>
      <c r="AM1381" s="76"/>
      <c r="AN1381" s="76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>
        <v>10</v>
      </c>
      <c r="GJ1381" s="1"/>
      <c r="GK1381" s="1">
        <v>-2</v>
      </c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8" t="s">
        <v>37</v>
      </c>
    </row>
    <row r="1382" spans="1:243" ht="41" customHeight="1" x14ac:dyDescent="0.35">
      <c r="A1382" s="20">
        <v>1380</v>
      </c>
      <c r="B1382" s="2" t="s">
        <v>1964</v>
      </c>
      <c r="C1382" s="2" t="s">
        <v>2222</v>
      </c>
      <c r="D1382" s="2" t="s">
        <v>3401</v>
      </c>
      <c r="E1382" s="4" t="s">
        <v>3406</v>
      </c>
      <c r="F1382" s="23" t="s">
        <v>3407</v>
      </c>
      <c r="I1382" s="1">
        <v>1</v>
      </c>
      <c r="J1382" s="47">
        <f t="shared" si="114"/>
        <v>1</v>
      </c>
      <c r="K1382" s="44" t="s">
        <v>121</v>
      </c>
      <c r="V1382" s="26">
        <f t="shared" si="108"/>
        <v>0</v>
      </c>
      <c r="X1382" s="27" t="str">
        <f t="shared" si="109"/>
        <v>P var</v>
      </c>
      <c r="AB1382" s="66" t="s">
        <v>192</v>
      </c>
      <c r="AC1382" s="1">
        <v>30</v>
      </c>
      <c r="AD1382" s="31"/>
      <c r="AE1382" s="1">
        <v>1</v>
      </c>
      <c r="AF1382" s="44" t="s">
        <v>121</v>
      </c>
      <c r="AG1382" s="11">
        <f t="shared" si="16"/>
        <v>14.068965517241379</v>
      </c>
      <c r="AH1382" s="84">
        <v>0</v>
      </c>
      <c r="AL1382" s="76"/>
      <c r="AM1382" s="76"/>
      <c r="AN1382" s="76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>
        <v>2</v>
      </c>
      <c r="GJ1382" s="1">
        <v>-1</v>
      </c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8" t="s">
        <v>37</v>
      </c>
    </row>
    <row r="1383" spans="1:243" ht="41" customHeight="1" x14ac:dyDescent="0.35">
      <c r="A1383" s="20">
        <v>1381</v>
      </c>
      <c r="B1383" s="2" t="s">
        <v>3408</v>
      </c>
      <c r="C1383" s="2" t="s">
        <v>3409</v>
      </c>
      <c r="D1383" s="2" t="s">
        <v>3410</v>
      </c>
      <c r="E1383" s="4" t="s">
        <v>3411</v>
      </c>
      <c r="F1383" s="23" t="s">
        <v>3412</v>
      </c>
      <c r="G1383" s="4" t="s">
        <v>3413</v>
      </c>
      <c r="I1383" s="1">
        <v>1</v>
      </c>
      <c r="J1383" s="47">
        <f t="shared" si="114"/>
        <v>3</v>
      </c>
      <c r="K1383" s="44" t="s">
        <v>3414</v>
      </c>
      <c r="V1383" s="26">
        <f t="shared" si="108"/>
        <v>2</v>
      </c>
      <c r="X1383" s="27" t="str">
        <f t="shared" si="109"/>
        <v>P var</v>
      </c>
      <c r="AB1383" s="66" t="s">
        <v>192</v>
      </c>
      <c r="AC1383" s="1">
        <v>30</v>
      </c>
      <c r="AD1383" s="31"/>
      <c r="AE1383" s="1">
        <v>1</v>
      </c>
      <c r="AF1383" s="44" t="s">
        <v>121</v>
      </c>
      <c r="AG1383" s="11">
        <f t="shared" si="16"/>
        <v>14.068965517241379</v>
      </c>
      <c r="AH1383" s="84">
        <v>3</v>
      </c>
      <c r="AL1383" s="76"/>
      <c r="AM1383" s="76"/>
      <c r="AN1383" s="76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8" t="s">
        <v>37</v>
      </c>
    </row>
    <row r="1384" spans="1:243" ht="41" customHeight="1" x14ac:dyDescent="0.35">
      <c r="A1384" s="20">
        <v>1382</v>
      </c>
      <c r="B1384" s="2" t="s">
        <v>3408</v>
      </c>
      <c r="C1384" s="2" t="s">
        <v>3409</v>
      </c>
      <c r="D1384" s="2" t="s">
        <v>3410</v>
      </c>
      <c r="E1384" s="4" t="s">
        <v>3415</v>
      </c>
      <c r="F1384" s="23" t="s">
        <v>3416</v>
      </c>
      <c r="G1384" s="4" t="s">
        <v>3413</v>
      </c>
      <c r="I1384" s="1">
        <v>1</v>
      </c>
      <c r="J1384" s="47">
        <f t="shared" si="114"/>
        <v>3</v>
      </c>
      <c r="K1384" s="44" t="s">
        <v>3414</v>
      </c>
      <c r="V1384" s="26">
        <f t="shared" si="108"/>
        <v>2</v>
      </c>
      <c r="X1384" s="27" t="str">
        <f t="shared" si="109"/>
        <v>P var</v>
      </c>
      <c r="AB1384" s="66" t="s">
        <v>192</v>
      </c>
      <c r="AC1384" s="1">
        <v>30</v>
      </c>
      <c r="AD1384" s="31"/>
      <c r="AE1384" s="1">
        <v>1</v>
      </c>
      <c r="AF1384" s="44" t="s">
        <v>121</v>
      </c>
      <c r="AG1384" s="11">
        <f t="shared" si="16"/>
        <v>14.068965517241379</v>
      </c>
      <c r="AH1384" s="84">
        <v>3</v>
      </c>
      <c r="AL1384" s="76"/>
      <c r="AM1384" s="76"/>
      <c r="AN1384" s="76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8" t="s">
        <v>37</v>
      </c>
    </row>
    <row r="1385" spans="1:243" ht="41" customHeight="1" x14ac:dyDescent="0.35">
      <c r="A1385" s="20">
        <v>1383</v>
      </c>
      <c r="B1385" s="2" t="s">
        <v>3408</v>
      </c>
      <c r="C1385" s="2" t="s">
        <v>3409</v>
      </c>
      <c r="D1385" s="2" t="s">
        <v>3410</v>
      </c>
      <c r="E1385" s="4" t="s">
        <v>3417</v>
      </c>
      <c r="F1385" s="23" t="s">
        <v>3418</v>
      </c>
      <c r="G1385" s="4" t="s">
        <v>3413</v>
      </c>
      <c r="I1385" s="1">
        <v>1</v>
      </c>
      <c r="J1385" s="47">
        <f t="shared" si="114"/>
        <v>5</v>
      </c>
      <c r="K1385" s="44" t="s">
        <v>3414</v>
      </c>
      <c r="V1385" s="26">
        <f t="shared" si="108"/>
        <v>4</v>
      </c>
      <c r="X1385" s="27" t="str">
        <f t="shared" si="109"/>
        <v>P var</v>
      </c>
      <c r="AB1385" s="66" t="s">
        <v>192</v>
      </c>
      <c r="AC1385" s="1">
        <v>30</v>
      </c>
      <c r="AD1385" s="31"/>
      <c r="AE1385" s="1">
        <v>1</v>
      </c>
      <c r="AF1385" s="44" t="s">
        <v>121</v>
      </c>
      <c r="AG1385" s="11">
        <f t="shared" si="16"/>
        <v>14.068965517241379</v>
      </c>
      <c r="AH1385" s="84">
        <v>5</v>
      </c>
      <c r="AL1385" s="76"/>
      <c r="AM1385" s="76"/>
      <c r="AN1385" s="76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8" t="s">
        <v>37</v>
      </c>
    </row>
    <row r="1386" spans="1:243" ht="41" customHeight="1" x14ac:dyDescent="0.35">
      <c r="A1386" s="20">
        <v>1384</v>
      </c>
      <c r="B1386" s="2" t="s">
        <v>3408</v>
      </c>
      <c r="C1386" s="2" t="s">
        <v>3409</v>
      </c>
      <c r="D1386" s="2" t="s">
        <v>3410</v>
      </c>
      <c r="E1386" s="4" t="s">
        <v>3419</v>
      </c>
      <c r="F1386" s="23" t="s">
        <v>3420</v>
      </c>
      <c r="G1386" s="4" t="s">
        <v>3413</v>
      </c>
      <c r="I1386" s="1">
        <v>1</v>
      </c>
      <c r="J1386" s="47">
        <f t="shared" si="114"/>
        <v>3</v>
      </c>
      <c r="K1386" s="44" t="s">
        <v>3414</v>
      </c>
      <c r="V1386" s="26">
        <f t="shared" si="108"/>
        <v>2</v>
      </c>
      <c r="X1386" s="27" t="str">
        <f t="shared" si="109"/>
        <v>P var</v>
      </c>
      <c r="AB1386" s="66" t="s">
        <v>192</v>
      </c>
      <c r="AC1386" s="1">
        <v>30</v>
      </c>
      <c r="AD1386" s="31"/>
      <c r="AE1386" s="1">
        <v>1</v>
      </c>
      <c r="AF1386" s="44" t="s">
        <v>121</v>
      </c>
      <c r="AG1386" s="11">
        <f t="shared" si="16"/>
        <v>14.068965517241379</v>
      </c>
      <c r="AH1386" s="84">
        <v>3</v>
      </c>
      <c r="AL1386" s="76"/>
      <c r="AM1386" s="76"/>
      <c r="AN1386" s="76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8" t="s">
        <v>37</v>
      </c>
    </row>
    <row r="1387" spans="1:243" ht="41" customHeight="1" x14ac:dyDescent="0.35">
      <c r="A1387" s="20">
        <v>1385</v>
      </c>
      <c r="B1387" s="2" t="s">
        <v>3408</v>
      </c>
      <c r="C1387" s="2" t="s">
        <v>3409</v>
      </c>
      <c r="D1387" s="2" t="s">
        <v>3410</v>
      </c>
      <c r="E1387" s="4" t="s">
        <v>3421</v>
      </c>
      <c r="F1387" s="23" t="s">
        <v>3422</v>
      </c>
      <c r="G1387" s="4" t="s">
        <v>3413</v>
      </c>
      <c r="I1387" s="1">
        <v>1</v>
      </c>
      <c r="J1387" s="47">
        <f t="shared" si="114"/>
        <v>3</v>
      </c>
      <c r="K1387" s="44" t="s">
        <v>3414</v>
      </c>
      <c r="V1387" s="26">
        <f t="shared" si="108"/>
        <v>2</v>
      </c>
      <c r="X1387" s="27" t="str">
        <f t="shared" si="109"/>
        <v>P var</v>
      </c>
      <c r="AB1387" s="66" t="s">
        <v>192</v>
      </c>
      <c r="AC1387" s="1">
        <v>30</v>
      </c>
      <c r="AD1387" s="31"/>
      <c r="AE1387" s="1">
        <v>1</v>
      </c>
      <c r="AF1387" s="44" t="s">
        <v>121</v>
      </c>
      <c r="AG1387" s="11">
        <f t="shared" si="16"/>
        <v>14.068965517241379</v>
      </c>
      <c r="AH1387" s="84">
        <v>3</v>
      </c>
      <c r="AL1387" s="76"/>
      <c r="AM1387" s="76"/>
      <c r="AN1387" s="76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8" t="s">
        <v>37</v>
      </c>
    </row>
    <row r="1388" spans="1:243" ht="41" customHeight="1" x14ac:dyDescent="0.35">
      <c r="A1388" s="20">
        <v>1386</v>
      </c>
      <c r="B1388" s="2" t="s">
        <v>449</v>
      </c>
      <c r="C1388" s="2" t="s">
        <v>3423</v>
      </c>
      <c r="D1388" s="2" t="s">
        <v>2413</v>
      </c>
      <c r="E1388" s="4" t="s">
        <v>3424</v>
      </c>
      <c r="F1388" s="23" t="s">
        <v>3425</v>
      </c>
      <c r="I1388" s="1">
        <v>2</v>
      </c>
      <c r="J1388" s="47">
        <f t="shared" si="114"/>
        <v>5</v>
      </c>
      <c r="K1388" s="44" t="s">
        <v>121</v>
      </c>
      <c r="V1388" s="26">
        <f t="shared" si="108"/>
        <v>3</v>
      </c>
      <c r="X1388" s="27" t="str">
        <f t="shared" si="109"/>
        <v>P var</v>
      </c>
      <c r="AB1388" s="66" t="s">
        <v>192</v>
      </c>
      <c r="AC1388" s="1">
        <v>30</v>
      </c>
      <c r="AD1388" s="31"/>
      <c r="AE1388" s="1">
        <v>1</v>
      </c>
      <c r="AF1388" s="44" t="s">
        <v>121</v>
      </c>
      <c r="AG1388" s="11">
        <f t="shared" si="16"/>
        <v>14.068965517241379</v>
      </c>
      <c r="AH1388" s="84">
        <v>5</v>
      </c>
      <c r="AL1388" s="76"/>
      <c r="AM1388" s="76"/>
      <c r="AN1388" s="76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8" t="s">
        <v>37</v>
      </c>
    </row>
    <row r="1389" spans="1:243" ht="41" customHeight="1" x14ac:dyDescent="0.35">
      <c r="A1389" s="20">
        <v>1387</v>
      </c>
      <c r="B1389" s="2" t="s">
        <v>449</v>
      </c>
      <c r="C1389" s="2" t="s">
        <v>450</v>
      </c>
      <c r="D1389" s="2" t="s">
        <v>2413</v>
      </c>
      <c r="E1389" s="4" t="s">
        <v>3426</v>
      </c>
      <c r="F1389" s="23" t="s">
        <v>3427</v>
      </c>
      <c r="I1389" s="1">
        <v>1</v>
      </c>
      <c r="J1389" s="47">
        <f t="shared" si="114"/>
        <v>1</v>
      </c>
      <c r="K1389" s="44" t="s">
        <v>480</v>
      </c>
      <c r="V1389" s="26">
        <f t="shared" si="108"/>
        <v>0</v>
      </c>
      <c r="X1389" s="27" t="str">
        <f t="shared" si="109"/>
        <v>P var</v>
      </c>
      <c r="AB1389" s="66" t="s">
        <v>192</v>
      </c>
      <c r="AC1389" s="1">
        <v>30</v>
      </c>
      <c r="AD1389" s="31"/>
      <c r="AE1389" s="1">
        <v>1</v>
      </c>
      <c r="AF1389" s="44" t="s">
        <v>121</v>
      </c>
      <c r="AG1389" s="11">
        <f t="shared" si="16"/>
        <v>14.068965517241379</v>
      </c>
      <c r="AH1389" s="84">
        <v>1</v>
      </c>
      <c r="AL1389" s="76"/>
      <c r="AM1389" s="76"/>
      <c r="AN1389" s="76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8" t="s">
        <v>37</v>
      </c>
    </row>
    <row r="1390" spans="1:243" ht="41" customHeight="1" x14ac:dyDescent="0.35">
      <c r="A1390" s="20">
        <v>1388</v>
      </c>
      <c r="B1390" s="2" t="s">
        <v>449</v>
      </c>
      <c r="C1390" s="2" t="s">
        <v>2412</v>
      </c>
      <c r="D1390" s="2" t="s">
        <v>2413</v>
      </c>
      <c r="E1390" s="4" t="s">
        <v>3428</v>
      </c>
      <c r="F1390" s="23" t="s">
        <v>3429</v>
      </c>
      <c r="I1390" s="1">
        <v>1</v>
      </c>
      <c r="J1390" s="47">
        <f t="shared" si="114"/>
        <v>1</v>
      </c>
      <c r="K1390" s="44" t="s">
        <v>3159</v>
      </c>
      <c r="V1390" s="26">
        <f t="shared" si="108"/>
        <v>0</v>
      </c>
      <c r="X1390" s="27" t="str">
        <f t="shared" si="109"/>
        <v>P var</v>
      </c>
      <c r="AB1390" s="66" t="s">
        <v>192</v>
      </c>
      <c r="AC1390" s="1">
        <v>30</v>
      </c>
      <c r="AD1390" s="31"/>
      <c r="AE1390" s="1">
        <v>1</v>
      </c>
      <c r="AF1390" s="44" t="s">
        <v>121</v>
      </c>
      <c r="AG1390" s="11">
        <f t="shared" si="16"/>
        <v>14.068965517241379</v>
      </c>
      <c r="AH1390" s="84">
        <v>1</v>
      </c>
      <c r="AL1390" s="76"/>
      <c r="AM1390" s="76"/>
      <c r="AN1390" s="76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8" t="s">
        <v>37</v>
      </c>
    </row>
    <row r="1391" spans="1:243" ht="41" customHeight="1" x14ac:dyDescent="0.35">
      <c r="A1391" s="20">
        <v>1389</v>
      </c>
      <c r="B1391" s="2" t="s">
        <v>449</v>
      </c>
      <c r="C1391" s="2" t="s">
        <v>2412</v>
      </c>
      <c r="D1391" s="2" t="s">
        <v>2413</v>
      </c>
      <c r="E1391" s="4" t="s">
        <v>3430</v>
      </c>
      <c r="F1391" s="23" t="s">
        <v>3431</v>
      </c>
      <c r="I1391" s="1">
        <v>1</v>
      </c>
      <c r="J1391" s="47">
        <f t="shared" si="114"/>
        <v>1</v>
      </c>
      <c r="K1391" s="44" t="s">
        <v>121</v>
      </c>
      <c r="V1391" s="26">
        <f t="shared" si="108"/>
        <v>0</v>
      </c>
      <c r="X1391" s="27" t="str">
        <f t="shared" si="109"/>
        <v>P var</v>
      </c>
      <c r="AB1391" s="66" t="s">
        <v>192</v>
      </c>
      <c r="AC1391" s="1">
        <v>30</v>
      </c>
      <c r="AD1391" s="31"/>
      <c r="AE1391" s="1">
        <v>1</v>
      </c>
      <c r="AF1391" s="44" t="s">
        <v>121</v>
      </c>
      <c r="AG1391" s="11">
        <f t="shared" si="16"/>
        <v>14.068965517241379</v>
      </c>
      <c r="AH1391" s="84">
        <v>1</v>
      </c>
      <c r="AL1391" s="76"/>
      <c r="AM1391" s="76"/>
      <c r="AN1391" s="76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8" t="s">
        <v>37</v>
      </c>
    </row>
    <row r="1392" spans="1:243" ht="41" customHeight="1" x14ac:dyDescent="0.35">
      <c r="A1392" s="20">
        <v>1390</v>
      </c>
      <c r="B1392" s="2" t="s">
        <v>449</v>
      </c>
      <c r="C1392" s="2" t="s">
        <v>2412</v>
      </c>
      <c r="D1392" s="2" t="s">
        <v>2413</v>
      </c>
      <c r="E1392" s="4" t="s">
        <v>3432</v>
      </c>
      <c r="F1392" s="23" t="s">
        <v>3433</v>
      </c>
      <c r="I1392" s="1">
        <v>1</v>
      </c>
      <c r="J1392" s="47">
        <f t="shared" si="114"/>
        <v>1</v>
      </c>
      <c r="K1392" s="44" t="s">
        <v>121</v>
      </c>
      <c r="V1392" s="26">
        <f t="shared" si="108"/>
        <v>0</v>
      </c>
      <c r="X1392" s="27" t="str">
        <f t="shared" si="109"/>
        <v>P var</v>
      </c>
      <c r="AB1392" s="66" t="s">
        <v>192</v>
      </c>
      <c r="AC1392" s="1">
        <v>30</v>
      </c>
      <c r="AD1392" s="31"/>
      <c r="AE1392" s="1">
        <v>1</v>
      </c>
      <c r="AF1392" s="44" t="s">
        <v>121</v>
      </c>
      <c r="AG1392" s="11">
        <f t="shared" si="16"/>
        <v>14.068965517241379</v>
      </c>
      <c r="AH1392" s="84">
        <v>1</v>
      </c>
      <c r="AL1392" s="76"/>
      <c r="AM1392" s="76"/>
      <c r="AN1392" s="76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8" t="s">
        <v>37</v>
      </c>
    </row>
    <row r="1393" spans="1:243" ht="41" customHeight="1" x14ac:dyDescent="0.35">
      <c r="A1393" s="20">
        <v>1391</v>
      </c>
      <c r="B1393" s="2" t="s">
        <v>449</v>
      </c>
      <c r="C1393" s="2" t="s">
        <v>2412</v>
      </c>
      <c r="D1393" s="2" t="s">
        <v>2413</v>
      </c>
      <c r="E1393" s="4" t="s">
        <v>3434</v>
      </c>
      <c r="F1393" s="23" t="s">
        <v>3435</v>
      </c>
      <c r="G1393" s="36" t="s">
        <v>3436</v>
      </c>
      <c r="I1393" s="1">
        <v>1</v>
      </c>
      <c r="J1393" s="47">
        <f t="shared" si="114"/>
        <v>1</v>
      </c>
      <c r="K1393" s="44" t="s">
        <v>121</v>
      </c>
      <c r="V1393" s="26">
        <f t="shared" si="108"/>
        <v>0</v>
      </c>
      <c r="X1393" s="27" t="str">
        <f t="shared" si="109"/>
        <v>P var</v>
      </c>
      <c r="AB1393" s="66" t="s">
        <v>192</v>
      </c>
      <c r="AC1393" s="1">
        <v>30</v>
      </c>
      <c r="AD1393" s="31"/>
      <c r="AE1393" s="1">
        <v>1</v>
      </c>
      <c r="AF1393" s="44" t="s">
        <v>121</v>
      </c>
      <c r="AG1393" s="11">
        <f t="shared" si="16"/>
        <v>14.068965517241379</v>
      </c>
      <c r="AH1393" s="84">
        <v>1</v>
      </c>
      <c r="AL1393" s="76"/>
      <c r="AM1393" s="76"/>
      <c r="AN1393" s="76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8" t="s">
        <v>37</v>
      </c>
    </row>
    <row r="1394" spans="1:243" ht="41" customHeight="1" x14ac:dyDescent="0.35">
      <c r="A1394" s="20">
        <v>1392</v>
      </c>
      <c r="B1394" s="2" t="s">
        <v>449</v>
      </c>
      <c r="C1394" s="2" t="s">
        <v>2412</v>
      </c>
      <c r="D1394" s="2" t="s">
        <v>2413</v>
      </c>
      <c r="E1394" s="4" t="s">
        <v>3437</v>
      </c>
      <c r="F1394" s="23" t="s">
        <v>3438</v>
      </c>
      <c r="G1394" s="36" t="s">
        <v>3439</v>
      </c>
      <c r="I1394" s="1">
        <v>3</v>
      </c>
      <c r="J1394" s="47">
        <f t="shared" si="114"/>
        <v>6</v>
      </c>
      <c r="K1394" s="44" t="s">
        <v>121</v>
      </c>
      <c r="V1394" s="26">
        <f t="shared" si="108"/>
        <v>3</v>
      </c>
      <c r="X1394" s="27" t="str">
        <f t="shared" si="109"/>
        <v>P var</v>
      </c>
      <c r="AB1394" s="66" t="s">
        <v>192</v>
      </c>
      <c r="AC1394" s="1">
        <v>30</v>
      </c>
      <c r="AD1394" s="31"/>
      <c r="AE1394" s="1">
        <v>1</v>
      </c>
      <c r="AF1394" s="44" t="s">
        <v>121</v>
      </c>
      <c r="AG1394" s="11">
        <f t="shared" si="16"/>
        <v>14.068965517241379</v>
      </c>
      <c r="AH1394" s="84">
        <v>8</v>
      </c>
      <c r="AL1394" s="76"/>
      <c r="AM1394" s="76"/>
      <c r="AN1394" s="76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>
        <v>-1</v>
      </c>
      <c r="GZ1394" s="1"/>
      <c r="HA1394" s="1"/>
      <c r="HB1394" s="1"/>
      <c r="HC1394" s="1">
        <v>-1</v>
      </c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8" t="s">
        <v>37</v>
      </c>
    </row>
    <row r="1395" spans="1:243" ht="41" customHeight="1" x14ac:dyDescent="0.35">
      <c r="A1395" s="20">
        <v>1393</v>
      </c>
      <c r="B1395" s="2" t="s">
        <v>449</v>
      </c>
      <c r="C1395" s="2" t="s">
        <v>2412</v>
      </c>
      <c r="D1395" s="2" t="s">
        <v>2413</v>
      </c>
      <c r="E1395" s="4" t="s">
        <v>3440</v>
      </c>
      <c r="F1395" s="23" t="s">
        <v>3441</v>
      </c>
      <c r="G1395" s="36" t="s">
        <v>3442</v>
      </c>
      <c r="I1395" s="1">
        <v>3</v>
      </c>
      <c r="J1395" s="47">
        <f t="shared" si="114"/>
        <v>9</v>
      </c>
      <c r="K1395" s="44" t="s">
        <v>121</v>
      </c>
      <c r="V1395" s="26">
        <f t="shared" si="108"/>
        <v>6</v>
      </c>
      <c r="X1395" s="27" t="str">
        <f t="shared" si="109"/>
        <v>P var</v>
      </c>
      <c r="AB1395" s="66" t="s">
        <v>192</v>
      </c>
      <c r="AC1395" s="1">
        <v>30</v>
      </c>
      <c r="AD1395" s="31"/>
      <c r="AE1395" s="1">
        <v>1</v>
      </c>
      <c r="AF1395" s="44" t="s">
        <v>121</v>
      </c>
      <c r="AG1395" s="11">
        <f t="shared" si="16"/>
        <v>14.068965517241379</v>
      </c>
      <c r="AH1395" s="84">
        <v>9</v>
      </c>
      <c r="AL1395" s="76"/>
      <c r="AM1395" s="76"/>
      <c r="AN1395" s="76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8" t="s">
        <v>37</v>
      </c>
    </row>
    <row r="1396" spans="1:243" ht="41" customHeight="1" x14ac:dyDescent="0.35">
      <c r="A1396" s="20">
        <v>1394</v>
      </c>
      <c r="B1396" s="2" t="s">
        <v>449</v>
      </c>
      <c r="C1396" s="2" t="s">
        <v>2412</v>
      </c>
      <c r="D1396" s="2" t="s">
        <v>2413</v>
      </c>
      <c r="E1396" s="4" t="s">
        <v>3443</v>
      </c>
      <c r="F1396" s="23" t="s">
        <v>3444</v>
      </c>
      <c r="G1396" s="36" t="s">
        <v>3442</v>
      </c>
      <c r="I1396" s="1">
        <v>3</v>
      </c>
      <c r="J1396" s="47">
        <f t="shared" si="114"/>
        <v>10</v>
      </c>
      <c r="K1396" s="44" t="s">
        <v>121</v>
      </c>
      <c r="V1396" s="26">
        <f t="shared" si="108"/>
        <v>7</v>
      </c>
      <c r="X1396" s="27" t="str">
        <f t="shared" si="109"/>
        <v>P var</v>
      </c>
      <c r="AB1396" s="66" t="s">
        <v>192</v>
      </c>
      <c r="AC1396" s="1">
        <v>30</v>
      </c>
      <c r="AD1396" s="31"/>
      <c r="AE1396" s="1">
        <v>1</v>
      </c>
      <c r="AF1396" s="44" t="s">
        <v>121</v>
      </c>
      <c r="AG1396" s="11">
        <f t="shared" si="16"/>
        <v>14.068965517241379</v>
      </c>
      <c r="AH1396" s="84">
        <v>0</v>
      </c>
      <c r="AL1396" s="76"/>
      <c r="AM1396" s="76"/>
      <c r="AN1396" s="76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>
        <v>10</v>
      </c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8"/>
    </row>
    <row r="1397" spans="1:243" ht="41" customHeight="1" x14ac:dyDescent="0.35">
      <c r="A1397" s="20">
        <v>1395</v>
      </c>
      <c r="B1397" s="2" t="s">
        <v>449</v>
      </c>
      <c r="C1397" s="2" t="s">
        <v>3445</v>
      </c>
      <c r="D1397" s="2" t="s">
        <v>160</v>
      </c>
      <c r="E1397" s="4" t="s">
        <v>3446</v>
      </c>
      <c r="F1397" s="23" t="s">
        <v>3447</v>
      </c>
      <c r="G1397" s="36"/>
      <c r="I1397" s="1">
        <v>1</v>
      </c>
      <c r="J1397" s="47">
        <f t="shared" si="114"/>
        <v>1</v>
      </c>
      <c r="K1397" s="44" t="s">
        <v>121</v>
      </c>
      <c r="V1397" s="26">
        <f t="shared" si="108"/>
        <v>0</v>
      </c>
      <c r="X1397" s="27" t="str">
        <f t="shared" si="109"/>
        <v>P var</v>
      </c>
      <c r="AB1397" s="66" t="s">
        <v>192</v>
      </c>
      <c r="AC1397" s="1">
        <v>30</v>
      </c>
      <c r="AD1397" s="31"/>
      <c r="AE1397" s="1">
        <v>1</v>
      </c>
      <c r="AF1397" s="44" t="s">
        <v>121</v>
      </c>
      <c r="AG1397" s="11">
        <f t="shared" si="16"/>
        <v>14.068965517241379</v>
      </c>
      <c r="AH1397" s="84">
        <v>2</v>
      </c>
      <c r="AL1397" s="76"/>
      <c r="AM1397" s="76"/>
      <c r="AN1397" s="76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>
        <v>-1</v>
      </c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8" t="s">
        <v>37</v>
      </c>
    </row>
    <row r="1398" spans="1:243" ht="41" customHeight="1" x14ac:dyDescent="0.35">
      <c r="A1398" s="20">
        <v>1396</v>
      </c>
      <c r="B1398" s="2" t="s">
        <v>449</v>
      </c>
      <c r="C1398" s="2" t="s">
        <v>3445</v>
      </c>
      <c r="D1398" s="2" t="s">
        <v>160</v>
      </c>
      <c r="E1398" s="4" t="s">
        <v>3448</v>
      </c>
      <c r="F1398" s="23" t="s">
        <v>3449</v>
      </c>
      <c r="G1398" s="36"/>
      <c r="I1398" s="1">
        <v>1</v>
      </c>
      <c r="J1398" s="47">
        <f t="shared" si="114"/>
        <v>5</v>
      </c>
      <c r="K1398" s="44" t="s">
        <v>121</v>
      </c>
      <c r="V1398" s="26">
        <f t="shared" si="108"/>
        <v>4</v>
      </c>
      <c r="X1398" s="27" t="str">
        <f t="shared" si="109"/>
        <v>P var</v>
      </c>
      <c r="AB1398" s="66" t="s">
        <v>192</v>
      </c>
      <c r="AC1398" s="1">
        <v>30</v>
      </c>
      <c r="AD1398" s="31"/>
      <c r="AE1398" s="1">
        <v>1</v>
      </c>
      <c r="AF1398" s="44" t="s">
        <v>121</v>
      </c>
      <c r="AG1398" s="11">
        <f t="shared" si="16"/>
        <v>14.068965517241379</v>
      </c>
      <c r="AH1398" s="84">
        <v>2</v>
      </c>
      <c r="AL1398" s="76"/>
      <c r="AM1398" s="76"/>
      <c r="AN1398" s="76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>
        <v>2</v>
      </c>
      <c r="GU1398" s="1">
        <v>-1</v>
      </c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>
        <v>2</v>
      </c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8" t="s">
        <v>37</v>
      </c>
    </row>
    <row r="1399" spans="1:243" ht="41" customHeight="1" x14ac:dyDescent="0.35">
      <c r="A1399" s="20">
        <v>1397</v>
      </c>
      <c r="B1399" s="2" t="s">
        <v>3450</v>
      </c>
      <c r="C1399" s="2" t="s">
        <v>549</v>
      </c>
      <c r="D1399" s="2" t="s">
        <v>3451</v>
      </c>
      <c r="E1399" s="4" t="s">
        <v>3452</v>
      </c>
      <c r="F1399" s="23" t="s">
        <v>3453</v>
      </c>
      <c r="G1399" s="36" t="s">
        <v>3454</v>
      </c>
      <c r="I1399" s="1">
        <v>2</v>
      </c>
      <c r="J1399" s="47">
        <f t="shared" si="114"/>
        <v>5.5</v>
      </c>
      <c r="K1399" s="44" t="s">
        <v>121</v>
      </c>
      <c r="V1399" s="26">
        <f t="shared" si="108"/>
        <v>3.5</v>
      </c>
      <c r="X1399" s="27" t="str">
        <f t="shared" si="109"/>
        <v>P var</v>
      </c>
      <c r="AB1399" s="66" t="s">
        <v>192</v>
      </c>
      <c r="AC1399" s="1">
        <v>30</v>
      </c>
      <c r="AD1399" s="31"/>
      <c r="AE1399" s="1">
        <v>1</v>
      </c>
      <c r="AF1399" s="44" t="s">
        <v>121</v>
      </c>
      <c r="AG1399" s="11">
        <f t="shared" si="16"/>
        <v>14.068965517241379</v>
      </c>
      <c r="AH1399" s="84">
        <v>0</v>
      </c>
      <c r="AL1399" s="76"/>
      <c r="AM1399" s="76"/>
      <c r="AN1399" s="76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>
        <v>10</v>
      </c>
      <c r="GU1399" s="1">
        <v>-2</v>
      </c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>
        <v>-5</v>
      </c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>
        <v>2.5</v>
      </c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8" t="s">
        <v>37</v>
      </c>
    </row>
    <row r="1400" spans="1:243" ht="41" customHeight="1" x14ac:dyDescent="0.35">
      <c r="A1400" s="20">
        <v>1398</v>
      </c>
      <c r="B1400" s="2" t="s">
        <v>3455</v>
      </c>
      <c r="C1400" s="2" t="s">
        <v>3456</v>
      </c>
      <c r="D1400" s="2" t="s">
        <v>2809</v>
      </c>
      <c r="E1400" s="4" t="s">
        <v>3457</v>
      </c>
      <c r="F1400" s="23" t="s">
        <v>3458</v>
      </c>
      <c r="G1400" s="36"/>
      <c r="I1400" s="1">
        <v>1</v>
      </c>
      <c r="J1400" s="47">
        <f t="shared" si="114"/>
        <v>1</v>
      </c>
      <c r="K1400" s="44" t="s">
        <v>175</v>
      </c>
      <c r="V1400" s="26">
        <f t="shared" si="108"/>
        <v>0</v>
      </c>
      <c r="X1400" s="27" t="str">
        <f t="shared" si="109"/>
        <v>P var</v>
      </c>
      <c r="AB1400" s="66" t="s">
        <v>192</v>
      </c>
      <c r="AC1400" s="1">
        <v>30</v>
      </c>
      <c r="AD1400" s="31"/>
      <c r="AE1400" s="1">
        <v>1</v>
      </c>
      <c r="AF1400" s="44" t="s">
        <v>121</v>
      </c>
      <c r="AG1400" s="11">
        <f t="shared" si="16"/>
        <v>14.068965517241379</v>
      </c>
      <c r="AH1400" s="84">
        <v>0</v>
      </c>
      <c r="AL1400" s="76"/>
      <c r="AM1400" s="76"/>
      <c r="AN1400" s="76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>
        <v>1</v>
      </c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8" t="s">
        <v>37</v>
      </c>
    </row>
    <row r="1401" spans="1:243" ht="41" customHeight="1" x14ac:dyDescent="0.35">
      <c r="A1401" s="20"/>
      <c r="F1401" s="69"/>
      <c r="G1401" s="36"/>
      <c r="J1401" s="47"/>
      <c r="K1401" s="44"/>
      <c r="V1401" s="26"/>
      <c r="X1401" s="27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8"/>
    </row>
  </sheetData>
  <sheetProtection selectLockedCells="1" selectUnlockedCells="1"/>
  <mergeCells count="6">
    <mergeCell ref="M1:P1"/>
    <mergeCell ref="Q1:T1"/>
    <mergeCell ref="E30:E32"/>
    <mergeCell ref="E33:E35"/>
    <mergeCell ref="W316:W317"/>
    <mergeCell ref="E1182:E1183"/>
  </mergeCells>
  <conditionalFormatting sqref="B3:E3 A2:D2 A4:E30 A31:D32 A33:E33 A34:D35 G36:J43 A36:E75 K42:AA42 G44:IH47 G48:HE48 HG48:IH48 Y49:IH49 J49:J51 G50:I51 K50:IH51 K76:IH77 G76:J78 K78:DR78 DT78:IH79 G79:DR79 K150:IH165 AC166:IH166 G264:K268 K269:K324 L294:EL316 K331:IH468 K747:IH773 L774:IH790 L827:IH839 K840:IH878 G150:J210 A1185:E1401 AH217:AH219 G211:IH213 G216:IH216 FR214:FT215 FN214:FP215 FV214:IH215 K168:IH210 G80:J136 A76:A104 B76:E97 K36:IH41 X317:EL317 B749:E756 K774:K839 C747:E747 A105:E216 K49:U49 W49 B98:D98 L317:V317 L318:Z324 K325:Z330 L469:Z557 K469:K623 L558:U623 K624:U624 C625:D625 L625:U625 K625:K746 C626:E627 L626:V746 C628:D630 C631:E632 C633:D637 C638:E638 C639:D642 C643:E643 C644:D645 C646:E646 C647:D649 C650:E650 C651:D652 C653:E655 C656:D656 C657:E659 C660:D660 C661:E661 C662:D666 C667:E667 C668:D673 C674:E677 C678:D679 C680:E683 C684:D684 C685:E686 C687:D689 C690:E690 C691:D720 C721:E721 C722:D722 C723:E723 C724:D746 C748:D748 L791:Z826 AA825:AF826 C1173:E1173 A1173:B1174 C1174 E1174:E1182 A1175:C1184 Z80:IH80 AC167:EA167 L272:IH293 L271:HG271 HI271:IH271 K81:IH136 G879:IH1401 AA330:IH330 AA791:IH824 L266:IH270 G220:IH263 AI218:IH219 AI217:HO217 HQ217:IH217 G214:FL215">
    <cfRule type="expression" dxfId="931" priority="522">
      <formula>$B2&lt;&gt;""</formula>
    </cfRule>
  </conditionalFormatting>
  <conditionalFormatting sqref="B99:E104">
    <cfRule type="expression" dxfId="930" priority="535">
      <formula>$B99&lt;&gt;""</formula>
    </cfRule>
  </conditionalFormatting>
  <conditionalFormatting sqref="A346:A756">
    <cfRule type="expression" dxfId="929" priority="361">
      <formula>$B346&lt;&gt;""</formula>
    </cfRule>
  </conditionalFormatting>
  <conditionalFormatting sqref="A1:E1">
    <cfRule type="expression" dxfId="928" priority="114">
      <formula>$B1&lt;&gt;""</formula>
    </cfRule>
  </conditionalFormatting>
  <conditionalFormatting sqref="A220:E345">
    <cfRule type="expression" dxfId="927" priority="127">
      <formula>$B220&lt;&gt;""</formula>
    </cfRule>
  </conditionalFormatting>
  <conditionalFormatting sqref="A757:E1172">
    <cfRule type="expression" dxfId="926" priority="147">
      <formula>$B757&lt;&gt;""</formula>
    </cfRule>
  </conditionalFormatting>
  <conditionalFormatting sqref="B625:B748">
    <cfRule type="expression" dxfId="925" priority="358">
      <formula>$B625&lt;&gt;""</formula>
    </cfRule>
  </conditionalFormatting>
  <conditionalFormatting sqref="B346:E624">
    <cfRule type="expression" dxfId="924" priority="92">
      <formula>$B346&lt;&gt;""</formula>
    </cfRule>
  </conditionalFormatting>
  <conditionalFormatting sqref="D4:D14 X220:Y1401 Z1401:BQ1401 X50:Y216 D77:D95">
    <cfRule type="cellIs" dxfId="923" priority="112" operator="equal">
      <formula>"P var low"</formula>
    </cfRule>
    <cfRule type="cellIs" dxfId="922" priority="113" operator="equal">
      <formula>"N var"</formula>
    </cfRule>
  </conditionalFormatting>
  <conditionalFormatting sqref="D18:D21">
    <cfRule type="cellIs" dxfId="921" priority="214" operator="lessThan">
      <formula>3000</formula>
    </cfRule>
    <cfRule type="cellIs" dxfId="920" priority="215" operator="equal">
      <formula>"P var low"</formula>
    </cfRule>
    <cfRule type="cellIs" dxfId="919" priority="216" operator="equal">
      <formula>"N var"</formula>
    </cfRule>
  </conditionalFormatting>
  <conditionalFormatting sqref="D21:D39 D41:D44">
    <cfRule type="cellIs" dxfId="918" priority="851" operator="equal">
      <formula>"P var low"</formula>
    </cfRule>
    <cfRule type="cellIs" dxfId="917" priority="852" operator="equal">
      <formula>"N var"</formula>
    </cfRule>
  </conditionalFormatting>
  <conditionalFormatting sqref="D24">
    <cfRule type="cellIs" dxfId="916" priority="117" operator="equal">
      <formula>"P var low"</formula>
    </cfRule>
    <cfRule type="cellIs" dxfId="915" priority="118" operator="equal">
      <formula>"N var"</formula>
    </cfRule>
  </conditionalFormatting>
  <conditionalFormatting sqref="D46:D48">
    <cfRule type="cellIs" dxfId="914" priority="115" operator="equal">
      <formula>"P var low"</formula>
    </cfRule>
    <cfRule type="cellIs" dxfId="913" priority="116" operator="equal">
      <formula>"N var"</formula>
    </cfRule>
  </conditionalFormatting>
  <conditionalFormatting sqref="D62:D67">
    <cfRule type="cellIs" dxfId="912" priority="217" operator="equal">
      <formula>"P var low"</formula>
    </cfRule>
    <cfRule type="cellIs" dxfId="911" priority="218" operator="equal">
      <formula>"N var"</formula>
    </cfRule>
  </conditionalFormatting>
  <conditionalFormatting sqref="D69:D73">
    <cfRule type="cellIs" dxfId="910" priority="848" operator="equal">
      <formula>"P var low"</formula>
    </cfRule>
    <cfRule type="cellIs" dxfId="909" priority="849" operator="equal">
      <formula>"N var"</formula>
    </cfRule>
  </conditionalFormatting>
  <conditionalFormatting sqref="D70">
    <cfRule type="cellIs" dxfId="908" priority="163" operator="equal">
      <formula>"P var low"</formula>
    </cfRule>
    <cfRule type="cellIs" dxfId="907" priority="164" operator="equal">
      <formula>"N var"</formula>
    </cfRule>
  </conditionalFormatting>
  <conditionalFormatting sqref="D70:D73 W328:W335 D77:D94">
    <cfRule type="cellIs" dxfId="906" priority="847" operator="lessThan">
      <formula>3000</formula>
    </cfRule>
  </conditionalFormatting>
  <conditionalFormatting sqref="D74:D75">
    <cfRule type="cellIs" dxfId="905" priority="161" operator="equal">
      <formula>"P var low"</formula>
    </cfRule>
    <cfRule type="cellIs" dxfId="904" priority="162" operator="equal">
      <formula>"N var"</formula>
    </cfRule>
  </conditionalFormatting>
  <conditionalFormatting sqref="D103:D104 D21 W291:W316">
    <cfRule type="cellIs" dxfId="903" priority="850" operator="lessThan">
      <formula>3000</formula>
    </cfRule>
  </conditionalFormatting>
  <conditionalFormatting sqref="D95">
    <cfRule type="cellIs" dxfId="902" priority="846" operator="lessThan">
      <formula>3000</formula>
    </cfRule>
  </conditionalFormatting>
  <conditionalFormatting sqref="D96">
    <cfRule type="cellIs" dxfId="901" priority="844" operator="equal">
      <formula>"P var low"</formula>
    </cfRule>
    <cfRule type="cellIs" dxfId="900" priority="845" operator="equal">
      <formula>"N var"</formula>
    </cfRule>
  </conditionalFormatting>
  <conditionalFormatting sqref="D103:D104">
    <cfRule type="cellIs" dxfId="899" priority="568" operator="equal">
      <formula>"P var low"</formula>
    </cfRule>
    <cfRule type="cellIs" dxfId="898" priority="569" operator="equal">
      <formula>"N var"</formula>
    </cfRule>
  </conditionalFormatting>
  <conditionalFormatting sqref="D1125:D1126">
    <cfRule type="cellIs" dxfId="897" priority="635" operator="equal">
      <formula>"P var low"</formula>
    </cfRule>
    <cfRule type="cellIs" dxfId="896" priority="636" operator="equal">
      <formula>"N var"</formula>
    </cfRule>
  </conditionalFormatting>
  <conditionalFormatting sqref="D1142:D1144">
    <cfRule type="cellIs" dxfId="895" priority="614" operator="equal">
      <formula>"P var low"</formula>
    </cfRule>
    <cfRule type="cellIs" dxfId="894" priority="615" operator="equal">
      <formula>"N var"</formula>
    </cfRule>
  </conditionalFormatting>
  <conditionalFormatting sqref="D1174:D1184">
    <cfRule type="expression" dxfId="893" priority="633">
      <formula>$B1174&lt;&gt;""</formula>
    </cfRule>
  </conditionalFormatting>
  <conditionalFormatting sqref="E5">
    <cfRule type="cellIs" dxfId="892" priority="122" operator="equal">
      <formula>"P var low"</formula>
    </cfRule>
    <cfRule type="cellIs" dxfId="891" priority="123" operator="equal">
      <formula>"N var"</formula>
    </cfRule>
  </conditionalFormatting>
  <conditionalFormatting sqref="E40">
    <cfRule type="duplicateValues" dxfId="890" priority="382"/>
    <cfRule type="duplicateValues" dxfId="889" priority="383"/>
    <cfRule type="duplicateValues" dxfId="888" priority="384"/>
    <cfRule type="duplicateValues" dxfId="887" priority="387"/>
    <cfRule type="duplicateValues" dxfId="886" priority="388"/>
    <cfRule type="duplicateValues" dxfId="885" priority="389"/>
    <cfRule type="duplicateValues" dxfId="884" priority="390"/>
  </conditionalFormatting>
  <conditionalFormatting sqref="E45">
    <cfRule type="duplicateValues" dxfId="883" priority="577"/>
    <cfRule type="duplicateValues" dxfId="882" priority="578"/>
    <cfRule type="duplicateValues" dxfId="881" priority="579"/>
    <cfRule type="duplicateValues" dxfId="880" priority="580"/>
  </conditionalFormatting>
  <conditionalFormatting sqref="E57">
    <cfRule type="duplicateValues" dxfId="879" priority="623"/>
  </conditionalFormatting>
  <conditionalFormatting sqref="E59">
    <cfRule type="duplicateValues" dxfId="878" priority="239"/>
    <cfRule type="duplicateValues" dxfId="877" priority="240"/>
    <cfRule type="duplicateValues" dxfId="876" priority="241"/>
    <cfRule type="duplicateValues" dxfId="875" priority="242"/>
    <cfRule type="duplicateValues" dxfId="874" priority="243"/>
    <cfRule type="duplicateValues" dxfId="873" priority="244"/>
    <cfRule type="duplicateValues" dxfId="872" priority="245"/>
    <cfRule type="duplicateValues" dxfId="871" priority="246"/>
    <cfRule type="duplicateValues" dxfId="870" priority="247"/>
    <cfRule type="duplicateValues" dxfId="869" priority="248"/>
    <cfRule type="duplicateValues" dxfId="868" priority="249"/>
    <cfRule type="duplicateValues" dxfId="867" priority="250"/>
    <cfRule type="duplicateValues" dxfId="866" priority="251"/>
    <cfRule type="duplicateValues" dxfId="865" priority="254"/>
    <cfRule type="duplicateValues" dxfId="864" priority="255"/>
    <cfRule type="duplicateValues" dxfId="863" priority="256"/>
  </conditionalFormatting>
  <conditionalFormatting sqref="E61">
    <cfRule type="duplicateValues" dxfId="862" priority="527"/>
    <cfRule type="duplicateValues" dxfId="861" priority="528"/>
    <cfRule type="duplicateValues" dxfId="860" priority="529"/>
    <cfRule type="duplicateValues" dxfId="859" priority="530"/>
  </conditionalFormatting>
  <conditionalFormatting sqref="E1380:E1399 E75">
    <cfRule type="duplicateValues" dxfId="858" priority="148"/>
    <cfRule type="duplicateValues" dxfId="857" priority="149"/>
    <cfRule type="duplicateValues" dxfId="856" priority="150"/>
    <cfRule type="duplicateValues" dxfId="855" priority="151"/>
    <cfRule type="duplicateValues" dxfId="854" priority="152"/>
    <cfRule type="duplicateValues" dxfId="853" priority="153"/>
    <cfRule type="duplicateValues" dxfId="852" priority="154"/>
    <cfRule type="duplicateValues" dxfId="851" priority="155"/>
    <cfRule type="duplicateValues" dxfId="850" priority="156"/>
  </conditionalFormatting>
  <conditionalFormatting sqref="E76">
    <cfRule type="duplicateValues" dxfId="849" priority="531"/>
    <cfRule type="duplicateValues" dxfId="848" priority="532"/>
    <cfRule type="duplicateValues" dxfId="847" priority="533"/>
    <cfRule type="duplicateValues" dxfId="846" priority="534"/>
    <cfRule type="duplicateValues" dxfId="845" priority="536"/>
    <cfRule type="duplicateValues" dxfId="844" priority="537"/>
    <cfRule type="duplicateValues" dxfId="843" priority="538"/>
    <cfRule type="duplicateValues" dxfId="842" priority="539"/>
    <cfRule type="duplicateValues" dxfId="841" priority="540"/>
    <cfRule type="duplicateValues" dxfId="840" priority="541"/>
    <cfRule type="duplicateValues" dxfId="839" priority="542"/>
  </conditionalFormatting>
  <conditionalFormatting sqref="E84">
    <cfRule type="duplicateValues" dxfId="838" priority="548"/>
    <cfRule type="duplicateValues" dxfId="837" priority="549"/>
    <cfRule type="duplicateValues" dxfId="836" priority="550"/>
    <cfRule type="duplicateValues" dxfId="835" priority="551"/>
  </conditionalFormatting>
  <conditionalFormatting sqref="E98">
    <cfRule type="duplicateValues" dxfId="834" priority="581"/>
  </conditionalFormatting>
  <conditionalFormatting sqref="E102">
    <cfRule type="duplicateValues" dxfId="833" priority="553"/>
    <cfRule type="duplicateValues" dxfId="832" priority="554"/>
    <cfRule type="duplicateValues" dxfId="831" priority="555"/>
    <cfRule type="duplicateValues" dxfId="830" priority="556"/>
    <cfRule type="duplicateValues" dxfId="829" priority="557"/>
    <cfRule type="duplicateValues" dxfId="828" priority="558"/>
    <cfRule type="duplicateValues" dxfId="827" priority="559"/>
  </conditionalFormatting>
  <conditionalFormatting sqref="E103">
    <cfRule type="duplicateValues" dxfId="826" priority="561"/>
    <cfRule type="duplicateValues" dxfId="825" priority="562"/>
    <cfRule type="duplicateValues" dxfId="824" priority="563"/>
    <cfRule type="duplicateValues" dxfId="823" priority="564"/>
    <cfRule type="duplicateValues" dxfId="822" priority="565"/>
    <cfRule type="duplicateValues" dxfId="821" priority="566"/>
    <cfRule type="duplicateValues" dxfId="820" priority="567"/>
  </conditionalFormatting>
  <conditionalFormatting sqref="E104 E92:E93">
    <cfRule type="duplicateValues" dxfId="819" priority="570"/>
    <cfRule type="duplicateValues" dxfId="818" priority="571"/>
    <cfRule type="duplicateValues" dxfId="817" priority="572"/>
    <cfRule type="duplicateValues" dxfId="816" priority="573"/>
    <cfRule type="duplicateValues" dxfId="815" priority="574"/>
    <cfRule type="duplicateValues" dxfId="814" priority="575"/>
    <cfRule type="duplicateValues" dxfId="813" priority="576"/>
  </conditionalFormatting>
  <conditionalFormatting sqref="E121">
    <cfRule type="duplicateValues" dxfId="812" priority="584"/>
    <cfRule type="duplicateValues" dxfId="811" priority="585"/>
  </conditionalFormatting>
  <conditionalFormatting sqref="E128">
    <cfRule type="duplicateValues" dxfId="810" priority="371"/>
    <cfRule type="duplicateValues" dxfId="809" priority="372"/>
    <cfRule type="duplicateValues" dxfId="808" priority="373"/>
    <cfRule type="duplicateValues" dxfId="807" priority="376"/>
    <cfRule type="duplicateValues" dxfId="806" priority="377"/>
    <cfRule type="duplicateValues" dxfId="805" priority="378"/>
    <cfRule type="duplicateValues" dxfId="804" priority="379"/>
    <cfRule type="duplicateValues" dxfId="803" priority="380"/>
    <cfRule type="duplicateValues" dxfId="802" priority="381"/>
  </conditionalFormatting>
  <conditionalFormatting sqref="E137">
    <cfRule type="duplicateValues" dxfId="801" priority="183"/>
    <cfRule type="duplicateValues" dxfId="800" priority="184"/>
    <cfRule type="duplicateValues" dxfId="799" priority="185"/>
    <cfRule type="duplicateValues" dxfId="798" priority="188"/>
    <cfRule type="duplicateValues" dxfId="797" priority="189"/>
    <cfRule type="duplicateValues" dxfId="796" priority="191"/>
    <cfRule type="duplicateValues" dxfId="795" priority="192"/>
    <cfRule type="duplicateValues" dxfId="794" priority="193"/>
    <cfRule type="duplicateValues" dxfId="793" priority="194"/>
    <cfRule type="duplicateValues" dxfId="792" priority="195"/>
    <cfRule type="duplicateValues" dxfId="791" priority="196"/>
    <cfRule type="duplicateValues" dxfId="790" priority="197"/>
    <cfRule type="duplicateValues" dxfId="789" priority="198"/>
  </conditionalFormatting>
  <conditionalFormatting sqref="E139">
    <cfRule type="duplicateValues" dxfId="788" priority="199"/>
    <cfRule type="duplicateValues" dxfId="787" priority="200"/>
    <cfRule type="duplicateValues" dxfId="786" priority="201"/>
    <cfRule type="duplicateValues" dxfId="785" priority="204"/>
    <cfRule type="duplicateValues" dxfId="784" priority="205"/>
    <cfRule type="duplicateValues" dxfId="783" priority="206"/>
    <cfRule type="duplicateValues" dxfId="782" priority="207"/>
    <cfRule type="duplicateValues" dxfId="781" priority="208"/>
    <cfRule type="duplicateValues" dxfId="780" priority="209"/>
    <cfRule type="duplicateValues" dxfId="779" priority="210"/>
    <cfRule type="duplicateValues" dxfId="778" priority="211"/>
    <cfRule type="duplicateValues" dxfId="777" priority="212"/>
    <cfRule type="duplicateValues" dxfId="776" priority="213"/>
  </conditionalFormatting>
  <conditionalFormatting sqref="E144">
    <cfRule type="duplicateValues" dxfId="775" priority="289"/>
    <cfRule type="duplicateValues" dxfId="774" priority="290"/>
    <cfRule type="duplicateValues" dxfId="773" priority="291"/>
    <cfRule type="duplicateValues" dxfId="772" priority="292"/>
    <cfRule type="duplicateValues" dxfId="771" priority="293"/>
    <cfRule type="duplicateValues" dxfId="770" priority="296"/>
    <cfRule type="duplicateValues" dxfId="769" priority="297"/>
    <cfRule type="duplicateValues" dxfId="768" priority="298"/>
    <cfRule type="duplicateValues" dxfId="767" priority="299"/>
    <cfRule type="duplicateValues" dxfId="766" priority="300"/>
    <cfRule type="duplicateValues" dxfId="765" priority="301"/>
    <cfRule type="duplicateValues" dxfId="764" priority="302"/>
    <cfRule type="duplicateValues" dxfId="763" priority="303"/>
    <cfRule type="duplicateValues" dxfId="762" priority="304"/>
  </conditionalFormatting>
  <conditionalFormatting sqref="E153">
    <cfRule type="duplicateValues" dxfId="761" priority="605"/>
    <cfRule type="duplicateValues" dxfId="760" priority="606"/>
  </conditionalFormatting>
  <conditionalFormatting sqref="E210:E211">
    <cfRule type="duplicateValues" dxfId="759" priority="517"/>
    <cfRule type="duplicateValues" dxfId="758" priority="518"/>
    <cfRule type="duplicateValues" dxfId="757" priority="519"/>
    <cfRule type="duplicateValues" dxfId="756" priority="520"/>
    <cfRule type="duplicateValues" dxfId="755" priority="521"/>
  </conditionalFormatting>
  <conditionalFormatting sqref="E212">
    <cfRule type="duplicateValues" dxfId="754" priority="397"/>
    <cfRule type="duplicateValues" dxfId="753" priority="398"/>
    <cfRule type="duplicateValues" dxfId="752" priority="399"/>
  </conditionalFormatting>
  <conditionalFormatting sqref="E212:E213">
    <cfRule type="duplicateValues" dxfId="751" priority="391"/>
    <cfRule type="duplicateValues" dxfId="750" priority="392"/>
    <cfRule type="duplicateValues" dxfId="749" priority="393"/>
    <cfRule type="duplicateValues" dxfId="748" priority="394"/>
  </conditionalFormatting>
  <conditionalFormatting sqref="E213">
    <cfRule type="duplicateValues" dxfId="747" priority="395"/>
    <cfRule type="duplicateValues" dxfId="746" priority="396"/>
  </conditionalFormatting>
  <conditionalFormatting sqref="E214">
    <cfRule type="duplicateValues" dxfId="745" priority="330"/>
    <cfRule type="duplicateValues" dxfId="744" priority="331"/>
    <cfRule type="duplicateValues" dxfId="743" priority="332"/>
    <cfRule type="duplicateValues" dxfId="742" priority="333"/>
    <cfRule type="duplicateValues" dxfId="741" priority="336"/>
    <cfRule type="duplicateValues" dxfId="740" priority="337"/>
    <cfRule type="duplicateValues" dxfId="739" priority="338"/>
    <cfRule type="duplicateValues" dxfId="738" priority="339"/>
    <cfRule type="duplicateValues" dxfId="737" priority="340"/>
    <cfRule type="duplicateValues" dxfId="736" priority="341"/>
    <cfRule type="duplicateValues" dxfId="735" priority="342"/>
    <cfRule type="duplicateValues" dxfId="734" priority="343"/>
  </conditionalFormatting>
  <conditionalFormatting sqref="E229">
    <cfRule type="duplicateValues" dxfId="733" priority="624"/>
  </conditionalFormatting>
  <conditionalFormatting sqref="E258">
    <cfRule type="duplicateValues" dxfId="732" priority="619"/>
    <cfRule type="duplicateValues" dxfId="731" priority="620"/>
  </conditionalFormatting>
  <conditionalFormatting sqref="E338">
    <cfRule type="duplicateValues" dxfId="730" priority="444"/>
    <cfRule type="duplicateValues" dxfId="729" priority="445"/>
    <cfRule type="duplicateValues" dxfId="728" priority="446"/>
    <cfRule type="duplicateValues" dxfId="727" priority="447"/>
    <cfRule type="duplicateValues" dxfId="726" priority="448"/>
    <cfRule type="duplicateValues" dxfId="725" priority="449"/>
    <cfRule type="duplicateValues" dxfId="724" priority="450"/>
    <cfRule type="duplicateValues" dxfId="723" priority="451"/>
    <cfRule type="duplicateValues" dxfId="722" priority="452"/>
    <cfRule type="duplicateValues" dxfId="721" priority="453"/>
    <cfRule type="duplicateValues" dxfId="720" priority="454"/>
  </conditionalFormatting>
  <conditionalFormatting sqref="E339">
    <cfRule type="duplicateValues" dxfId="719" priority="416"/>
    <cfRule type="duplicateValues" dxfId="718" priority="417"/>
    <cfRule type="duplicateValues" dxfId="717" priority="418"/>
    <cfRule type="duplicateValues" dxfId="716" priority="419"/>
    <cfRule type="duplicateValues" dxfId="715" priority="420"/>
    <cfRule type="duplicateValues" dxfId="714" priority="421"/>
    <cfRule type="duplicateValues" dxfId="713" priority="422"/>
    <cfRule type="duplicateValues" dxfId="712" priority="423"/>
    <cfRule type="duplicateValues" dxfId="711" priority="424"/>
    <cfRule type="duplicateValues" dxfId="710" priority="427"/>
    <cfRule type="duplicateValues" dxfId="709" priority="428"/>
    <cfRule type="duplicateValues" dxfId="708" priority="429"/>
  </conditionalFormatting>
  <conditionalFormatting sqref="E340">
    <cfRule type="duplicateValues" dxfId="707" priority="344"/>
    <cfRule type="duplicateValues" dxfId="706" priority="345"/>
    <cfRule type="duplicateValues" dxfId="705" priority="346"/>
    <cfRule type="duplicateValues" dxfId="704" priority="347"/>
    <cfRule type="duplicateValues" dxfId="703" priority="350"/>
    <cfRule type="duplicateValues" dxfId="702" priority="351"/>
    <cfRule type="duplicateValues" dxfId="701" priority="352"/>
    <cfRule type="duplicateValues" dxfId="700" priority="353"/>
    <cfRule type="duplicateValues" dxfId="699" priority="354"/>
    <cfRule type="duplicateValues" dxfId="698" priority="355"/>
    <cfRule type="duplicateValues" dxfId="697" priority="356"/>
    <cfRule type="duplicateValues" dxfId="696" priority="357"/>
  </conditionalFormatting>
  <conditionalFormatting sqref="E463:E468">
    <cfRule type="duplicateValues" dxfId="695" priority="504"/>
    <cfRule type="duplicateValues" dxfId="694" priority="505"/>
    <cfRule type="duplicateValues" dxfId="693" priority="506"/>
    <cfRule type="duplicateValues" dxfId="692" priority="507"/>
    <cfRule type="duplicateValues" dxfId="691" priority="508"/>
    <cfRule type="duplicateValues" dxfId="690" priority="509"/>
    <cfRule type="duplicateValues" dxfId="689" priority="510"/>
    <cfRule type="duplicateValues" dxfId="688" priority="511"/>
    <cfRule type="duplicateValues" dxfId="687" priority="512"/>
    <cfRule type="duplicateValues" dxfId="686" priority="513"/>
    <cfRule type="duplicateValues" dxfId="685" priority="514"/>
  </conditionalFormatting>
  <conditionalFormatting sqref="E469:E623">
    <cfRule type="duplicateValues" dxfId="684" priority="93"/>
    <cfRule type="duplicateValues" dxfId="683" priority="94"/>
    <cfRule type="duplicateValues" dxfId="682" priority="95"/>
    <cfRule type="duplicateValues" dxfId="681" priority="96"/>
  </conditionalFormatting>
  <conditionalFormatting sqref="E625">
    <cfRule type="duplicateValues" dxfId="680" priority="603"/>
  </conditionalFormatting>
  <conditionalFormatting sqref="E628:E630">
    <cfRule type="duplicateValues" dxfId="679" priority="602"/>
  </conditionalFormatting>
  <conditionalFormatting sqref="E633:E637">
    <cfRule type="duplicateValues" dxfId="678" priority="601"/>
  </conditionalFormatting>
  <conditionalFormatting sqref="E639:E642">
    <cfRule type="duplicateValues" dxfId="677" priority="600"/>
  </conditionalFormatting>
  <conditionalFormatting sqref="E644:E645">
    <cfRule type="duplicateValues" dxfId="676" priority="599"/>
  </conditionalFormatting>
  <conditionalFormatting sqref="E647:E649">
    <cfRule type="duplicateValues" dxfId="675" priority="598"/>
  </conditionalFormatting>
  <conditionalFormatting sqref="E651:E652">
    <cfRule type="duplicateValues" dxfId="674" priority="597"/>
  </conditionalFormatting>
  <conditionalFormatting sqref="E656">
    <cfRule type="duplicateValues" dxfId="673" priority="596"/>
  </conditionalFormatting>
  <conditionalFormatting sqref="E662:E666 E660">
    <cfRule type="duplicateValues" dxfId="672" priority="595"/>
  </conditionalFormatting>
  <conditionalFormatting sqref="E668:E673">
    <cfRule type="duplicateValues" dxfId="671" priority="594"/>
  </conditionalFormatting>
  <conditionalFormatting sqref="E678:E679">
    <cfRule type="duplicateValues" dxfId="670" priority="593"/>
  </conditionalFormatting>
  <conditionalFormatting sqref="E691:E720 E687:E689 E684">
    <cfRule type="duplicateValues" dxfId="669" priority="592"/>
  </conditionalFormatting>
  <conditionalFormatting sqref="E722">
    <cfRule type="duplicateValues" dxfId="668" priority="591"/>
  </conditionalFormatting>
  <conditionalFormatting sqref="E724:E746 E748">
    <cfRule type="duplicateValues" dxfId="667" priority="590"/>
  </conditionalFormatting>
  <conditionalFormatting sqref="E747">
    <cfRule type="duplicateValues" dxfId="666" priority="359"/>
    <cfRule type="duplicateValues" dxfId="665" priority="360"/>
    <cfRule type="duplicateValues" dxfId="664" priority="362"/>
    <cfRule type="duplicateValues" dxfId="663" priority="365"/>
    <cfRule type="duplicateValues" dxfId="662" priority="366"/>
    <cfRule type="duplicateValues" dxfId="661" priority="367"/>
    <cfRule type="duplicateValues" dxfId="660" priority="368"/>
    <cfRule type="duplicateValues" dxfId="659" priority="369"/>
    <cfRule type="duplicateValues" dxfId="658" priority="370"/>
  </conditionalFormatting>
  <conditionalFormatting sqref="E757">
    <cfRule type="duplicateValues" dxfId="657" priority="493"/>
    <cfRule type="duplicateValues" dxfId="656" priority="494"/>
    <cfRule type="duplicateValues" dxfId="655" priority="495"/>
    <cfRule type="duplicateValues" dxfId="654" priority="496"/>
    <cfRule type="duplicateValues" dxfId="653" priority="497"/>
    <cfRule type="duplicateValues" dxfId="652" priority="498"/>
    <cfRule type="duplicateValues" dxfId="651" priority="499"/>
    <cfRule type="duplicateValues" dxfId="650" priority="500"/>
    <cfRule type="duplicateValues" dxfId="649" priority="501"/>
    <cfRule type="duplicateValues" dxfId="648" priority="502"/>
    <cfRule type="duplicateValues" dxfId="647" priority="503"/>
  </conditionalFormatting>
  <conditionalFormatting sqref="E758">
    <cfRule type="duplicateValues" dxfId="646" priority="478"/>
    <cfRule type="duplicateValues" dxfId="645" priority="479"/>
    <cfRule type="duplicateValues" dxfId="644" priority="480"/>
    <cfRule type="duplicateValues" dxfId="643" priority="481"/>
    <cfRule type="duplicateValues" dxfId="642" priority="482"/>
    <cfRule type="duplicateValues" dxfId="641" priority="483"/>
    <cfRule type="duplicateValues" dxfId="640" priority="484"/>
    <cfRule type="duplicateValues" dxfId="639" priority="485"/>
    <cfRule type="duplicateValues" dxfId="638" priority="486"/>
    <cfRule type="duplicateValues" dxfId="637" priority="487"/>
    <cfRule type="duplicateValues" dxfId="636" priority="488"/>
  </conditionalFormatting>
  <conditionalFormatting sqref="E764">
    <cfRule type="duplicateValues" dxfId="635" priority="469"/>
    <cfRule type="duplicateValues" dxfId="634" priority="470"/>
    <cfRule type="duplicateValues" dxfId="633" priority="471"/>
    <cfRule type="duplicateValues" dxfId="632" priority="472"/>
    <cfRule type="duplicateValues" dxfId="631" priority="473"/>
    <cfRule type="duplicateValues" dxfId="630" priority="474"/>
    <cfRule type="duplicateValues" dxfId="629" priority="475"/>
    <cfRule type="duplicateValues" dxfId="628" priority="476"/>
    <cfRule type="duplicateValues" dxfId="627" priority="477"/>
  </conditionalFormatting>
  <conditionalFormatting sqref="E765">
    <cfRule type="duplicateValues" dxfId="626" priority="465"/>
    <cfRule type="duplicateValues" dxfId="625" priority="466"/>
    <cfRule type="duplicateValues" dxfId="624" priority="467"/>
  </conditionalFormatting>
  <conditionalFormatting sqref="E765:E766">
    <cfRule type="duplicateValues" dxfId="623" priority="457"/>
    <cfRule type="duplicateValues" dxfId="622" priority="458"/>
    <cfRule type="duplicateValues" dxfId="621" priority="459"/>
    <cfRule type="duplicateValues" dxfId="620" priority="460"/>
    <cfRule type="duplicateValues" dxfId="619" priority="461"/>
    <cfRule type="duplicateValues" dxfId="618" priority="462"/>
    <cfRule type="duplicateValues" dxfId="617" priority="463"/>
    <cfRule type="duplicateValues" dxfId="616" priority="464"/>
  </conditionalFormatting>
  <conditionalFormatting sqref="E766">
    <cfRule type="duplicateValues" dxfId="615" priority="468"/>
  </conditionalFormatting>
  <conditionalFormatting sqref="E767">
    <cfRule type="duplicateValues" dxfId="614" priority="437"/>
    <cfRule type="duplicateValues" dxfId="613" priority="438"/>
    <cfRule type="duplicateValues" dxfId="612" priority="439"/>
    <cfRule type="duplicateValues" dxfId="611" priority="440"/>
    <cfRule type="duplicateValues" dxfId="610" priority="441"/>
    <cfRule type="duplicateValues" dxfId="609" priority="442"/>
    <cfRule type="duplicateValues" dxfId="608" priority="443"/>
  </conditionalFormatting>
  <conditionalFormatting sqref="E768:E773">
    <cfRule type="duplicateValues" dxfId="607" priority="430"/>
    <cfRule type="duplicateValues" dxfId="606" priority="431"/>
    <cfRule type="duplicateValues" dxfId="605" priority="432"/>
    <cfRule type="duplicateValues" dxfId="604" priority="433"/>
    <cfRule type="duplicateValues" dxfId="603" priority="434"/>
  </conditionalFormatting>
  <conditionalFormatting sqref="E780">
    <cfRule type="duplicateValues" dxfId="602" priority="627"/>
  </conditionalFormatting>
  <conditionalFormatting sqref="E859">
    <cfRule type="duplicateValues" dxfId="601" priority="523"/>
    <cfRule type="duplicateValues" dxfId="600" priority="524"/>
    <cfRule type="duplicateValues" dxfId="599" priority="525"/>
    <cfRule type="duplicateValues" dxfId="598" priority="526"/>
  </conditionalFormatting>
  <conditionalFormatting sqref="E901:E902">
    <cfRule type="duplicateValues" dxfId="597" priority="609"/>
    <cfRule type="duplicateValues" dxfId="596" priority="610"/>
    <cfRule type="duplicateValues" dxfId="595" priority="611"/>
  </conditionalFormatting>
  <conditionalFormatting sqref="E939">
    <cfRule type="duplicateValues" dxfId="594" priority="400"/>
    <cfRule type="duplicateValues" dxfId="593" priority="401"/>
    <cfRule type="duplicateValues" dxfId="592" priority="402"/>
    <cfRule type="duplicateValues" dxfId="591" priority="403"/>
    <cfRule type="duplicateValues" dxfId="590" priority="404"/>
    <cfRule type="duplicateValues" dxfId="589" priority="405"/>
    <cfRule type="duplicateValues" dxfId="588" priority="406"/>
    <cfRule type="duplicateValues" dxfId="587" priority="407"/>
    <cfRule type="duplicateValues" dxfId="586" priority="408"/>
    <cfRule type="duplicateValues" dxfId="585" priority="409"/>
    <cfRule type="duplicateValues" dxfId="584" priority="410"/>
    <cfRule type="duplicateValues" dxfId="583" priority="411"/>
    <cfRule type="duplicateValues" dxfId="582" priority="412"/>
  </conditionalFormatting>
  <conditionalFormatting sqref="E1112:E1113">
    <cfRule type="duplicateValues" dxfId="581" priority="261"/>
    <cfRule type="duplicateValues" dxfId="580" priority="262"/>
    <cfRule type="duplicateValues" dxfId="579" priority="263"/>
    <cfRule type="duplicateValues" dxfId="578" priority="264"/>
    <cfRule type="duplicateValues" dxfId="577" priority="265"/>
    <cfRule type="duplicateValues" dxfId="576" priority="266"/>
    <cfRule type="duplicateValues" dxfId="575" priority="267"/>
    <cfRule type="duplicateValues" dxfId="574" priority="268"/>
    <cfRule type="duplicateValues" dxfId="573" priority="269"/>
    <cfRule type="duplicateValues" dxfId="572" priority="270"/>
    <cfRule type="duplicateValues" dxfId="571" priority="271"/>
    <cfRule type="duplicateValues" dxfId="570" priority="272"/>
    <cfRule type="duplicateValues" dxfId="569" priority="273"/>
    <cfRule type="duplicateValues" dxfId="568" priority="274"/>
    <cfRule type="duplicateValues" dxfId="567" priority="275"/>
  </conditionalFormatting>
  <conditionalFormatting sqref="E1140:E1141">
    <cfRule type="duplicateValues" dxfId="566" priority="883"/>
  </conditionalFormatting>
  <conditionalFormatting sqref="E1142:E1144">
    <cfRule type="duplicateValues" dxfId="565" priority="612"/>
    <cfRule type="duplicateValues" dxfId="564" priority="613"/>
    <cfRule type="duplicateValues" dxfId="563" priority="616"/>
  </conditionalFormatting>
  <conditionalFormatting sqref="E1145">
    <cfRule type="duplicateValues" dxfId="562" priority="631"/>
  </conditionalFormatting>
  <conditionalFormatting sqref="E1146:E1147">
    <cfRule type="duplicateValues" dxfId="561" priority="632"/>
  </conditionalFormatting>
  <conditionalFormatting sqref="E1148">
    <cfRule type="duplicateValues" dxfId="560" priority="634"/>
  </conditionalFormatting>
  <conditionalFormatting sqref="E1151">
    <cfRule type="duplicateValues" dxfId="559" priority="629"/>
  </conditionalFormatting>
  <conditionalFormatting sqref="E1152:E1155">
    <cfRule type="duplicateValues" dxfId="558" priority="630"/>
  </conditionalFormatting>
  <conditionalFormatting sqref="E1185:E1196">
    <cfRule type="duplicateValues" dxfId="557" priority="884"/>
  </conditionalFormatting>
  <conditionalFormatting sqref="E1197:E1250">
    <cfRule type="duplicateValues" dxfId="556" priority="892"/>
  </conditionalFormatting>
  <conditionalFormatting sqref="E1251:E1267">
    <cfRule type="duplicateValues" dxfId="555" priority="607"/>
    <cfRule type="duplicateValues" dxfId="554" priority="608"/>
  </conditionalFormatting>
  <conditionalFormatting sqref="E1271:E1273">
    <cfRule type="duplicateValues" dxfId="553" priority="305"/>
    <cfRule type="duplicateValues" dxfId="552" priority="306"/>
    <cfRule type="duplicateValues" dxfId="551" priority="307"/>
    <cfRule type="duplicateValues" dxfId="550" priority="308"/>
    <cfRule type="duplicateValues" dxfId="549" priority="309"/>
    <cfRule type="duplicateValues" dxfId="548" priority="310"/>
    <cfRule type="duplicateValues" dxfId="547" priority="311"/>
    <cfRule type="duplicateValues" dxfId="546" priority="312"/>
    <cfRule type="duplicateValues" dxfId="545" priority="313"/>
    <cfRule type="duplicateValues" dxfId="544" priority="314"/>
    <cfRule type="duplicateValues" dxfId="543" priority="315"/>
    <cfRule type="duplicateValues" dxfId="542" priority="316"/>
    <cfRule type="duplicateValues" dxfId="541" priority="317"/>
  </conditionalFormatting>
  <conditionalFormatting sqref="E1274:E1283 E1268:E1270">
    <cfRule type="duplicateValues" dxfId="540" priority="902"/>
  </conditionalFormatting>
  <conditionalFormatting sqref="E1287">
    <cfRule type="duplicateValues" dxfId="539" priority="318"/>
    <cfRule type="duplicateValues" dxfId="538" priority="319"/>
    <cfRule type="duplicateValues" dxfId="537" priority="320"/>
    <cfRule type="duplicateValues" dxfId="536" priority="321"/>
    <cfRule type="duplicateValues" dxfId="535" priority="322"/>
    <cfRule type="duplicateValues" dxfId="534" priority="323"/>
    <cfRule type="duplicateValues" dxfId="533" priority="324"/>
    <cfRule type="duplicateValues" dxfId="532" priority="325"/>
    <cfRule type="duplicateValues" dxfId="531" priority="326"/>
    <cfRule type="duplicateValues" dxfId="530" priority="327"/>
    <cfRule type="duplicateValues" dxfId="529" priority="328"/>
    <cfRule type="duplicateValues" dxfId="528" priority="329"/>
  </conditionalFormatting>
  <conditionalFormatting sqref="E1288:E1306 E1284:E1286">
    <cfRule type="duplicateValues" dxfId="527" priority="903"/>
  </conditionalFormatting>
  <conditionalFormatting sqref="E1307:E1315">
    <cfRule type="duplicateValues" dxfId="526" priority="915"/>
  </conditionalFormatting>
  <conditionalFormatting sqref="E1316:E1319">
    <cfRule type="duplicateValues" dxfId="525" priority="885"/>
  </conditionalFormatting>
  <conditionalFormatting sqref="E1320:E1327 E257 E65:E67">
    <cfRule type="duplicateValues" dxfId="524" priority="891"/>
  </conditionalFormatting>
  <conditionalFormatting sqref="E1328:E1333">
    <cfRule type="duplicateValues" dxfId="523" priority="904"/>
    <cfRule type="duplicateValues" dxfId="522" priority="905"/>
  </conditionalFormatting>
  <conditionalFormatting sqref="E1334:E1344">
    <cfRule type="duplicateValues" dxfId="521" priority="888"/>
    <cfRule type="duplicateValues" dxfId="520" priority="889"/>
    <cfRule type="duplicateValues" dxfId="519" priority="890"/>
  </conditionalFormatting>
  <conditionalFormatting sqref="E1349:E1353 E1345:E1346">
    <cfRule type="duplicateValues" dxfId="518" priority="893"/>
    <cfRule type="duplicateValues" dxfId="517" priority="894"/>
    <cfRule type="duplicateValues" dxfId="516" priority="895"/>
    <cfRule type="duplicateValues" dxfId="515" priority="896"/>
    <cfRule type="duplicateValues" dxfId="514" priority="897"/>
    <cfRule type="duplicateValues" dxfId="513" priority="898"/>
    <cfRule type="duplicateValues" dxfId="512" priority="899"/>
    <cfRule type="duplicateValues" dxfId="511" priority="900"/>
    <cfRule type="duplicateValues" dxfId="510" priority="901"/>
  </conditionalFormatting>
  <conditionalFormatting sqref="E1347:E1348">
    <cfRule type="duplicateValues" dxfId="509" priority="279"/>
    <cfRule type="duplicateValues" dxfId="508" priority="280"/>
    <cfRule type="duplicateValues" dxfId="507" priority="281"/>
    <cfRule type="duplicateValues" dxfId="506" priority="282"/>
    <cfRule type="duplicateValues" dxfId="505" priority="283"/>
    <cfRule type="duplicateValues" dxfId="504" priority="284"/>
    <cfRule type="duplicateValues" dxfId="503" priority="285"/>
    <cfRule type="duplicateValues" dxfId="502" priority="286"/>
    <cfRule type="duplicateValues" dxfId="501" priority="287"/>
  </conditionalFormatting>
  <conditionalFormatting sqref="E1354:E1360 E1364">
    <cfRule type="duplicateValues" dxfId="500" priority="229"/>
    <cfRule type="duplicateValues" dxfId="499" priority="230"/>
    <cfRule type="duplicateValues" dxfId="498" priority="231"/>
    <cfRule type="duplicateValues" dxfId="497" priority="232"/>
    <cfRule type="duplicateValues" dxfId="496" priority="233"/>
    <cfRule type="duplicateValues" dxfId="495" priority="234"/>
    <cfRule type="duplicateValues" dxfId="494" priority="235"/>
    <cfRule type="duplicateValues" dxfId="493" priority="236"/>
    <cfRule type="duplicateValues" dxfId="492" priority="237"/>
  </conditionalFormatting>
  <conditionalFormatting sqref="E1361:E1362">
    <cfRule type="duplicateValues" dxfId="491" priority="165"/>
    <cfRule type="duplicateValues" dxfId="490" priority="166"/>
    <cfRule type="duplicateValues" dxfId="489" priority="167"/>
    <cfRule type="duplicateValues" dxfId="488" priority="168"/>
    <cfRule type="duplicateValues" dxfId="487" priority="169"/>
    <cfRule type="duplicateValues" dxfId="486" priority="170"/>
    <cfRule type="duplicateValues" dxfId="485" priority="171"/>
    <cfRule type="duplicateValues" dxfId="484" priority="172"/>
    <cfRule type="duplicateValues" dxfId="483" priority="173"/>
  </conditionalFormatting>
  <conditionalFormatting sqref="E1363">
    <cfRule type="duplicateValues" dxfId="482" priority="174"/>
    <cfRule type="duplicateValues" dxfId="481" priority="175"/>
    <cfRule type="duplicateValues" dxfId="480" priority="176"/>
    <cfRule type="duplicateValues" dxfId="479" priority="177"/>
    <cfRule type="duplicateValues" dxfId="478" priority="178"/>
    <cfRule type="duplicateValues" dxfId="477" priority="179"/>
    <cfRule type="duplicateValues" dxfId="476" priority="180"/>
    <cfRule type="duplicateValues" dxfId="475" priority="181"/>
    <cfRule type="duplicateValues" dxfId="474" priority="182"/>
  </conditionalFormatting>
  <conditionalFormatting sqref="E1365:E1379">
    <cfRule type="duplicateValues" dxfId="473" priority="906"/>
    <cfRule type="duplicateValues" dxfId="472" priority="907"/>
    <cfRule type="duplicateValues" dxfId="471" priority="908"/>
    <cfRule type="duplicateValues" dxfId="470" priority="909"/>
    <cfRule type="duplicateValues" dxfId="469" priority="910"/>
    <cfRule type="duplicateValues" dxfId="468" priority="911"/>
    <cfRule type="duplicateValues" dxfId="467" priority="912"/>
    <cfRule type="duplicateValues" dxfId="466" priority="913"/>
    <cfRule type="duplicateValues" dxfId="465" priority="914"/>
  </conditionalFormatting>
  <conditionalFormatting sqref="E1400:E1401 E46:E48 E146:E149">
    <cfRule type="duplicateValues" dxfId="464" priority="129"/>
    <cfRule type="duplicateValues" dxfId="463" priority="130"/>
    <cfRule type="duplicateValues" dxfId="462" priority="131"/>
    <cfRule type="duplicateValues" dxfId="461" priority="132"/>
    <cfRule type="duplicateValues" dxfId="460" priority="133"/>
    <cfRule type="duplicateValues" dxfId="459" priority="134"/>
    <cfRule type="duplicateValues" dxfId="458" priority="135"/>
    <cfRule type="duplicateValues" dxfId="457" priority="136"/>
    <cfRule type="duplicateValues" dxfId="456" priority="137"/>
    <cfRule type="duplicateValues" dxfId="455" priority="138"/>
  </conditionalFormatting>
  <conditionalFormatting sqref="E1402:E1048576 E1 E154:E209 E626:E627 E631:E632 E638 E643 E646 E650 E653:E655 E657:E659 E661 E667 E674:E677 E680:E683 E685:E686 E690 E721 E723 E749:E756 E122:E127 E99:E101 E105:E120 E85:E91 E94:E97 E759:E763 E774:E858 E341:E462 E940:E1111 E41:E44 E129:E136 E150:E152 E145 E1114:E1141 E256 E62:E64 E215:E216 E140:E143 E138 E1145:E1182 E624 E68:E74 E903:E938 E860:E900 E60 E258:E337 E3:E30 E33 E36:E39 E49:E58 E220:E254 E77:E83">
    <cfRule type="duplicateValues" dxfId="454" priority="922"/>
  </conditionalFormatting>
  <conditionalFormatting sqref="E1402:E1048576 E1 E154:E209 E626:E627 E631:E632 E638 E643 E646 E650 E653:E655 E657:E659 E661 E667 E674:E677 E680:E683 E685:E686 E690 E721 E723 E749:E756 E122:E127 E99:E101 E105:E120 E85:E91 E94:E97 E759:E763 E774:E858 E341:E462 E940:E1111 E41:E44 E129:E136 E150:E152 E145 E1114:E1141 E256 E62:E64 E215:E216 E140:E143 E138 E1145:E1182 E624 E68:E74 E903:E938 E860:E900 E60 E259:E337 E3:E30 E33 E36:E39 E49:E58 E220:E254 E77:E83">
    <cfRule type="duplicateValues" dxfId="453" priority="923"/>
  </conditionalFormatting>
  <conditionalFormatting sqref="E1402:E1048576 E1:E30 E33 E36:E45 E150:E216 E624:E1399 E220:E468 E49:E145">
    <cfRule type="duplicateValues" dxfId="452" priority="916"/>
  </conditionalFormatting>
  <conditionalFormatting sqref="E1402:E1048576 E85:E127 E759:E763 E774:E858 E341:E462 E940:E1111 E129:E136 E748:E756 E1288:E1327 E1274:E1286 E150:E209 E145 E215:E216 E140:E143 E138 E41:E45 E1114:E1270 E624:E746 E62:E74 E860:E938 E60 E256:E337 E1:E30 E33 E36:E39 E49:E58 E220:E254 E77:E83">
    <cfRule type="duplicateValues" dxfId="451" priority="924"/>
  </conditionalFormatting>
  <conditionalFormatting sqref="E1402:E1048576 E99:E101 E105:E127 E85:E91 E94:E97 E759:E763 E774:E858 E341:E462 E940:E1111 E41:E44 E129:E136 E748:E756 E1288:E1319 E1274:E1286 E150:E209 E145 E256 E62:E64 E215:E216 E140:E143 E138 E1114:E1270 E624:E746 E68:E74 E860:E938 E60 E258:E337 E1:E30 E33 E36:E39 E49:E58 E220:E254 E77:E83">
    <cfRule type="duplicateValues" dxfId="450" priority="925"/>
  </conditionalFormatting>
  <conditionalFormatting sqref="E1402:E1048576 E99:E101 E105:E127 E85:E91 E94:E97 E759:E763 E774:E858 E341:E462 E940:E1111 E41:E44 E129:E136 E748:E756 E1288:E1327 E1274:E1286 E150:E209 E145 E215:E216 E140:E143 E138 E1114:E1270 E624:E746 E62:E74 E860:E938 E60 E256:E337 E1:E30 E33 E36:E39 E49:E58 E220:E254 E77:E83">
    <cfRule type="duplicateValues" dxfId="449" priority="926"/>
  </conditionalFormatting>
  <conditionalFormatting sqref="E1402:E1048576 E105:E127 E85:E91 E94:E101 E759:E763 E774:E858 E341:E462 E940:E1111 E129:E136 E748:E756 E1288:E1327 E1274:E1286 E150:E209 E145 E215:E216 E140:E143 E138 E41:E45 E1114:E1270 E624:E746 E62:E74 E860:E938 E60 E256:E337 E1:E30 E33 E36:E39 E49:E58 E220:E254 E77:E83">
    <cfRule type="duplicateValues" dxfId="448" priority="927"/>
  </conditionalFormatting>
  <conditionalFormatting sqref="E1402:E1048576 E140:E145 E150:E216 E138 E1114:E1344 E60:E74 E256:E468 E1:E30 E33 E36:E45 E49:E58 E624:E1111 E220:E254 E76:E136">
    <cfRule type="duplicateValues" dxfId="447" priority="917"/>
  </conditionalFormatting>
  <conditionalFormatting sqref="E1402:E1048576 E150:E216 E145 E140:E143 E138 E1114:E1344 E60:E74 E256:E468 E1:E30 E33 E36:E45 E49:E58 E624:E1111 E220:E254 E76:E136">
    <cfRule type="duplicateValues" dxfId="446" priority="918"/>
  </conditionalFormatting>
  <conditionalFormatting sqref="E1402:E1048576 E759:E763 E774:E858 E341:E462 E940:E1111 E129:E136 E748:E756 E1288:E1333 E1274:E1286 E150:E209 E145 E215:E216 E140:E143 E138 E41:E45 E1114:E1270 E624:E746 E62:E74 E860:E938 E60 E256:E337 E1:E30 E33 E36:E39 E49:E58 E220:E254 E77:E127">
    <cfRule type="duplicateValues" dxfId="445" priority="928"/>
  </conditionalFormatting>
  <conditionalFormatting sqref="E1402:E1048576 E940:E1111 E129:E136 E748:E767 E1274:E1286 E150:E211 E145 E1288:E1344 E215:E216 E140:E143 E138 E41:E45 E1114:E1270 E341:E468 E774:E938 E60:E74 E256:E338 E1:E30 E33 E36:E39 E49:E58 E624:E746 E220:E254 E76:E127">
    <cfRule type="duplicateValues" dxfId="444" priority="919"/>
  </conditionalFormatting>
  <conditionalFormatting sqref="E1402:E1048576 E940:E1111 E129:E136 E1274:E1286 E150:E211 E145 E1288:E1344 E215:E216 E140:E143 E138 E41:E45 E1114:E1270 E341:E468 E748:E938 E60:E74 E256:E339 E1:E30 E33 E36:E39 E49:E58 E624:E746 E220:E254 E76:E127">
    <cfRule type="duplicateValues" dxfId="443" priority="920"/>
  </conditionalFormatting>
  <conditionalFormatting sqref="E1402:E1048576 E940:E1111 E759:E763 E774:E858 E341:E462 E129:E136 E748:E756 E1274:E1286 E150:E209 E145 E1288:E1344 E215:E216 E140:E143 E138 E41:E45 E1114:E1270 E624:E746 E62:E74 E860:E938 E60 E256:E337 E1:E30 E33 E36:E39 E49:E58 E220:E254 E77:E127">
    <cfRule type="duplicateValues" dxfId="442" priority="929"/>
  </conditionalFormatting>
  <conditionalFormatting sqref="E1402:E1048576 E1149:E1150 E1 E781:E858 E154:E209 E626:E627 E631:E632 E638 E643 E646 E650 E653:E655 E657:E659 E661 E667 E674:E677 E680:E683 E685:E686 E690 E721 E723 E749:E756 E122:E127 E99:E101 E58 E105:E120 E85:E91 E94:E97 E215:E216 E759:E763 E774:E779 E341:E462 E940:E1111 E41:E44 E129:E136 E150:E152 E145 E1114:E1139 E256 E62:E64 E230:E254 E140:E143 E138 E1156:E1182 E624 E68:E74 E903:E938 E860:E900 E60 E259:E337 E3:E30 E33 E36:E39 E49:E56 E220:E228 E77:E83">
    <cfRule type="duplicateValues" dxfId="441" priority="930"/>
  </conditionalFormatting>
  <conditionalFormatting sqref="E1402:E1048576 E1185:E1270 E122:E127 E99:E101 E105:E120 E85:E91 E94:E97 E759:E763 E774:E858 E341:E462 E940:E1111 E41:E44 E129:E136 E748:E756 E1288:E1306 E1274:E1286 E150:E209 E145 E256 E62:E64 E215:E216 E140:E143 E138 E1114:E1182 E624:E746 E68:E74 E860:E938 E60 E258:E337 E1:E30 E33 E36:E39 E49:E58 E220:E254 E77:E83">
    <cfRule type="duplicateValues" dxfId="440" priority="931"/>
  </conditionalFormatting>
  <conditionalFormatting sqref="E1402:E1048576 E1274:E1286 E150:E213 E145 E1288:E1344 E215:E216 E140:E143 E138 E1114:E1270 E341:E468 E60:E74 E256:E339 E1:E30 E33 E36:E45 E49:E58 E624:E1111 E220:E254 E76:E136">
    <cfRule type="duplicateValues" dxfId="439" priority="921"/>
  </conditionalFormatting>
  <conditionalFormatting sqref="E1402:E1048576">
    <cfRule type="duplicateValues" dxfId="438" priority="552"/>
  </conditionalFormatting>
  <conditionalFormatting sqref="F98">
    <cfRule type="duplicateValues" dxfId="437" priority="101"/>
    <cfRule type="duplicateValues" dxfId="436" priority="102"/>
    <cfRule type="duplicateValues" dxfId="435" priority="103"/>
    <cfRule type="duplicateValues" dxfId="434" priority="104"/>
    <cfRule type="duplicateValues" dxfId="433" priority="105"/>
    <cfRule type="duplicateValues" dxfId="432" priority="106"/>
    <cfRule type="duplicateValues" dxfId="431" priority="107"/>
    <cfRule type="duplicateValues" dxfId="430" priority="108"/>
    <cfRule type="duplicateValues" dxfId="429" priority="109"/>
    <cfRule type="duplicateValues" dxfId="428" priority="110"/>
    <cfRule type="duplicateValues" dxfId="427" priority="111"/>
  </conditionalFormatting>
  <conditionalFormatting sqref="F231:F232">
    <cfRule type="duplicateValues" dxfId="426" priority="32"/>
  </conditionalFormatting>
  <conditionalFormatting sqref="F296">
    <cfRule type="duplicateValues" dxfId="425" priority="100"/>
  </conditionalFormatting>
  <conditionalFormatting sqref="F312">
    <cfRule type="duplicateValues" dxfId="424" priority="99"/>
  </conditionalFormatting>
  <conditionalFormatting sqref="F342:F343">
    <cfRule type="duplicateValues" dxfId="423" priority="31"/>
  </conditionalFormatting>
  <conditionalFormatting sqref="F461:F462">
    <cfRule type="duplicateValues" dxfId="422" priority="98"/>
  </conditionalFormatting>
  <conditionalFormatting sqref="F469:F623">
    <cfRule type="duplicateValues" dxfId="421" priority="97"/>
  </conditionalFormatting>
  <conditionalFormatting sqref="F625:F626">
    <cfRule type="duplicateValues" dxfId="420" priority="91"/>
  </conditionalFormatting>
  <conditionalFormatting sqref="F628:F630">
    <cfRule type="duplicateValues" dxfId="419" priority="90"/>
  </conditionalFormatting>
  <conditionalFormatting sqref="F633:F637">
    <cfRule type="duplicateValues" dxfId="418" priority="89"/>
  </conditionalFormatting>
  <conditionalFormatting sqref="F639:F642">
    <cfRule type="duplicateValues" dxfId="417" priority="87"/>
  </conditionalFormatting>
  <conditionalFormatting sqref="F643">
    <cfRule type="duplicateValues" dxfId="416" priority="88"/>
  </conditionalFormatting>
  <conditionalFormatting sqref="F644:F645">
    <cfRule type="duplicateValues" dxfId="415" priority="86"/>
  </conditionalFormatting>
  <conditionalFormatting sqref="F647:F649">
    <cfRule type="duplicateValues" dxfId="414" priority="85"/>
  </conditionalFormatting>
  <conditionalFormatting sqref="F651:F652">
    <cfRule type="duplicateValues" dxfId="413" priority="84"/>
  </conditionalFormatting>
  <conditionalFormatting sqref="F656">
    <cfRule type="duplicateValues" dxfId="412" priority="83"/>
  </conditionalFormatting>
  <conditionalFormatting sqref="F660">
    <cfRule type="duplicateValues" dxfId="411" priority="82"/>
  </conditionalFormatting>
  <conditionalFormatting sqref="F662:F666">
    <cfRule type="duplicateValues" dxfId="410" priority="81"/>
  </conditionalFormatting>
  <conditionalFormatting sqref="F668:F673">
    <cfRule type="duplicateValues" dxfId="409" priority="79"/>
  </conditionalFormatting>
  <conditionalFormatting sqref="F674">
    <cfRule type="duplicateValues" dxfId="408" priority="80"/>
  </conditionalFormatting>
  <conditionalFormatting sqref="F676">
    <cfRule type="duplicateValues" dxfId="407" priority="78"/>
  </conditionalFormatting>
  <conditionalFormatting sqref="F678:F679">
    <cfRule type="duplicateValues" dxfId="406" priority="77"/>
  </conditionalFormatting>
  <conditionalFormatting sqref="F681:F682">
    <cfRule type="duplicateValues" dxfId="405" priority="75"/>
  </conditionalFormatting>
  <conditionalFormatting sqref="F684">
    <cfRule type="duplicateValues" dxfId="404" priority="76"/>
  </conditionalFormatting>
  <conditionalFormatting sqref="F687:F689">
    <cfRule type="duplicateValues" dxfId="403" priority="74"/>
  </conditionalFormatting>
  <conditionalFormatting sqref="F691:F697">
    <cfRule type="duplicateValues" dxfId="402" priority="73"/>
  </conditionalFormatting>
  <conditionalFormatting sqref="F699:F720">
    <cfRule type="duplicateValues" dxfId="401" priority="72"/>
  </conditionalFormatting>
  <conditionalFormatting sqref="F722">
    <cfRule type="duplicateValues" dxfId="400" priority="71"/>
  </conditionalFormatting>
  <conditionalFormatting sqref="F724:F746">
    <cfRule type="duplicateValues" dxfId="399" priority="70"/>
  </conditionalFormatting>
  <conditionalFormatting sqref="F748">
    <cfRule type="duplicateValues" dxfId="398" priority="68"/>
  </conditionalFormatting>
  <conditionalFormatting sqref="F753:F755">
    <cfRule type="duplicateValues" dxfId="397" priority="67"/>
  </conditionalFormatting>
  <conditionalFormatting sqref="F762">
    <cfRule type="duplicateValues" dxfId="396" priority="66"/>
  </conditionalFormatting>
  <conditionalFormatting sqref="F774:F778">
    <cfRule type="duplicateValues" dxfId="395" priority="65"/>
  </conditionalFormatting>
  <conditionalFormatting sqref="F782:F783">
    <cfRule type="duplicateValues" dxfId="394" priority="64"/>
  </conditionalFormatting>
  <conditionalFormatting sqref="F795:F796">
    <cfRule type="duplicateValues" dxfId="393" priority="63"/>
  </conditionalFormatting>
  <conditionalFormatting sqref="F801">
    <cfRule type="duplicateValues" dxfId="392" priority="62"/>
  </conditionalFormatting>
  <conditionalFormatting sqref="F804">
    <cfRule type="duplicateValues" dxfId="391" priority="61"/>
  </conditionalFormatting>
  <conditionalFormatting sqref="F806">
    <cfRule type="duplicateValues" dxfId="390" priority="60"/>
  </conditionalFormatting>
  <conditionalFormatting sqref="F809:F810">
    <cfRule type="duplicateValues" dxfId="389" priority="59"/>
  </conditionalFormatting>
  <conditionalFormatting sqref="F815:F817">
    <cfRule type="duplicateValues" dxfId="388" priority="58"/>
  </conditionalFormatting>
  <conditionalFormatting sqref="F819">
    <cfRule type="duplicateValues" dxfId="387" priority="57"/>
  </conditionalFormatting>
  <conditionalFormatting sqref="F821">
    <cfRule type="duplicateValues" dxfId="386" priority="56"/>
  </conditionalFormatting>
  <conditionalFormatting sqref="F827:F837">
    <cfRule type="duplicateValues" dxfId="385" priority="55"/>
  </conditionalFormatting>
  <conditionalFormatting sqref="F839">
    <cfRule type="duplicateValues" dxfId="384" priority="54"/>
  </conditionalFormatting>
  <conditionalFormatting sqref="F847:F849">
    <cfRule type="duplicateValues" dxfId="383" priority="53"/>
  </conditionalFormatting>
  <conditionalFormatting sqref="F852:F858">
    <cfRule type="duplicateValues" dxfId="382" priority="52"/>
  </conditionalFormatting>
  <conditionalFormatting sqref="F860">
    <cfRule type="duplicateValues" dxfId="381" priority="51"/>
  </conditionalFormatting>
  <conditionalFormatting sqref="F864:F865">
    <cfRule type="duplicateValues" dxfId="380" priority="50"/>
  </conditionalFormatting>
  <conditionalFormatting sqref="F903">
    <cfRule type="duplicateValues" dxfId="379" priority="49"/>
  </conditionalFormatting>
  <conditionalFormatting sqref="F916">
    <cfRule type="duplicateValues" dxfId="378" priority="48"/>
  </conditionalFormatting>
  <conditionalFormatting sqref="F944:F945">
    <cfRule type="duplicateValues" dxfId="377" priority="30"/>
  </conditionalFormatting>
  <conditionalFormatting sqref="F947">
    <cfRule type="duplicateValues" dxfId="376" priority="29"/>
  </conditionalFormatting>
  <conditionalFormatting sqref="F957">
    <cfRule type="duplicateValues" dxfId="375" priority="28"/>
  </conditionalFormatting>
  <conditionalFormatting sqref="F960:F965">
    <cfRule type="duplicateValues" dxfId="374" priority="46"/>
  </conditionalFormatting>
  <conditionalFormatting sqref="F967:F971">
    <cfRule type="duplicateValues" dxfId="373" priority="47"/>
  </conditionalFormatting>
  <conditionalFormatting sqref="F976:F977">
    <cfRule type="duplicateValues" dxfId="372" priority="45"/>
  </conditionalFormatting>
  <conditionalFormatting sqref="F979:F980">
    <cfRule type="duplicateValues" dxfId="371" priority="44"/>
  </conditionalFormatting>
  <conditionalFormatting sqref="F993">
    <cfRule type="duplicateValues" dxfId="370" priority="43"/>
  </conditionalFormatting>
  <conditionalFormatting sqref="F997:F999">
    <cfRule type="duplicateValues" dxfId="369" priority="42"/>
  </conditionalFormatting>
  <conditionalFormatting sqref="F1002">
    <cfRule type="duplicateValues" dxfId="368" priority="41"/>
  </conditionalFormatting>
  <conditionalFormatting sqref="F1005:F1088">
    <cfRule type="duplicateValues" dxfId="367" priority="40"/>
  </conditionalFormatting>
  <conditionalFormatting sqref="F1132">
    <cfRule type="duplicateValues" dxfId="366" priority="27"/>
  </conditionalFormatting>
  <conditionalFormatting sqref="F1148">
    <cfRule type="duplicateValues" dxfId="365" priority="33"/>
  </conditionalFormatting>
  <conditionalFormatting sqref="F1185">
    <cfRule type="duplicateValues" dxfId="364" priority="25"/>
    <cfRule type="duplicateValues" dxfId="363" priority="26"/>
  </conditionalFormatting>
  <conditionalFormatting sqref="F1201">
    <cfRule type="duplicateValues" dxfId="362" priority="23"/>
    <cfRule type="duplicateValues" dxfId="361" priority="24"/>
  </conditionalFormatting>
  <conditionalFormatting sqref="F1262">
    <cfRule type="duplicateValues" dxfId="360" priority="34"/>
    <cfRule type="duplicateValues" dxfId="359" priority="35"/>
  </conditionalFormatting>
  <conditionalFormatting sqref="F1263:F1264">
    <cfRule type="duplicateValues" dxfId="358" priority="36"/>
    <cfRule type="duplicateValues" dxfId="357" priority="37"/>
  </conditionalFormatting>
  <conditionalFormatting sqref="F1267">
    <cfRule type="duplicateValues" dxfId="356" priority="38"/>
    <cfRule type="duplicateValues" dxfId="355" priority="39"/>
  </conditionalFormatting>
  <conditionalFormatting sqref="F1402:F1048576 F1:F2">
    <cfRule type="duplicateValues" dxfId="354" priority="586"/>
    <cfRule type="duplicateValues" dxfId="353" priority="618"/>
  </conditionalFormatting>
  <conditionalFormatting sqref="G269:J878">
    <cfRule type="expression" dxfId="352" priority="69">
      <formula>$B269&lt;&gt;""</formula>
    </cfRule>
  </conditionalFormatting>
  <conditionalFormatting sqref="G1:IH35">
    <cfRule type="expression" dxfId="351" priority="140">
      <formula>$B1&lt;&gt;""</formula>
    </cfRule>
  </conditionalFormatting>
  <conditionalFormatting sqref="G52:IH75">
    <cfRule type="expression" dxfId="350" priority="139">
      <formula>$B52&lt;&gt;""</formula>
    </cfRule>
  </conditionalFormatting>
  <conditionalFormatting sqref="G137:IH149">
    <cfRule type="expression" dxfId="349" priority="190">
      <formula>$B137&lt;&gt;""</formula>
    </cfRule>
  </conditionalFormatting>
  <conditionalFormatting sqref="H49:I49">
    <cfRule type="expression" dxfId="348" priority="582">
      <formula>$B49&lt;&gt;""</formula>
    </cfRule>
  </conditionalFormatting>
  <conditionalFormatting sqref="K43:X43">
    <cfRule type="expression" dxfId="347" priority="882">
      <formula>$B43&lt;&gt;""</formula>
    </cfRule>
  </conditionalFormatting>
  <conditionalFormatting sqref="K80:X80">
    <cfRule type="expression" dxfId="346" priority="260">
      <formula>$B80&lt;&gt;""</formula>
    </cfRule>
  </conditionalFormatting>
  <conditionalFormatting sqref="K166:AB167">
    <cfRule type="expression" dxfId="345" priority="157">
      <formula>$B166&lt;&gt;""</formula>
    </cfRule>
  </conditionalFormatting>
  <conditionalFormatting sqref="EC167:IH167">
    <cfRule type="expression" dxfId="344" priority="224">
      <formula>$B167&lt;&gt;""</formula>
    </cfRule>
  </conditionalFormatting>
  <conditionalFormatting sqref="L264:IH265">
    <cfRule type="expression" dxfId="343" priority="121">
      <formula>$B264&lt;&gt;""</formula>
    </cfRule>
  </conditionalFormatting>
  <conditionalFormatting sqref="U68:U75">
    <cfRule type="cellIs" dxfId="342" priority="863" operator="lessThan">
      <formula>3000</formula>
    </cfRule>
  </conditionalFormatting>
  <conditionalFormatting sqref="U102">
    <cfRule type="cellIs" dxfId="341" priority="560" operator="lessThan">
      <formula>3000</formula>
    </cfRule>
  </conditionalFormatting>
  <conditionalFormatting sqref="V5:V14">
    <cfRule type="cellIs" dxfId="340" priority="876" operator="greaterThanOrEqual">
      <formula>500</formula>
    </cfRule>
    <cfRule type="cellIs" dxfId="339" priority="877" operator="lessThan">
      <formula>500</formula>
    </cfRule>
  </conditionalFormatting>
  <conditionalFormatting sqref="V7">
    <cfRule type="cellIs" dxfId="338" priority="853" operator="greaterThanOrEqual">
      <formula>500</formula>
    </cfRule>
    <cfRule type="cellIs" dxfId="337" priority="854" operator="lessThan">
      <formula>500</formula>
    </cfRule>
  </conditionalFormatting>
  <conditionalFormatting sqref="V8:V12">
    <cfRule type="cellIs" dxfId="336" priority="886" operator="greaterThanOrEqual">
      <formula>#REF!</formula>
    </cfRule>
    <cfRule type="cellIs" dxfId="335" priority="887" operator="lessThan">
      <formula>#REF!</formula>
    </cfRule>
  </conditionalFormatting>
  <conditionalFormatting sqref="V13:V14">
    <cfRule type="cellIs" dxfId="334" priority="855" operator="greaterThanOrEqual">
      <formula>$W$7</formula>
    </cfRule>
    <cfRule type="cellIs" dxfId="333" priority="856" operator="lessThan">
      <formula>#REF!</formula>
    </cfRule>
  </conditionalFormatting>
  <conditionalFormatting sqref="V15">
    <cfRule type="cellIs" dxfId="332" priority="880" operator="greaterThanOrEqual">
      <formula>20</formula>
    </cfRule>
    <cfRule type="cellIs" dxfId="331" priority="881" operator="lessThan">
      <formula>20</formula>
    </cfRule>
  </conditionalFormatting>
  <conditionalFormatting sqref="V16:V21">
    <cfRule type="cellIs" dxfId="330" priority="159" operator="greaterThanOrEqual">
      <formula>1</formula>
    </cfRule>
    <cfRule type="cellIs" dxfId="329" priority="160" operator="lessThan">
      <formula>1</formula>
    </cfRule>
  </conditionalFormatting>
  <conditionalFormatting sqref="V18:V19 V874 V878:V880">
    <cfRule type="cellIs" dxfId="328" priority="727" operator="lessThan">
      <formula>1</formula>
    </cfRule>
  </conditionalFormatting>
  <conditionalFormatting sqref="V20:V21">
    <cfRule type="cellIs" dxfId="327" priority="874" operator="greaterThanOrEqual">
      <formula>0.5</formula>
    </cfRule>
    <cfRule type="cellIs" dxfId="326" priority="875" operator="lessThan">
      <formula>0.5</formula>
    </cfRule>
  </conditionalFormatting>
  <conditionalFormatting sqref="V22">
    <cfRule type="cellIs" dxfId="325" priority="644" operator="greaterThanOrEqual">
      <formula>5</formula>
    </cfRule>
    <cfRule type="cellIs" dxfId="324" priority="645" operator="lessThan">
      <formula>5</formula>
    </cfRule>
  </conditionalFormatting>
  <conditionalFormatting sqref="V23">
    <cfRule type="cellIs" dxfId="323" priority="143" stopIfTrue="1" operator="greaterThanOrEqual">
      <formula>500</formula>
    </cfRule>
    <cfRule type="cellIs" dxfId="322" priority="144" operator="lessThan">
      <formula>500</formula>
    </cfRule>
  </conditionalFormatting>
  <conditionalFormatting sqref="V24:V39 V41 V44:V48">
    <cfRule type="cellIs" dxfId="321" priority="858" stopIfTrue="1" operator="greaterThanOrEqual">
      <formula>500</formula>
    </cfRule>
    <cfRule type="cellIs" dxfId="320" priority="859" operator="lessThan">
      <formula>500</formula>
    </cfRule>
  </conditionalFormatting>
  <conditionalFormatting sqref="V40 V46:V48 V75 V146:V149 V1112:V1401">
    <cfRule type="cellIs" dxfId="319" priority="385" operator="lessThan">
      <formula>$W$1114</formula>
    </cfRule>
    <cfRule type="cellIs" dxfId="318" priority="386" operator="greaterThanOrEqual">
      <formula>$W$1114</formula>
    </cfRule>
  </conditionalFormatting>
  <conditionalFormatting sqref="V42:V43">
    <cfRule type="cellIs" dxfId="317" priority="870" stopIfTrue="1" operator="greaterThanOrEqual">
      <formula>10</formula>
    </cfRule>
    <cfRule type="cellIs" dxfId="316" priority="871" operator="lessThan">
      <formula>10</formula>
    </cfRule>
  </conditionalFormatting>
  <conditionalFormatting sqref="V44:V48 V64:V67 V152:V153 V237:V243 V1162:V1163 V3:V4 V92:V93 V77:V89">
    <cfRule type="cellIs" dxfId="315" priority="869" operator="lessThan">
      <formula>1</formula>
    </cfRule>
  </conditionalFormatting>
  <conditionalFormatting sqref="V44:V48 V92:V93 V101:V104 V3:V4 V83:V89">
    <cfRule type="cellIs" dxfId="314" priority="868" operator="greaterThanOrEqual">
      <formula>1</formula>
    </cfRule>
  </conditionalFormatting>
  <conditionalFormatting sqref="V50:V53">
    <cfRule type="cellIs" dxfId="313" priority="872" operator="greaterThanOrEqual">
      <formula>10</formula>
    </cfRule>
    <cfRule type="cellIs" dxfId="312" priority="873" operator="lessThan">
      <formula>10</formula>
    </cfRule>
  </conditionalFormatting>
  <conditionalFormatting sqref="V54:V55 V152:V153 V237:V243 V1162:V1163">
    <cfRule type="cellIs" dxfId="311" priority="756" operator="greaterThanOrEqual">
      <formula>1</formula>
    </cfRule>
  </conditionalFormatting>
  <conditionalFormatting sqref="V56:V57">
    <cfRule type="cellIs" dxfId="310" priority="722" operator="greaterThanOrEqual">
      <formula>500</formula>
    </cfRule>
    <cfRule type="cellIs" dxfId="309" priority="723" operator="lessThan">
      <formula>500</formula>
    </cfRule>
  </conditionalFormatting>
  <conditionalFormatting sqref="V58">
    <cfRule type="cellIs" dxfId="308" priority="720" operator="greaterThanOrEqual">
      <formula>3000</formula>
    </cfRule>
    <cfRule type="cellIs" dxfId="307" priority="721" operator="lessThan">
      <formula>3000</formula>
    </cfRule>
  </conditionalFormatting>
  <conditionalFormatting sqref="V59:V61">
    <cfRule type="cellIs" dxfId="306" priority="252" operator="greaterThanOrEqual">
      <formula>$W$1114</formula>
    </cfRule>
    <cfRule type="cellIs" dxfId="305" priority="253" operator="lessThan">
      <formula>$W$1114</formula>
    </cfRule>
  </conditionalFormatting>
  <conditionalFormatting sqref="V60:V61">
    <cfRule type="cellIs" dxfId="304" priority="878" operator="greaterThanOrEqual">
      <formula>21</formula>
    </cfRule>
    <cfRule type="cellIs" dxfId="303" priority="879" operator="lessThan">
      <formula>21</formula>
    </cfRule>
  </conditionalFormatting>
  <conditionalFormatting sqref="V62:V67">
    <cfRule type="cellIs" dxfId="302" priority="724" operator="greaterThanOrEqual">
      <formula>1</formula>
    </cfRule>
    <cfRule type="cellIs" dxfId="301" priority="725" operator="lessThan">
      <formula>1</formula>
    </cfRule>
  </conditionalFormatting>
  <conditionalFormatting sqref="V65:V67">
    <cfRule type="cellIs" dxfId="300" priority="617" operator="greaterThanOrEqual">
      <formula>$W$1114</formula>
    </cfRule>
    <cfRule type="cellIs" dxfId="299" priority="823" operator="lessThan">
      <formula>$W$1114</formula>
    </cfRule>
  </conditionalFormatting>
  <conditionalFormatting sqref="V68 V133:V134 V178:V181 V77:V88">
    <cfRule type="cellIs" dxfId="298" priority="861" operator="greaterThanOrEqual">
      <formula>2</formula>
    </cfRule>
  </conditionalFormatting>
  <conditionalFormatting sqref="V69">
    <cfRule type="cellIs" dxfId="297" priority="865" operator="greaterThanOrEqual">
      <formula>5</formula>
    </cfRule>
    <cfRule type="cellIs" dxfId="296" priority="866" operator="lessThan">
      <formula>5</formula>
    </cfRule>
  </conditionalFormatting>
  <conditionalFormatting sqref="V70 V106:V127 V129">
    <cfRule type="cellIs" dxfId="295" priority="718" operator="greaterThanOrEqual">
      <formula>1</formula>
    </cfRule>
    <cfRule type="cellIs" dxfId="294" priority="719" operator="lessThan">
      <formula>1</formula>
    </cfRule>
    <cfRule type="cellIs" dxfId="293" priority="864" operator="lessThan">
      <formula>1</formula>
    </cfRule>
  </conditionalFormatting>
  <conditionalFormatting sqref="V71:V73">
    <cfRule type="cellIs" dxfId="292" priority="716" operator="greaterThanOrEqual">
      <formula>0.1</formula>
    </cfRule>
    <cfRule type="cellIs" dxfId="291" priority="717" operator="lessThan">
      <formula>0.1</formula>
    </cfRule>
  </conditionalFormatting>
  <conditionalFormatting sqref="V72:V75">
    <cfRule type="cellIs" dxfId="290" priority="860" operator="lessThan">
      <formula>1</formula>
    </cfRule>
  </conditionalFormatting>
  <conditionalFormatting sqref="V72:V76">
    <cfRule type="cellIs" dxfId="289" priority="543" operator="greaterThanOrEqual">
      <formula>1</formula>
    </cfRule>
  </conditionalFormatting>
  <conditionalFormatting sqref="V74:V76">
    <cfRule type="cellIs" dxfId="288" priority="544" operator="lessThan">
      <formula>1</formula>
    </cfRule>
    <cfRule type="cellIs" dxfId="287" priority="545" operator="lessThan">
      <formula>1</formula>
    </cfRule>
  </conditionalFormatting>
  <conditionalFormatting sqref="V77:V82">
    <cfRule type="cellIs" dxfId="286" priority="867" operator="greaterThanOrEqual">
      <formula>1</formula>
    </cfRule>
  </conditionalFormatting>
  <conditionalFormatting sqref="V133:V134 V68 V178:V181 V77:V88">
    <cfRule type="cellIs" dxfId="285" priority="862" operator="lessThan">
      <formula>2</formula>
    </cfRule>
  </conditionalFormatting>
  <conditionalFormatting sqref="V89">
    <cfRule type="cellIs" dxfId="284" priority="713" operator="lessThan">
      <formula>1</formula>
    </cfRule>
  </conditionalFormatting>
  <conditionalFormatting sqref="V90">
    <cfRule type="cellIs" dxfId="283" priority="711" operator="greaterThanOrEqual">
      <formula>5</formula>
    </cfRule>
    <cfRule type="cellIs" dxfId="282" priority="712" operator="lessThan">
      <formula>5</formula>
    </cfRule>
  </conditionalFormatting>
  <conditionalFormatting sqref="V91:V93 V102:V105 V188:V193">
    <cfRule type="cellIs" dxfId="281" priority="714" operator="greaterThanOrEqual">
      <formula>2</formula>
    </cfRule>
    <cfRule type="cellIs" dxfId="280" priority="715" operator="lessThan">
      <formula>2</formula>
    </cfRule>
  </conditionalFormatting>
  <conditionalFormatting sqref="V94">
    <cfRule type="cellIs" dxfId="279" priority="709" operator="greaterThanOrEqual">
      <formula>6</formula>
    </cfRule>
    <cfRule type="cellIs" dxfId="278" priority="710" operator="lessThan">
      <formula>6</formula>
    </cfRule>
  </conditionalFormatting>
  <conditionalFormatting sqref="V95:V98">
    <cfRule type="cellIs" dxfId="277" priority="706" operator="greaterThanOrEqual">
      <formula>1</formula>
    </cfRule>
    <cfRule type="cellIs" dxfId="276" priority="707" operator="lessThan">
      <formula>1</formula>
    </cfRule>
    <cfRule type="cellIs" dxfId="275" priority="708" operator="lessThan">
      <formula>1</formula>
    </cfRule>
  </conditionalFormatting>
  <conditionalFormatting sqref="V99:V100">
    <cfRule type="cellIs" dxfId="274" priority="704" operator="greaterThanOrEqual">
      <formula>5</formula>
    </cfRule>
    <cfRule type="cellIs" dxfId="273" priority="705" operator="lessThan">
      <formula>5</formula>
    </cfRule>
  </conditionalFormatting>
  <conditionalFormatting sqref="V101">
    <cfRule type="cellIs" dxfId="272" priority="702" operator="lessThan">
      <formula>1</formula>
    </cfRule>
  </conditionalFormatting>
  <conditionalFormatting sqref="V101:V104">
    <cfRule type="cellIs" dxfId="271" priority="703" operator="lessThan">
      <formula>1</formula>
    </cfRule>
  </conditionalFormatting>
  <conditionalFormatting sqref="V128">
    <cfRule type="cellIs" dxfId="270" priority="374" operator="lessThan">
      <formula>$W$1114</formula>
    </cfRule>
    <cfRule type="cellIs" dxfId="269" priority="375" operator="greaterThanOrEqual">
      <formula>$W$1114</formula>
    </cfRule>
  </conditionalFormatting>
  <conditionalFormatting sqref="V130">
    <cfRule type="cellIs" dxfId="268" priority="685" operator="greaterThanOrEqual">
      <formula>2</formula>
    </cfRule>
    <cfRule type="cellIs" dxfId="267" priority="686" operator="lessThan">
      <formula>2</formula>
    </cfRule>
  </conditionalFormatting>
  <conditionalFormatting sqref="V131:V133">
    <cfRule type="cellIs" dxfId="266" priority="699" operator="greaterThanOrEqual">
      <formula>1</formula>
    </cfRule>
    <cfRule type="cellIs" dxfId="265" priority="700" operator="lessThan">
      <formula>1</formula>
    </cfRule>
    <cfRule type="cellIs" dxfId="264" priority="701" operator="lessThan">
      <formula>1</formula>
    </cfRule>
  </conditionalFormatting>
  <conditionalFormatting sqref="V135:V136 V138 V140:V141">
    <cfRule type="cellIs" dxfId="263" priority="696" operator="greaterThanOrEqual">
      <formula>1</formula>
    </cfRule>
    <cfRule type="cellIs" dxfId="262" priority="697" operator="lessThan">
      <formula>1</formula>
    </cfRule>
    <cfRule type="cellIs" dxfId="261" priority="698" operator="lessThan">
      <formula>1</formula>
    </cfRule>
  </conditionalFormatting>
  <conditionalFormatting sqref="V137">
    <cfRule type="cellIs" dxfId="260" priority="186" operator="lessThan">
      <formula>$W$1114</formula>
    </cfRule>
    <cfRule type="cellIs" dxfId="259" priority="187" operator="greaterThanOrEqual">
      <formula>$W$1114</formula>
    </cfRule>
  </conditionalFormatting>
  <conditionalFormatting sqref="V139">
    <cfRule type="cellIs" dxfId="258" priority="202" operator="lessThan">
      <formula>$W$1114</formula>
    </cfRule>
    <cfRule type="cellIs" dxfId="257" priority="203" operator="greaterThanOrEqual">
      <formula>$W$1114</formula>
    </cfRule>
  </conditionalFormatting>
  <conditionalFormatting sqref="V142:V143">
    <cfRule type="cellIs" dxfId="256" priority="683" operator="greaterThanOrEqual">
      <formula>3</formula>
    </cfRule>
    <cfRule type="cellIs" dxfId="255" priority="684" operator="lessThan">
      <formula>3</formula>
    </cfRule>
  </conditionalFormatting>
  <conditionalFormatting sqref="V144">
    <cfRule type="cellIs" dxfId="254" priority="294" operator="lessThan">
      <formula>$W$1114</formula>
    </cfRule>
    <cfRule type="cellIs" dxfId="253" priority="295" operator="greaterThanOrEqual">
      <formula>$W$1114</formula>
    </cfRule>
  </conditionalFormatting>
  <conditionalFormatting sqref="V145:V149">
    <cfRule type="cellIs" dxfId="252" priority="693" operator="greaterThanOrEqual">
      <formula>1</formula>
    </cfRule>
    <cfRule type="cellIs" dxfId="251" priority="694" operator="lessThan">
      <formula>1</formula>
    </cfRule>
    <cfRule type="cellIs" dxfId="250" priority="695" operator="lessThan">
      <formula>1</formula>
    </cfRule>
  </conditionalFormatting>
  <conditionalFormatting sqref="V150">
    <cfRule type="cellIs" dxfId="249" priority="681" operator="greaterThanOrEqual">
      <formula>2</formula>
    </cfRule>
    <cfRule type="cellIs" dxfId="248" priority="682" operator="lessThan">
      <formula>2</formula>
    </cfRule>
  </conditionalFormatting>
  <conditionalFormatting sqref="V151">
    <cfRule type="cellIs" dxfId="247" priority="679" operator="greaterThanOrEqual">
      <formula>10</formula>
    </cfRule>
    <cfRule type="cellIs" dxfId="246" priority="680" operator="lessThan">
      <formula>10</formula>
    </cfRule>
  </conditionalFormatting>
  <conditionalFormatting sqref="V154">
    <cfRule type="cellIs" dxfId="245" priority="677" operator="greaterThanOrEqual">
      <formula>5</formula>
    </cfRule>
    <cfRule type="cellIs" dxfId="244" priority="678" operator="lessThan">
      <formula>5</formula>
    </cfRule>
  </conditionalFormatting>
  <conditionalFormatting sqref="V155:V156">
    <cfRule type="cellIs" dxfId="243" priority="690" operator="greaterThanOrEqual">
      <formula>1</formula>
    </cfRule>
    <cfRule type="cellIs" dxfId="242" priority="691" operator="lessThan">
      <formula>1</formula>
    </cfRule>
    <cfRule type="cellIs" dxfId="241" priority="692" operator="lessThan">
      <formula>1</formula>
    </cfRule>
  </conditionalFormatting>
  <conditionalFormatting sqref="V157">
    <cfRule type="cellIs" dxfId="240" priority="675" operator="greaterThanOrEqual">
      <formula>2</formula>
    </cfRule>
    <cfRule type="cellIs" dxfId="239" priority="676" operator="lessThan">
      <formula>2</formula>
    </cfRule>
  </conditionalFormatting>
  <conditionalFormatting sqref="V158:V164">
    <cfRule type="cellIs" dxfId="238" priority="687" operator="greaterThanOrEqual">
      <formula>1</formula>
    </cfRule>
    <cfRule type="cellIs" dxfId="237" priority="688" operator="lessThan">
      <formula>1</formula>
    </cfRule>
    <cfRule type="cellIs" dxfId="236" priority="689" operator="lessThan">
      <formula>1</formula>
    </cfRule>
  </conditionalFormatting>
  <conditionalFormatting sqref="V165:V167">
    <cfRule type="cellIs" dxfId="235" priority="648" operator="greaterThanOrEqual">
      <formula>100</formula>
    </cfRule>
    <cfRule type="cellIs" dxfId="234" priority="649" operator="lessThan">
      <formula>100</formula>
    </cfRule>
  </conditionalFormatting>
  <conditionalFormatting sqref="V168 V170:V173 V184 V196:V202 V207 V225">
    <cfRule type="cellIs" dxfId="233" priority="666" operator="greaterThanOrEqual">
      <formula>2</formula>
    </cfRule>
    <cfRule type="cellIs" dxfId="232" priority="667" operator="lessThan">
      <formula>2</formula>
    </cfRule>
  </conditionalFormatting>
  <conditionalFormatting sqref="V169">
    <cfRule type="cellIs" dxfId="231" priority="664" operator="greaterThanOrEqual">
      <formula>10</formula>
    </cfRule>
    <cfRule type="cellIs" dxfId="230" priority="665" operator="lessThan">
      <formula>10</formula>
    </cfRule>
  </conditionalFormatting>
  <conditionalFormatting sqref="V174:V177">
    <cfRule type="cellIs" dxfId="229" priority="661" operator="greaterThanOrEqual">
      <formula>1</formula>
    </cfRule>
    <cfRule type="cellIs" dxfId="228" priority="662" operator="lessThan">
      <formula>1</formula>
    </cfRule>
    <cfRule type="cellIs" dxfId="227" priority="663" operator="lessThan">
      <formula>1</formula>
    </cfRule>
  </conditionalFormatting>
  <conditionalFormatting sqref="V182 V195 V208:V209">
    <cfRule type="cellIs" dxfId="226" priority="668" operator="greaterThanOrEqual">
      <formula>3</formula>
    </cfRule>
    <cfRule type="cellIs" dxfId="225" priority="669" operator="lessThan">
      <formula>3</formula>
    </cfRule>
  </conditionalFormatting>
  <conditionalFormatting sqref="V183 V185 V194 V224">
    <cfRule type="cellIs" dxfId="224" priority="672" operator="greaterThanOrEqual">
      <formula>1</formula>
    </cfRule>
    <cfRule type="cellIs" dxfId="223" priority="673" operator="lessThan">
      <formula>1</formula>
    </cfRule>
    <cfRule type="cellIs" dxfId="222" priority="674" operator="lessThan">
      <formula>1</formula>
    </cfRule>
  </conditionalFormatting>
  <conditionalFormatting sqref="V186:V187">
    <cfRule type="cellIs" dxfId="221" priority="657" operator="greaterThanOrEqual">
      <formula>50</formula>
    </cfRule>
    <cfRule type="cellIs" dxfId="220" priority="658" operator="lessThan">
      <formula>50</formula>
    </cfRule>
  </conditionalFormatting>
  <conditionalFormatting sqref="V203">
    <cfRule type="cellIs" dxfId="219" priority="654" operator="greaterThanOrEqual">
      <formula>1</formula>
    </cfRule>
    <cfRule type="cellIs" dxfId="218" priority="655" operator="lessThan">
      <formula>1</formula>
    </cfRule>
    <cfRule type="cellIs" dxfId="217" priority="656" operator="lessThan">
      <formula>1</formula>
    </cfRule>
  </conditionalFormatting>
  <conditionalFormatting sqref="V204">
    <cfRule type="cellIs" dxfId="216" priority="652" operator="greaterThanOrEqual">
      <formula>400</formula>
    </cfRule>
    <cfRule type="cellIs" dxfId="215" priority="653" operator="lessThan">
      <formula>400</formula>
    </cfRule>
  </conditionalFormatting>
  <conditionalFormatting sqref="V205:V206">
    <cfRule type="cellIs" dxfId="214" priority="650" operator="greaterThanOrEqual">
      <formula>20</formula>
    </cfRule>
    <cfRule type="cellIs" dxfId="213" priority="651" operator="lessThan">
      <formula>20</formula>
    </cfRule>
  </conditionalFormatting>
  <conditionalFormatting sqref="V210:V214">
    <cfRule type="cellIs" dxfId="212" priority="334" operator="lessThan">
      <formula>$W$1114</formula>
    </cfRule>
    <cfRule type="cellIs" dxfId="211" priority="335" operator="greaterThanOrEqual">
      <formula>$W$1114</formula>
    </cfRule>
  </conditionalFormatting>
  <conditionalFormatting sqref="V215:V216 V220:V223">
    <cfRule type="cellIs" dxfId="210" priority="646" operator="greaterThanOrEqual">
      <formula>200</formula>
    </cfRule>
    <cfRule type="cellIs" dxfId="209" priority="647" operator="lessThan">
      <formula>200</formula>
    </cfRule>
  </conditionalFormatting>
  <conditionalFormatting sqref="V226:V228 V230:V232">
    <cfRule type="cellIs" dxfId="208" priority="659" operator="greaterThanOrEqual">
      <formula>50</formula>
    </cfRule>
    <cfRule type="cellIs" dxfId="207" priority="660" operator="lessThan">
      <formula>50</formula>
    </cfRule>
  </conditionalFormatting>
  <conditionalFormatting sqref="V229 V901:V938 V940:V1111">
    <cfRule type="cellIs" dxfId="206" priority="625" operator="greaterThanOrEqual">
      <formula>0</formula>
    </cfRule>
    <cfRule type="cellIs" dxfId="205" priority="626" operator="lessThan">
      <formula>0</formula>
    </cfRule>
  </conditionalFormatting>
  <conditionalFormatting sqref="V233:V236">
    <cfRule type="cellIs" dxfId="204" priority="638" operator="greaterThanOrEqual">
      <formula>200</formula>
    </cfRule>
    <cfRule type="cellIs" dxfId="203" priority="639" operator="lessThan">
      <formula>200</formula>
    </cfRule>
  </conditionalFormatting>
  <conditionalFormatting sqref="V244">
    <cfRule type="cellIs" dxfId="202" priority="670" operator="greaterThanOrEqual">
      <formula>2</formula>
    </cfRule>
    <cfRule type="cellIs" dxfId="201" priority="671" operator="lessThan">
      <formula>2</formula>
    </cfRule>
  </conditionalFormatting>
  <conditionalFormatting sqref="V245:V252 V255">
    <cfRule type="cellIs" dxfId="200" priority="830" operator="greaterThanOrEqual">
      <formula>60</formula>
    </cfRule>
    <cfRule type="cellIs" dxfId="199" priority="831" operator="lessThan">
      <formula>60</formula>
    </cfRule>
  </conditionalFormatting>
  <conditionalFormatting sqref="V253:V254">
    <cfRule type="cellIs" dxfId="198" priority="828" operator="greaterThanOrEqual">
      <formula>50</formula>
    </cfRule>
    <cfRule type="cellIs" dxfId="197" priority="829" operator="lessThan">
      <formula>50</formula>
    </cfRule>
  </conditionalFormatting>
  <conditionalFormatting sqref="V256:V257 V292:V294 V300:V324">
    <cfRule type="cellIs" dxfId="196" priority="821" operator="greaterThanOrEqual">
      <formula>240</formula>
    </cfRule>
    <cfRule type="cellIs" dxfId="195" priority="822" operator="lessThan">
      <formula>240</formula>
    </cfRule>
  </conditionalFormatting>
  <conditionalFormatting sqref="V257">
    <cfRule type="cellIs" dxfId="194" priority="546" operator="greaterThanOrEqual">
      <formula>$W$1114</formula>
    </cfRule>
    <cfRule type="cellIs" dxfId="193" priority="547" operator="lessThan">
      <formula>$W$1114</formula>
    </cfRule>
  </conditionalFormatting>
  <conditionalFormatting sqref="V258">
    <cfRule type="cellIs" dxfId="192" priority="621" operator="greaterThanOrEqual">
      <formula>0</formula>
    </cfRule>
    <cfRule type="cellIs" dxfId="191" priority="622" operator="lessThan">
      <formula>0</formula>
    </cfRule>
  </conditionalFormatting>
  <conditionalFormatting sqref="V259">
    <cfRule type="cellIs" dxfId="190" priority="819" operator="greaterThanOrEqual">
      <formula>720</formula>
    </cfRule>
    <cfRule type="cellIs" dxfId="189" priority="820" operator="lessThan">
      <formula>720</formula>
    </cfRule>
  </conditionalFormatting>
  <conditionalFormatting sqref="V259:V265">
    <cfRule type="cellIs" dxfId="188" priority="809" operator="greaterThanOrEqual">
      <formula>60</formula>
    </cfRule>
    <cfRule type="cellIs" dxfId="187" priority="810" operator="lessThan">
      <formula>60</formula>
    </cfRule>
  </conditionalFormatting>
  <conditionalFormatting sqref="V260">
    <cfRule type="cellIs" dxfId="186" priority="817" operator="greaterThanOrEqual">
      <formula>900</formula>
    </cfRule>
    <cfRule type="cellIs" dxfId="185" priority="818" operator="lessThan">
      <formula>900</formula>
    </cfRule>
  </conditionalFormatting>
  <conditionalFormatting sqref="V261">
    <cfRule type="cellIs" dxfId="184" priority="815" operator="greaterThanOrEqual">
      <formula>540</formula>
    </cfRule>
    <cfRule type="cellIs" dxfId="183" priority="816" operator="lessThan">
      <formula>540</formula>
    </cfRule>
  </conditionalFormatting>
  <conditionalFormatting sqref="V262">
    <cfRule type="cellIs" dxfId="182" priority="813" operator="greaterThanOrEqual">
      <formula>660</formula>
    </cfRule>
    <cfRule type="cellIs" dxfId="181" priority="814" operator="lessThan">
      <formula>660</formula>
    </cfRule>
  </conditionalFormatting>
  <conditionalFormatting sqref="V263:V264">
    <cfRule type="cellIs" dxfId="180" priority="811" operator="greaterThanOrEqual">
      <formula>420</formula>
    </cfRule>
    <cfRule type="cellIs" dxfId="179" priority="812" operator="lessThan">
      <formula>420</formula>
    </cfRule>
  </conditionalFormatting>
  <conditionalFormatting sqref="V265:V266 V272 V274:V275">
    <cfRule type="cellIs" dxfId="178" priority="807" operator="greaterThanOrEqual">
      <formula>480</formula>
    </cfRule>
    <cfRule type="cellIs" dxfId="177" priority="808" operator="lessThan">
      <formula>480</formula>
    </cfRule>
  </conditionalFormatting>
  <conditionalFormatting sqref="V267:V268">
    <cfRule type="cellIs" dxfId="176" priority="805" operator="greaterThanOrEqual">
      <formula>120</formula>
    </cfRule>
    <cfRule type="cellIs" dxfId="175" priority="806" operator="lessThan">
      <formula>120</formula>
    </cfRule>
  </conditionalFormatting>
  <conditionalFormatting sqref="V269:V272">
    <cfRule type="cellIs" dxfId="174" priority="801" operator="greaterThanOrEqual">
      <formula>360</formula>
    </cfRule>
    <cfRule type="cellIs" dxfId="173" priority="802" operator="lessThan">
      <formula>360</formula>
    </cfRule>
  </conditionalFormatting>
  <conditionalFormatting sqref="V273">
    <cfRule type="cellIs" dxfId="172" priority="803" operator="greaterThanOrEqual">
      <formula>240</formula>
    </cfRule>
    <cfRule type="cellIs" dxfId="171" priority="804" operator="lessThan">
      <formula>240</formula>
    </cfRule>
  </conditionalFormatting>
  <conditionalFormatting sqref="V276 V278">
    <cfRule type="cellIs" dxfId="170" priority="791" operator="greaterThanOrEqual">
      <formula>120</formula>
    </cfRule>
    <cfRule type="cellIs" dxfId="169" priority="792" operator="lessThan">
      <formula>120</formula>
    </cfRule>
  </conditionalFormatting>
  <conditionalFormatting sqref="V277">
    <cfRule type="cellIs" dxfId="168" priority="795" operator="greaterThanOrEqual">
      <formula>720</formula>
    </cfRule>
    <cfRule type="cellIs" dxfId="167" priority="796" operator="lessThan">
      <formula>720</formula>
    </cfRule>
    <cfRule type="cellIs" dxfId="166" priority="797" operator="greaterThanOrEqual">
      <formula>60</formula>
    </cfRule>
    <cfRule type="cellIs" dxfId="165" priority="798" operator="lessThan">
      <formula>60</formula>
    </cfRule>
  </conditionalFormatting>
  <conditionalFormatting sqref="V279">
    <cfRule type="cellIs" dxfId="164" priority="793" operator="greaterThanOrEqual">
      <formula>240</formula>
    </cfRule>
    <cfRule type="cellIs" dxfId="163" priority="794" operator="lessThan">
      <formula>240</formula>
    </cfRule>
  </conditionalFormatting>
  <conditionalFormatting sqref="V280">
    <cfRule type="cellIs" dxfId="162" priority="799" operator="greaterThanOrEqual">
      <formula>720</formula>
    </cfRule>
    <cfRule type="cellIs" dxfId="161" priority="800" operator="lessThan">
      <formula>720</formula>
    </cfRule>
  </conditionalFormatting>
  <conditionalFormatting sqref="V280:V284">
    <cfRule type="cellIs" dxfId="160" priority="787" operator="greaterThanOrEqual">
      <formula>60</formula>
    </cfRule>
    <cfRule type="cellIs" dxfId="159" priority="788" operator="lessThan">
      <formula>60</formula>
    </cfRule>
  </conditionalFormatting>
  <conditionalFormatting sqref="V281">
    <cfRule type="cellIs" dxfId="158" priority="789" operator="greaterThanOrEqual">
      <formula>300</formula>
    </cfRule>
    <cfRule type="cellIs" dxfId="157" priority="790" operator="lessThan">
      <formula>300</formula>
    </cfRule>
  </conditionalFormatting>
  <conditionalFormatting sqref="V282">
    <cfRule type="cellIs" dxfId="156" priority="785" operator="greaterThanOrEqual">
      <formula>450</formula>
    </cfRule>
    <cfRule type="cellIs" dxfId="155" priority="786" operator="lessThan">
      <formula>450</formula>
    </cfRule>
  </conditionalFormatting>
  <conditionalFormatting sqref="V285">
    <cfRule type="cellIs" dxfId="154" priority="783" operator="greaterThanOrEqual">
      <formula>30</formula>
    </cfRule>
    <cfRule type="cellIs" dxfId="153" priority="784" operator="lessThan">
      <formula>30</formula>
    </cfRule>
  </conditionalFormatting>
  <conditionalFormatting sqref="V286:V287">
    <cfRule type="cellIs" dxfId="152" priority="781" operator="greaterThanOrEqual">
      <formula>400</formula>
    </cfRule>
    <cfRule type="cellIs" dxfId="151" priority="782" operator="lessThan">
      <formula>400</formula>
    </cfRule>
  </conditionalFormatting>
  <conditionalFormatting sqref="V288:V290">
    <cfRule type="cellIs" dxfId="150" priority="779" operator="greaterThanOrEqual">
      <formula>200</formula>
    </cfRule>
    <cfRule type="cellIs" dxfId="149" priority="780" operator="lessThan">
      <formula>200</formula>
    </cfRule>
  </conditionalFormatting>
  <conditionalFormatting sqref="V291">
    <cfRule type="cellIs" dxfId="148" priority="775" operator="greaterThanOrEqual">
      <formula>720</formula>
    </cfRule>
    <cfRule type="cellIs" dxfId="147" priority="776" operator="lessThan">
      <formula>720</formula>
    </cfRule>
    <cfRule type="cellIs" dxfId="146" priority="777" operator="greaterThanOrEqual">
      <formula>60</formula>
    </cfRule>
    <cfRule type="cellIs" dxfId="145" priority="778" operator="lessThan">
      <formula>60</formula>
    </cfRule>
    <cfRule type="cellIs" dxfId="144" priority="837" operator="greaterThanOrEqual">
      <formula>#REF!</formula>
    </cfRule>
    <cfRule type="cellIs" dxfId="143" priority="838" operator="lessThan">
      <formula>#REF!</formula>
    </cfRule>
  </conditionalFormatting>
  <conditionalFormatting sqref="V293:V296">
    <cfRule type="cellIs" dxfId="142" priority="826" operator="greaterThanOrEqual">
      <formula>$S$7</formula>
    </cfRule>
    <cfRule type="cellIs" dxfId="141" priority="827" operator="lessThan">
      <formula>$S$7</formula>
    </cfRule>
  </conditionalFormatting>
  <conditionalFormatting sqref="V297:V298">
    <cfRule type="cellIs" dxfId="140" priority="773" operator="greaterThanOrEqual">
      <formula>240</formula>
    </cfRule>
    <cfRule type="cellIs" dxfId="139" priority="774" operator="lessThan">
      <formula>240</formula>
    </cfRule>
  </conditionalFormatting>
  <conditionalFormatting sqref="V299">
    <cfRule type="cellIs" dxfId="138" priority="839" operator="greaterThanOrEqual">
      <formula>960</formula>
    </cfRule>
    <cfRule type="cellIs" dxfId="137" priority="840" operator="lessThan">
      <formula>960</formula>
    </cfRule>
  </conditionalFormatting>
  <conditionalFormatting sqref="V308:V314">
    <cfRule type="cellIs" dxfId="136" priority="833" operator="greaterThanOrEqual">
      <formula>$S$7</formula>
    </cfRule>
    <cfRule type="cellIs" dxfId="135" priority="834" operator="lessThan">
      <formula>$S$7</formula>
    </cfRule>
  </conditionalFormatting>
  <conditionalFormatting sqref="V316:V317">
    <cfRule type="cellIs" dxfId="134" priority="824" operator="greaterThanOrEqual">
      <formula>$S$7</formula>
    </cfRule>
    <cfRule type="cellIs" dxfId="133" priority="825" operator="lessThan">
      <formula>$S$7</formula>
    </cfRule>
  </conditionalFormatting>
  <conditionalFormatting sqref="V325:V327">
    <cfRule type="cellIs" dxfId="132" priority="835" operator="greaterThanOrEqual">
      <formula>#REF!</formula>
    </cfRule>
    <cfRule type="cellIs" dxfId="131" priority="836" operator="lessThan">
      <formula>#REF!</formula>
    </cfRule>
  </conditionalFormatting>
  <conditionalFormatting sqref="V325:V330">
    <cfRule type="cellIs" dxfId="130" priority="767" operator="greaterThanOrEqual">
      <formula>60</formula>
    </cfRule>
    <cfRule type="cellIs" dxfId="129" priority="768" operator="lessThan">
      <formula>60</formula>
    </cfRule>
  </conditionalFormatting>
  <conditionalFormatting sqref="V328">
    <cfRule type="cellIs" dxfId="128" priority="771" operator="greaterThanOrEqual">
      <formula>#REF!</formula>
    </cfRule>
    <cfRule type="cellIs" dxfId="127" priority="772" operator="lessThan">
      <formula>#REF!</formula>
    </cfRule>
  </conditionalFormatting>
  <conditionalFormatting sqref="V329:V330">
    <cfRule type="cellIs" dxfId="126" priority="769" operator="greaterThanOrEqual">
      <formula>#REF!</formula>
    </cfRule>
    <cfRule type="cellIs" dxfId="125" priority="770" operator="lessThan">
      <formula>#REF!</formula>
    </cfRule>
  </conditionalFormatting>
  <conditionalFormatting sqref="V331:V337 V341:V345">
    <cfRule type="cellIs" dxfId="124" priority="642" operator="greaterThanOrEqual">
      <formula>100</formula>
    </cfRule>
    <cfRule type="cellIs" dxfId="123" priority="643" operator="lessThan">
      <formula>100</formula>
    </cfRule>
  </conditionalFormatting>
  <conditionalFormatting sqref="V338">
    <cfRule type="cellIs" dxfId="122" priority="455" operator="greaterThanOrEqual">
      <formula>15</formula>
    </cfRule>
    <cfRule type="cellIs" dxfId="121" priority="456" operator="lessThan">
      <formula>15</formula>
    </cfRule>
  </conditionalFormatting>
  <conditionalFormatting sqref="V339">
    <cfRule type="cellIs" dxfId="120" priority="425" operator="greaterThanOrEqual">
      <formula>0</formula>
    </cfRule>
    <cfRule type="cellIs" dxfId="119" priority="426" operator="lessThan">
      <formula>0</formula>
    </cfRule>
  </conditionalFormatting>
  <conditionalFormatting sqref="V340">
    <cfRule type="cellIs" dxfId="118" priority="348" operator="lessThan">
      <formula>$W$1114</formula>
    </cfRule>
    <cfRule type="cellIs" dxfId="117" priority="349" operator="greaterThanOrEqual">
      <formula>$W$1114</formula>
    </cfRule>
  </conditionalFormatting>
  <conditionalFormatting sqref="V346:V462 V469:V624">
    <cfRule type="cellIs" dxfId="116" priority="640" operator="greaterThanOrEqual">
      <formula>20</formula>
    </cfRule>
  </conditionalFormatting>
  <conditionalFormatting sqref="V346:V462">
    <cfRule type="cellIs" dxfId="115" priority="641" operator="lessThan">
      <formula>20</formula>
    </cfRule>
  </conditionalFormatting>
  <conditionalFormatting sqref="V463:V468">
    <cfRule type="cellIs" dxfId="114" priority="515" operator="greaterThanOrEqual">
      <formula>100</formula>
    </cfRule>
    <cfRule type="cellIs" dxfId="113" priority="516" operator="lessThan">
      <formula>100</formula>
    </cfRule>
  </conditionalFormatting>
  <conditionalFormatting sqref="V469:V624">
    <cfRule type="cellIs" dxfId="112" priority="764" operator="lessThan">
      <formula>20</formula>
    </cfRule>
  </conditionalFormatting>
  <conditionalFormatting sqref="V625:V746 V779:V865">
    <cfRule type="cellIs" dxfId="111" priority="766" operator="lessThan">
      <formula>5</formula>
    </cfRule>
  </conditionalFormatting>
  <conditionalFormatting sqref="V625:V746">
    <cfRule type="cellIs" dxfId="110" priority="765" operator="greaterThanOrEqual">
      <formula>5</formula>
    </cfRule>
  </conditionalFormatting>
  <conditionalFormatting sqref="V747">
    <cfRule type="cellIs" dxfId="109" priority="363" operator="lessThan">
      <formula>$W$1114</formula>
    </cfRule>
    <cfRule type="cellIs" dxfId="108" priority="364" operator="greaterThanOrEqual">
      <formula>$W$1114</formula>
    </cfRule>
  </conditionalFormatting>
  <conditionalFormatting sqref="V748:V758">
    <cfRule type="cellIs" dxfId="107" priority="489" operator="greaterThanOrEqual">
      <formula>5</formula>
    </cfRule>
    <cfRule type="cellIs" dxfId="106" priority="490" operator="lessThan">
      <formula>5</formula>
    </cfRule>
  </conditionalFormatting>
  <conditionalFormatting sqref="V757:V760">
    <cfRule type="cellIs" dxfId="105" priority="491" operator="greaterThanOrEqual">
      <formula>0</formula>
    </cfRule>
    <cfRule type="cellIs" dxfId="104" priority="492" operator="lessThan">
      <formula>0</formula>
    </cfRule>
  </conditionalFormatting>
  <conditionalFormatting sqref="V761">
    <cfRule type="cellIs" dxfId="103" priority="760" operator="greaterThanOrEqual">
      <formula>5</formula>
    </cfRule>
    <cfRule type="cellIs" dxfId="102" priority="761" operator="lessThan">
      <formula>5</formula>
    </cfRule>
  </conditionalFormatting>
  <conditionalFormatting sqref="V762:V763">
    <cfRule type="cellIs" dxfId="101" priority="762" operator="greaterThanOrEqual">
      <formula>0</formula>
    </cfRule>
    <cfRule type="cellIs" dxfId="100" priority="763" operator="lessThan">
      <formula>0</formula>
    </cfRule>
  </conditionalFormatting>
  <conditionalFormatting sqref="V764:V773">
    <cfRule type="cellIs" dxfId="99" priority="435" operator="lessThan">
      <formula>$W$1114</formula>
    </cfRule>
    <cfRule type="cellIs" dxfId="98" priority="436" operator="greaterThanOrEqual">
      <formula>$W$1114</formula>
    </cfRule>
  </conditionalFormatting>
  <conditionalFormatting sqref="V774:V778 V787">
    <cfRule type="cellIs" dxfId="97" priority="758" operator="greaterThanOrEqual">
      <formula>15</formula>
    </cfRule>
  </conditionalFormatting>
  <conditionalFormatting sqref="V779:V865">
    <cfRule type="cellIs" dxfId="96" priority="628" operator="greaterThanOrEqual">
      <formula>5</formula>
    </cfRule>
  </conditionalFormatting>
  <conditionalFormatting sqref="V787 V774:V778">
    <cfRule type="cellIs" dxfId="95" priority="759" operator="lessThan">
      <formula>15</formula>
    </cfRule>
  </conditionalFormatting>
  <conditionalFormatting sqref="V866:V868">
    <cfRule type="cellIs" dxfId="94" priority="754" operator="greaterThanOrEqual">
      <formula>1</formula>
    </cfRule>
    <cfRule type="cellIs" dxfId="93" priority="755" operator="lessThan">
      <formula>1</formula>
    </cfRule>
  </conditionalFormatting>
  <conditionalFormatting sqref="V869:V870">
    <cfRule type="cellIs" dxfId="92" priority="752" operator="greaterThanOrEqual">
      <formula>2</formula>
    </cfRule>
    <cfRule type="cellIs" dxfId="91" priority="753" operator="lessThan">
      <formula>2</formula>
    </cfRule>
  </conditionalFormatting>
  <conditionalFormatting sqref="V871:V872">
    <cfRule type="cellIs" dxfId="90" priority="750" operator="greaterThanOrEqual">
      <formula>1</formula>
    </cfRule>
    <cfRule type="cellIs" dxfId="89" priority="751" operator="lessThan">
      <formula>1</formula>
    </cfRule>
  </conditionalFormatting>
  <conditionalFormatting sqref="V873">
    <cfRule type="cellIs" dxfId="88" priority="748" operator="greaterThanOrEqual">
      <formula>2</formula>
    </cfRule>
    <cfRule type="cellIs" dxfId="87" priority="749" operator="lessThan">
      <formula>2</formula>
    </cfRule>
  </conditionalFormatting>
  <conditionalFormatting sqref="V874 V878:V880">
    <cfRule type="cellIs" dxfId="86" priority="726" operator="greaterThanOrEqual">
      <formula>1</formula>
    </cfRule>
  </conditionalFormatting>
  <conditionalFormatting sqref="V875:V876">
    <cfRule type="cellIs" dxfId="85" priority="746" operator="greaterThanOrEqual">
      <formula>6</formula>
    </cfRule>
    <cfRule type="cellIs" dxfId="84" priority="747" operator="lessThan">
      <formula>6</formula>
    </cfRule>
  </conditionalFormatting>
  <conditionalFormatting sqref="V877">
    <cfRule type="cellIs" dxfId="83" priority="744" operator="greaterThanOrEqual">
      <formula>2</formula>
    </cfRule>
    <cfRule type="cellIs" dxfId="82" priority="745" operator="lessThan">
      <formula>2</formula>
    </cfRule>
  </conditionalFormatting>
  <conditionalFormatting sqref="V881">
    <cfRule type="cellIs" dxfId="81" priority="742" operator="greaterThanOrEqual">
      <formula>4</formula>
    </cfRule>
    <cfRule type="cellIs" dxfId="80" priority="743" operator="lessThan">
      <formula>4</formula>
    </cfRule>
  </conditionalFormatting>
  <conditionalFormatting sqref="V882">
    <cfRule type="cellIs" dxfId="79" priority="740" operator="greaterThanOrEqual">
      <formula>2</formula>
    </cfRule>
    <cfRule type="cellIs" dxfId="78" priority="741" operator="lessThan">
      <formula>2</formula>
    </cfRule>
  </conditionalFormatting>
  <conditionalFormatting sqref="V883">
    <cfRule type="cellIs" dxfId="77" priority="738" operator="greaterThanOrEqual">
      <formula>1</formula>
    </cfRule>
    <cfRule type="cellIs" dxfId="76" priority="739" operator="lessThan">
      <formula>1</formula>
    </cfRule>
  </conditionalFormatting>
  <conditionalFormatting sqref="V884:V885">
    <cfRule type="cellIs" dxfId="75" priority="736" operator="greaterThanOrEqual">
      <formula>2</formula>
    </cfRule>
    <cfRule type="cellIs" dxfId="74" priority="737" operator="lessThan">
      <formula>2</formula>
    </cfRule>
  </conditionalFormatting>
  <conditionalFormatting sqref="V886:V890">
    <cfRule type="cellIs" dxfId="73" priority="734" operator="greaterThanOrEqual">
      <formula>1</formula>
    </cfRule>
    <cfRule type="cellIs" dxfId="72" priority="735" operator="lessThan">
      <formula>1</formula>
    </cfRule>
  </conditionalFormatting>
  <conditionalFormatting sqref="V891">
    <cfRule type="cellIs" dxfId="71" priority="732" operator="greaterThanOrEqual">
      <formula>2</formula>
    </cfRule>
    <cfRule type="cellIs" dxfId="70" priority="733" operator="lessThan">
      <formula>2</formula>
    </cfRule>
  </conditionalFormatting>
  <conditionalFormatting sqref="V892:V896">
    <cfRule type="cellIs" dxfId="69" priority="730" operator="greaterThanOrEqual">
      <formula>1</formula>
    </cfRule>
    <cfRule type="cellIs" dxfId="68" priority="731" operator="lessThan">
      <formula>1</formula>
    </cfRule>
  </conditionalFormatting>
  <conditionalFormatting sqref="V897:V900">
    <cfRule type="cellIs" dxfId="67" priority="728" operator="greaterThanOrEqual">
      <formula>2</formula>
    </cfRule>
    <cfRule type="cellIs" dxfId="66" priority="729" operator="lessThan">
      <formula>2</formula>
    </cfRule>
  </conditionalFormatting>
  <conditionalFormatting sqref="V939">
    <cfRule type="cellIs" dxfId="65" priority="413" operator="greaterThanOrEqual">
      <formula>1</formula>
    </cfRule>
    <cfRule type="cellIs" dxfId="64" priority="414" operator="lessThan">
      <formula>1</formula>
    </cfRule>
    <cfRule type="cellIs" dxfId="63" priority="415" operator="lessThan">
      <formula>1</formula>
    </cfRule>
  </conditionalFormatting>
  <conditionalFormatting sqref="V1162:V1163 V54:V55 V152:V153 V237:V243">
    <cfRule type="cellIs" dxfId="62" priority="757" operator="lessThan">
      <formula>1</formula>
    </cfRule>
  </conditionalFormatting>
  <conditionalFormatting sqref="W318:W325">
    <cfRule type="cellIs" dxfId="61" priority="832" operator="lessThan">
      <formula>3000</formula>
    </cfRule>
  </conditionalFormatting>
  <conditionalFormatting sqref="W558:Z746">
    <cfRule type="expression" dxfId="60" priority="637">
      <formula>$B558&lt;&gt;""</formula>
    </cfRule>
  </conditionalFormatting>
  <conditionalFormatting sqref="X1:Y48">
    <cfRule type="cellIs" dxfId="59" priority="141" operator="equal">
      <formula>"P var low"</formula>
    </cfRule>
    <cfRule type="cellIs" dxfId="58" priority="142" operator="equal">
      <formula>"N var"</formula>
    </cfRule>
  </conditionalFormatting>
  <conditionalFormatting sqref="Y13:Y14">
    <cfRule type="expression" dxfId="57" priority="226">
      <formula>$B13&lt;&gt;""</formula>
    </cfRule>
  </conditionalFormatting>
  <conditionalFormatting sqref="Y49 D92:D93 D1148:D1184">
    <cfRule type="cellIs" dxfId="56" priority="588" operator="equal">
      <formula>"P var low"</formula>
    </cfRule>
    <cfRule type="cellIs" dxfId="55" priority="589" operator="equal">
      <formula>"N var"</formula>
    </cfRule>
  </conditionalFormatting>
  <conditionalFormatting sqref="Y51:Y52">
    <cfRule type="expression" dxfId="54" priority="124">
      <formula>$B51&lt;&gt;""</formula>
    </cfRule>
  </conditionalFormatting>
  <conditionalFormatting sqref="Y61">
    <cfRule type="cellIs" dxfId="53" priority="276" operator="equal">
      <formula>"P var low"</formula>
    </cfRule>
    <cfRule type="cellIs" dxfId="52" priority="277" operator="equal">
      <formula>"N var"</formula>
    </cfRule>
  </conditionalFormatting>
  <conditionalFormatting sqref="Y66">
    <cfRule type="expression" dxfId="51" priority="125">
      <formula>$B66&lt;&gt;""</formula>
    </cfRule>
  </conditionalFormatting>
  <conditionalFormatting sqref="Y76">
    <cfRule type="expression" dxfId="50" priority="225">
      <formula>$B76&lt;&gt;""</formula>
    </cfRule>
  </conditionalFormatting>
  <conditionalFormatting sqref="Y78:Y80">
    <cfRule type="expression" dxfId="49" priority="238">
      <formula>$B78&lt;&gt;""</formula>
    </cfRule>
  </conditionalFormatting>
  <conditionalFormatting sqref="Y121">
    <cfRule type="expression" dxfId="48" priority="222">
      <formula>$B121&lt;&gt;""</formula>
    </cfRule>
  </conditionalFormatting>
  <conditionalFormatting sqref="Y167">
    <cfRule type="expression" dxfId="47" priority="128">
      <formula>$B167&lt;&gt;""</formula>
    </cfRule>
  </conditionalFormatting>
  <conditionalFormatting sqref="Y253:Y254">
    <cfRule type="expression" dxfId="46" priority="288">
      <formula>$B253&lt;&gt;""</formula>
    </cfRule>
  </conditionalFormatting>
  <conditionalFormatting sqref="Y262">
    <cfRule type="expression" dxfId="45" priority="146">
      <formula>$B262&lt;&gt;""</formula>
    </cfRule>
  </conditionalFormatting>
  <conditionalFormatting sqref="Y273">
    <cfRule type="expression" dxfId="44" priority="145">
      <formula>$B273&lt;&gt;""</formula>
    </cfRule>
  </conditionalFormatting>
  <conditionalFormatting sqref="Y285">
    <cfRule type="expression" dxfId="43" priority="227">
      <formula>$B285&lt;&gt;""</formula>
    </cfRule>
  </conditionalFormatting>
  <conditionalFormatting sqref="Y623:Y624">
    <cfRule type="expression" dxfId="42" priority="158">
      <formula>$B623&lt;&gt;""</formula>
    </cfRule>
  </conditionalFormatting>
  <conditionalFormatting sqref="Y698">
    <cfRule type="expression" dxfId="41" priority="228">
      <formula>$B698&lt;&gt;""</formula>
    </cfRule>
  </conditionalFormatting>
  <conditionalFormatting sqref="Y758">
    <cfRule type="expression" dxfId="40" priority="259">
      <formula>$B758&lt;&gt;""</formula>
    </cfRule>
  </conditionalFormatting>
  <conditionalFormatting sqref="Y768:Y773">
    <cfRule type="expression" dxfId="39" priority="120">
      <formula>$B768&lt;&gt;""</formula>
    </cfRule>
  </conditionalFormatting>
  <conditionalFormatting sqref="Y867">
    <cfRule type="expression" dxfId="38" priority="278">
      <formula>$B867&lt;&gt;""</formula>
    </cfRule>
  </conditionalFormatting>
  <conditionalFormatting sqref="Y871">
    <cfRule type="expression" dxfId="37" priority="126">
      <formula>$B871&lt;&gt;""</formula>
    </cfRule>
  </conditionalFormatting>
  <conditionalFormatting sqref="Y893">
    <cfRule type="expression" dxfId="36" priority="219">
      <formula>$B893&lt;&gt;""</formula>
    </cfRule>
  </conditionalFormatting>
  <conditionalFormatting sqref="Y900">
    <cfRule type="expression" dxfId="35" priority="223">
      <formula>$B900&lt;&gt;""</formula>
    </cfRule>
  </conditionalFormatting>
  <conditionalFormatting sqref="Y910">
    <cfRule type="expression" dxfId="34" priority="258">
      <formula>$B910&lt;&gt;""</formula>
    </cfRule>
  </conditionalFormatting>
  <conditionalFormatting sqref="Y1297">
    <cfRule type="expression" dxfId="33" priority="221">
      <formula>$B1297&lt;&gt;""</formula>
    </cfRule>
  </conditionalFormatting>
  <conditionalFormatting sqref="Y43:AA43">
    <cfRule type="expression" dxfId="32" priority="220">
      <formula>$B43&lt;&gt;""</formula>
    </cfRule>
  </conditionalFormatting>
  <conditionalFormatting sqref="Z69:Z73">
    <cfRule type="cellIs" dxfId="31" priority="857" operator="lessThan">
      <formula>3000</formula>
    </cfRule>
  </conditionalFormatting>
  <conditionalFormatting sqref="AA71:AA75">
    <cfRule type="cellIs" dxfId="30" priority="841" operator="lessThan">
      <formula>3000</formula>
    </cfRule>
    <cfRule type="cellIs" dxfId="29" priority="842" operator="equal">
      <formula>"P var low"</formula>
    </cfRule>
    <cfRule type="cellIs" dxfId="28" priority="843" operator="equal">
      <formula>"N var"</formula>
    </cfRule>
  </conditionalFormatting>
  <conditionalFormatting sqref="AA318:EL329">
    <cfRule type="expression" dxfId="27" priority="257">
      <formula>$B318&lt;&gt;""</formula>
    </cfRule>
  </conditionalFormatting>
  <conditionalFormatting sqref="AA469:IH746">
    <cfRule type="expression" dxfId="26" priority="587">
      <formula>$B469&lt;&gt;""</formula>
    </cfRule>
  </conditionalFormatting>
  <conditionalFormatting sqref="AB42:IH43">
    <cfRule type="expression" dxfId="25" priority="583">
      <formula>$B42&lt;&gt;""</formula>
    </cfRule>
  </conditionalFormatting>
  <conditionalFormatting sqref="EM294:IH329">
    <cfRule type="expression" dxfId="24" priority="119">
      <formula>$B294&lt;&gt;""</formula>
    </cfRule>
  </conditionalFormatting>
  <conditionalFormatting sqref="EV268">
    <cfRule type="expression" dxfId="23" priority="932">
      <formula>#REF!&lt;&gt;""</formula>
    </cfRule>
  </conditionalFormatting>
  <conditionalFormatting sqref="HH271">
    <cfRule type="expression" dxfId="22" priority="22">
      <formula>$B271&lt;&gt;""</formula>
    </cfRule>
  </conditionalFormatting>
  <conditionalFormatting sqref="G217:AG219">
    <cfRule type="expression" dxfId="21" priority="9">
      <formula>$B217&lt;&gt;""</formula>
    </cfRule>
  </conditionalFormatting>
  <conditionalFormatting sqref="A217:E219">
    <cfRule type="expression" dxfId="20" priority="6">
      <formula>$B217&lt;&gt;""</formula>
    </cfRule>
  </conditionalFormatting>
  <conditionalFormatting sqref="X217:Y219">
    <cfRule type="cellIs" dxfId="19" priority="10" operator="equal">
      <formula>"P var low"</formula>
    </cfRule>
    <cfRule type="cellIs" dxfId="18" priority="11" operator="equal">
      <formula>"N var"</formula>
    </cfRule>
  </conditionalFormatting>
  <conditionalFormatting sqref="E217:E219">
    <cfRule type="duplicateValues" dxfId="17" priority="12"/>
    <cfRule type="duplicateValues" dxfId="16" priority="13"/>
    <cfRule type="duplicateValues" dxfId="15" priority="14"/>
    <cfRule type="duplicateValues" dxfId="14" priority="15"/>
    <cfRule type="duplicateValues" dxfId="13" priority="16"/>
    <cfRule type="duplicateValues" dxfId="12" priority="17"/>
    <cfRule type="duplicateValues" dxfId="11" priority="18"/>
    <cfRule type="duplicateValues" dxfId="10" priority="19"/>
    <cfRule type="duplicateValues" dxfId="9" priority="20"/>
  </conditionalFormatting>
  <conditionalFormatting sqref="E217:E219">
    <cfRule type="duplicateValues" dxfId="8" priority="21"/>
  </conditionalFormatting>
  <conditionalFormatting sqref="V217:V219">
    <cfRule type="cellIs" dxfId="7" priority="7" operator="lessThan">
      <formula>$W$1114</formula>
    </cfRule>
    <cfRule type="cellIs" dxfId="6" priority="8" operator="greaterThanOrEqual">
      <formula>$W$1114</formula>
    </cfRule>
  </conditionalFormatting>
  <conditionalFormatting sqref="FU214:FU215">
    <cfRule type="expression" dxfId="5" priority="5">
      <formula>$B214&lt;&gt;""</formula>
    </cfRule>
  </conditionalFormatting>
  <conditionalFormatting sqref="FQ214:FQ215">
    <cfRule type="expression" dxfId="4" priority="4">
      <formula>$B214&lt;&gt;""</formula>
    </cfRule>
  </conditionalFormatting>
  <conditionalFormatting sqref="FM214:FM215">
    <cfRule type="expression" dxfId="3" priority="3">
      <formula>$B214&lt;&gt;""</formula>
    </cfRule>
  </conditionalFormatting>
  <conditionalFormatting sqref="HP217">
    <cfRule type="expression" dxfId="2" priority="2">
      <formula>$B217&lt;&gt;""</formula>
    </cfRule>
  </conditionalFormatting>
  <conditionalFormatting sqref="Y167">
    <cfRule type="expression" dxfId="1" priority="1">
      <formula>$B167&lt;&gt;""</formula>
    </cfRule>
  </conditionalFormatting>
  <conditionalFormatting sqref="A3">
    <cfRule type="expression" dxfId="0" priority="985">
      <formula>COUNTA($A3:$Q3)&gt;0</formula>
    </cfRule>
  </conditionalFormatting>
  <pageMargins left="0.70866141732283472" right="0.70866141732283472" top="0.74803149606299213" bottom="0.74803149606299213" header="0.31496062992125984" footer="0.31496062992125984"/>
  <pageSetup paperSize="9" scale="62" orientation="portrait" horizontalDpi="300" verticalDpi="300" r:id="rId1"/>
  <headerFooter>
    <oddHeader>&amp;R&amp;"Calibri"&amp;14&amp;KFF0000 L2: Internal use only&amp;1#_x000D_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14AF-594B-49BA-B0CB-E45AD366562D}">
  <dimension ref="A1"/>
  <sheetViews>
    <sheetView workbookViewId="0"/>
  </sheetViews>
  <sheetFormatPr defaultRowHeight="14.5" x14ac:dyDescent="0.35"/>
  <sheetData/>
  <pageMargins left="0.7" right="0.7" top="0.75" bottom="0.75" header="0.3" footer="0.3"/>
  <headerFooter>
    <oddHeader>&amp;R&amp;"Calibri"&amp;14&amp;KFF0000 L2: Internal use only&amp;1#_x000D_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Material Master List (OVERALL)</vt:lpstr>
      <vt:lpstr>Sheet1</vt:lpstr>
      <vt:lpstr>'Material Master List (OVERALL)'!Print_Area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Sherryl Fajardo</dc:creator>
  <cp:lastModifiedBy>Sherryl Fajardo</cp:lastModifiedBy>
  <dcterms:created xsi:type="dcterms:W3CDTF">2026-01-30T03:27:10Z</dcterms:created>
  <dcterms:modified xsi:type="dcterms:W3CDTF">2026-01-30T03:28:06Z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a92b90d-8b2c-464d-94f0-5bcfb983aed4_Enabled">
    <vt:lpwstr>true</vt:lpwstr>
  </property>
  <property fmtid="{D5CDD505-2E9C-101B-9397-08002B2CF9AE}" pid="3" name="MSIP_Label_ca92b90d-8b2c-464d-94f0-5bcfb983aed4_SetDate">
    <vt:lpwstr>2026-01-30T03:27:10Z</vt:lpwstr>
  </property>
  <property fmtid="{D5CDD505-2E9C-101B-9397-08002B2CF9AE}" pid="4" name="MSIP_Label_ca92b90d-8b2c-464d-94f0-5bcfb983aed4_Method">
    <vt:lpwstr>Standard</vt:lpwstr>
  </property>
  <property fmtid="{D5CDD505-2E9C-101B-9397-08002B2CF9AE}" pid="5" name="MSIP_Label_ca92b90d-8b2c-464d-94f0-5bcfb983aed4_Name">
    <vt:lpwstr>L2 (Non-encrypted)</vt:lpwstr>
  </property>
  <property fmtid="{D5CDD505-2E9C-101B-9397-08002B2CF9AE}" pid="6" name="MSIP_Label_ca92b90d-8b2c-464d-94f0-5bcfb983aed4_SiteId">
    <vt:lpwstr>7e452255-946f-4f17-800a-a0fb6835dc6c</vt:lpwstr>
  </property>
  <property fmtid="{D5CDD505-2E9C-101B-9397-08002B2CF9AE}" pid="7" name="MSIP_Label_ca92b90d-8b2c-464d-94f0-5bcfb983aed4_ActionId">
    <vt:lpwstr>176456bd-125e-4de4-96db-b98c9160dca9</vt:lpwstr>
  </property>
  <property fmtid="{D5CDD505-2E9C-101B-9397-08002B2CF9AE}" pid="8" name="MSIP_Label_ca92b90d-8b2c-464d-94f0-5bcfb983aed4_ContentBits">
    <vt:lpwstr>1</vt:lpwstr>
  </property>
</Properties>
</file>