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Учеба\Studies\3 КУРС\5 семестр\ДЗшки\ТСЗИ\"/>
    </mc:Choice>
  </mc:AlternateContent>
  <bookViews>
    <workbookView xWindow="0" yWindow="0" windowWidth="11496" windowHeight="306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3" i="1"/>
  <c r="L4" i="1"/>
  <c r="K4" i="1"/>
  <c r="N3" i="1"/>
  <c r="P3" i="1" s="1"/>
  <c r="P6" i="1"/>
  <c r="O4" i="1"/>
  <c r="O5" i="1"/>
  <c r="O6" i="1"/>
  <c r="O7" i="1"/>
  <c r="O3" i="1"/>
  <c r="D21" i="1"/>
  <c r="N4" i="1"/>
  <c r="P4" i="1" s="1"/>
  <c r="N5" i="1"/>
  <c r="P5" i="1" s="1"/>
  <c r="N6" i="1"/>
  <c r="N7" i="1"/>
  <c r="P7" i="1" s="1"/>
  <c r="N10" i="1"/>
  <c r="N9" i="1"/>
  <c r="K5" i="1"/>
  <c r="K6" i="1"/>
  <c r="K7" i="1"/>
  <c r="K3" i="1"/>
  <c r="L5" i="1"/>
  <c r="L6" i="1"/>
  <c r="L7" i="1"/>
  <c r="L3" i="1"/>
  <c r="I4" i="1"/>
  <c r="I5" i="1"/>
  <c r="I6" i="1"/>
  <c r="I7" i="1"/>
  <c r="I3" i="1"/>
  <c r="G39" i="1" l="1"/>
  <c r="H25" i="1"/>
  <c r="G37" i="1"/>
  <c r="G36" i="1"/>
  <c r="G38" i="1"/>
  <c r="G35" i="1"/>
  <c r="H22" i="1"/>
  <c r="H23" i="1"/>
  <c r="H24" i="1"/>
  <c r="H21" i="1"/>
  <c r="E38" i="1" l="1"/>
  <c r="E39" i="1"/>
  <c r="E40" i="1"/>
  <c r="E41" i="1"/>
  <c r="E37" i="1"/>
  <c r="D32" i="1"/>
  <c r="C38" i="1"/>
  <c r="C39" i="1"/>
  <c r="C40" i="1"/>
  <c r="C41" i="1"/>
  <c r="G22" i="1"/>
  <c r="G23" i="1"/>
  <c r="G24" i="1"/>
  <c r="G25" i="1"/>
  <c r="E25" i="1" s="1"/>
  <c r="G21" i="1"/>
  <c r="C37" i="1"/>
  <c r="B32" i="1"/>
  <c r="A32" i="1"/>
  <c r="D22" i="1"/>
  <c r="D23" i="1"/>
  <c r="D24" i="1"/>
  <c r="D25" i="1"/>
  <c r="E22" i="1"/>
  <c r="E23" i="1"/>
  <c r="E24" i="1"/>
  <c r="G26" i="1"/>
  <c r="G29" i="1"/>
  <c r="G30" i="1"/>
  <c r="G31" i="1"/>
  <c r="G27" i="1"/>
  <c r="G28" i="1"/>
  <c r="J19" i="1"/>
  <c r="J18" i="1"/>
  <c r="J17" i="1"/>
  <c r="E21" i="1" l="1"/>
  <c r="J16" i="1"/>
  <c r="J10" i="1"/>
  <c r="J11" i="1"/>
  <c r="J12" i="1"/>
  <c r="J13" i="1"/>
  <c r="J9" i="1"/>
  <c r="K10" i="1"/>
  <c r="K11" i="1"/>
  <c r="K12" i="1"/>
  <c r="K13" i="1"/>
  <c r="K9" i="1"/>
  <c r="E9" i="1"/>
  <c r="G3" i="1"/>
  <c r="H15" i="1" l="1"/>
  <c r="B16" i="1"/>
  <c r="E16" i="1"/>
  <c r="F16" i="1" s="1"/>
  <c r="E17" i="1"/>
  <c r="F17" i="1" s="1"/>
  <c r="E18" i="1"/>
  <c r="F18" i="1" s="1"/>
  <c r="E19" i="1"/>
  <c r="F19" i="1" s="1"/>
  <c r="E15" i="1"/>
  <c r="F15" i="1" s="1"/>
  <c r="I9" i="1"/>
  <c r="I10" i="1"/>
  <c r="I11" i="1"/>
  <c r="I12" i="1"/>
  <c r="I13" i="1"/>
  <c r="E10" i="1"/>
  <c r="E11" i="1"/>
  <c r="E12" i="1"/>
  <c r="E13" i="1"/>
  <c r="G4" i="1"/>
  <c r="G5" i="1"/>
  <c r="G6" i="1"/>
  <c r="G7" i="1"/>
</calcChain>
</file>

<file path=xl/sharedStrings.xml><?xml version="1.0" encoding="utf-8"?>
<sst xmlns="http://schemas.openxmlformats.org/spreadsheetml/2006/main" count="44" uniqueCount="43">
  <si>
    <t>i</t>
  </si>
  <si>
    <r>
      <t xml:space="preserve">Нормированное отношение сигнал/шум </t>
    </r>
    <r>
      <rPr>
        <i/>
        <sz val="10"/>
        <color theme="1"/>
        <rFont val="Times New Roman"/>
        <family val="1"/>
        <charset val="204"/>
      </rPr>
      <t>q</t>
    </r>
    <r>
      <rPr>
        <i/>
        <vertAlign val="subscript"/>
        <sz val="10"/>
        <color theme="1"/>
        <rFont val="Times New Roman"/>
        <family val="1"/>
        <charset val="204"/>
      </rPr>
      <t>н</t>
    </r>
  </si>
  <si>
    <r>
      <t xml:space="preserve">Нормированное значение словесной разборчивости речи </t>
    </r>
    <r>
      <rPr>
        <i/>
        <sz val="10"/>
        <color theme="1"/>
        <rFont val="Times New Roman"/>
        <family val="1"/>
        <charset val="204"/>
      </rPr>
      <t>W</t>
    </r>
    <r>
      <rPr>
        <vertAlign val="subscript"/>
        <sz val="10"/>
        <color theme="1"/>
        <rFont val="Times New Roman"/>
        <family val="1"/>
        <charset val="204"/>
      </rPr>
      <t>н</t>
    </r>
  </si>
  <si>
    <r>
      <t xml:space="preserve">Полоса пропускания фильтра </t>
    </r>
    <r>
      <rPr>
        <i/>
        <sz val="10"/>
        <color theme="1"/>
        <rFont val="Times New Roman"/>
        <family val="1"/>
        <charset val="204"/>
      </rPr>
      <t>R</t>
    </r>
    <r>
      <rPr>
        <sz val="10"/>
        <color theme="1"/>
        <rFont val="Times New Roman"/>
        <family val="1"/>
        <charset val="204"/>
      </rPr>
      <t>BW,кГц</t>
    </r>
  </si>
  <si>
    <r>
      <t xml:space="preserve">Удаление изм. Антенны от корпуса ТС </t>
    </r>
    <r>
      <rPr>
        <i/>
        <sz val="10"/>
        <color theme="1"/>
        <rFont val="Times New Roman"/>
        <family val="1"/>
        <charset val="204"/>
      </rPr>
      <t>R</t>
    </r>
    <r>
      <rPr>
        <sz val="10"/>
        <color theme="1"/>
        <rFont val="Times New Roman"/>
        <family val="1"/>
        <charset val="204"/>
      </rPr>
      <t>,м</t>
    </r>
  </si>
  <si>
    <r>
      <t xml:space="preserve">Удаление границы КЗ от корпуса ТС </t>
    </r>
    <r>
      <rPr>
        <i/>
        <sz val="10"/>
        <color theme="1"/>
        <rFont val="Times New Roman"/>
        <family val="1"/>
        <charset val="204"/>
      </rPr>
      <t>D</t>
    </r>
    <r>
      <rPr>
        <sz val="10"/>
        <color theme="1"/>
        <rFont val="Times New Roman"/>
        <family val="1"/>
        <charset val="204"/>
      </rPr>
      <t>,м</t>
    </r>
  </si>
  <si>
    <t>По графику</t>
  </si>
  <si>
    <r>
      <t>Спектральная плотность нормированного шума для возимых TCP,мкВ/(м×кГц</t>
    </r>
    <r>
      <rPr>
        <vertAlign val="superscript"/>
        <sz val="10"/>
        <color theme="1"/>
        <rFont val="Times New Roman"/>
        <family val="1"/>
        <charset val="204"/>
      </rPr>
      <t>0,5</t>
    </r>
    <r>
      <rPr>
        <sz val="10"/>
        <color theme="1"/>
        <rFont val="Times New Roman"/>
        <family val="1"/>
        <charset val="204"/>
      </rPr>
      <t>)</t>
    </r>
  </si>
  <si>
    <r>
      <t>Спектральная плотность нормированного шума для носимых TCP,мкВ/(м×кГц</t>
    </r>
    <r>
      <rPr>
        <vertAlign val="superscript"/>
        <sz val="10"/>
        <color theme="1"/>
        <rFont val="Times New Roman"/>
        <family val="1"/>
        <charset val="204"/>
      </rPr>
      <t>0,5</t>
    </r>
    <r>
      <rPr>
        <sz val="10"/>
        <color theme="1"/>
        <rFont val="Times New Roman"/>
        <family val="1"/>
        <charset val="204"/>
      </rPr>
      <t>)</t>
    </r>
  </si>
  <si>
    <t>Частоты для исследования (МГц)</t>
  </si>
  <si>
    <t>Полоса пропускания фильтра(Гц)</t>
  </si>
  <si>
    <t>Тип ТСР</t>
  </si>
  <si>
    <t>Носимое</t>
  </si>
  <si>
    <t>Удаление от границ КЗ</t>
  </si>
  <si>
    <t>№</t>
  </si>
  <si>
    <r>
      <t>Ширина полосы октавы ∆</t>
    </r>
    <r>
      <rPr>
        <i/>
        <sz val="10"/>
        <color theme="1"/>
        <rFont val="Times New Roman"/>
        <family val="1"/>
        <charset val="204"/>
      </rPr>
      <t>F</t>
    </r>
    <r>
      <rPr>
        <sz val="10"/>
        <color theme="1"/>
        <rFont val="Times New Roman"/>
        <family val="1"/>
        <charset val="204"/>
      </rPr>
      <t>, кГц</t>
    </r>
  </si>
  <si>
    <r>
      <t>Уровеньзвуковогодавления</t>
    </r>
    <r>
      <rPr>
        <i/>
        <sz val="10"/>
        <color theme="1"/>
        <rFont val="Times New Roman"/>
        <family val="1"/>
        <charset val="204"/>
      </rPr>
      <t>L</t>
    </r>
    <r>
      <rPr>
        <i/>
        <vertAlign val="subscript"/>
        <sz val="10"/>
        <color theme="1"/>
        <rFont val="Times New Roman"/>
        <family val="1"/>
        <charset val="204"/>
      </rPr>
      <t>i</t>
    </r>
    <r>
      <rPr>
        <sz val="10"/>
        <color theme="1"/>
        <rFont val="Times New Roman"/>
        <family val="1"/>
        <charset val="204"/>
      </rPr>
      <t>, дБ</t>
    </r>
  </si>
  <si>
    <r>
      <t xml:space="preserve">Измеренное напряжение «сигнал + шум» </t>
    </r>
    <r>
      <rPr>
        <i/>
        <sz val="10"/>
        <color theme="1"/>
        <rFont val="Times New Roman"/>
        <family val="1"/>
        <charset val="204"/>
      </rPr>
      <t>U</t>
    </r>
    <r>
      <rPr>
        <vertAlign val="subscript"/>
        <sz val="10"/>
        <color theme="1"/>
        <rFont val="Times New Roman"/>
        <family val="1"/>
        <charset val="204"/>
      </rPr>
      <t>сш</t>
    </r>
    <r>
      <rPr>
        <i/>
        <vertAlign val="subscript"/>
        <sz val="10"/>
        <color theme="1"/>
        <rFont val="Times New Roman"/>
        <family val="1"/>
        <charset val="204"/>
      </rPr>
      <t>i</t>
    </r>
    <r>
      <rPr>
        <sz val="10"/>
        <color theme="1"/>
        <rFont val="Times New Roman"/>
        <family val="1"/>
        <charset val="204"/>
      </rPr>
      <t>, дБмкВ</t>
    </r>
  </si>
  <si>
    <r>
      <t xml:space="preserve">Измеренное напряжение шума, </t>
    </r>
    <r>
      <rPr>
        <i/>
        <sz val="10"/>
        <color theme="1"/>
        <rFont val="Times New Roman"/>
        <family val="1"/>
        <charset val="204"/>
      </rPr>
      <t>U</t>
    </r>
    <r>
      <rPr>
        <vertAlign val="subscript"/>
        <sz val="10"/>
        <color theme="1"/>
        <rFont val="Times New Roman"/>
        <family val="1"/>
        <charset val="204"/>
      </rPr>
      <t>ш</t>
    </r>
    <r>
      <rPr>
        <i/>
        <vertAlign val="subscript"/>
        <sz val="10"/>
        <color theme="1"/>
        <rFont val="Times New Roman"/>
        <family val="1"/>
        <charset val="204"/>
      </rPr>
      <t>i</t>
    </r>
    <r>
      <rPr>
        <sz val="10"/>
        <color theme="1"/>
        <rFont val="Times New Roman"/>
        <family val="1"/>
        <charset val="204"/>
      </rPr>
      <t>, дБмкВ</t>
    </r>
  </si>
  <si>
    <r>
      <t xml:space="preserve">Измеренное напряжение помехи, </t>
    </r>
    <r>
      <rPr>
        <i/>
        <sz val="10"/>
        <color theme="1"/>
        <rFont val="Times New Roman"/>
        <family val="1"/>
        <charset val="204"/>
      </rPr>
      <t>U</t>
    </r>
    <r>
      <rPr>
        <vertAlign val="subscript"/>
        <sz val="10"/>
        <color theme="1"/>
        <rFont val="Times New Roman"/>
        <family val="1"/>
        <charset val="204"/>
      </rPr>
      <t>САЗ</t>
    </r>
    <r>
      <rPr>
        <i/>
        <vertAlign val="subscript"/>
        <sz val="10"/>
        <color theme="1"/>
        <rFont val="Times New Roman"/>
        <family val="1"/>
        <charset val="204"/>
      </rPr>
      <t>i</t>
    </r>
    <r>
      <rPr>
        <sz val="10"/>
        <color theme="1"/>
        <rFont val="Times New Roman"/>
        <family val="1"/>
        <charset val="204"/>
      </rPr>
      <t>, дБмкВ</t>
    </r>
  </si>
  <si>
    <t>(САЗ не исп.)</t>
  </si>
  <si>
    <r>
      <t xml:space="preserve">Напряжение Сигнала </t>
    </r>
    <r>
      <rPr>
        <i/>
        <sz val="10"/>
        <color theme="1"/>
        <rFont val="Times New Roman"/>
        <family val="1"/>
        <charset val="204"/>
      </rPr>
      <t>U</t>
    </r>
    <r>
      <rPr>
        <vertAlign val="subscript"/>
        <sz val="10"/>
        <color theme="1"/>
        <rFont val="Times New Roman"/>
        <family val="1"/>
        <charset val="204"/>
      </rPr>
      <t>с</t>
    </r>
    <r>
      <rPr>
        <i/>
        <vertAlign val="subscript"/>
        <sz val="10"/>
        <color theme="1"/>
        <rFont val="Times New Roman"/>
        <family val="1"/>
        <charset val="204"/>
      </rPr>
      <t>i</t>
    </r>
    <r>
      <rPr>
        <sz val="10"/>
        <color theme="1"/>
        <rFont val="Times New Roman"/>
        <family val="1"/>
        <charset val="204"/>
      </rPr>
      <t>,дБмкВ</t>
    </r>
  </si>
  <si>
    <r>
      <t xml:space="preserve">Напряжение шума </t>
    </r>
    <r>
      <rPr>
        <i/>
        <sz val="10"/>
        <color theme="1"/>
        <rFont val="Times New Roman"/>
        <family val="1"/>
        <charset val="204"/>
      </rPr>
      <t>U</t>
    </r>
    <r>
      <rPr>
        <sz val="10"/>
        <color theme="1"/>
        <rFont val="Times New Roman"/>
        <family val="1"/>
        <charset val="204"/>
      </rPr>
      <t>ш</t>
    </r>
    <r>
      <rPr>
        <i/>
        <sz val="10"/>
        <color theme="1"/>
        <rFont val="Times New Roman"/>
        <family val="1"/>
        <charset val="204"/>
      </rPr>
      <t>ij</t>
    </r>
    <r>
      <rPr>
        <sz val="10"/>
        <color theme="1"/>
        <rFont val="Times New Roman"/>
        <family val="1"/>
        <charset val="204"/>
      </rPr>
      <t>,</t>
    </r>
  </si>
  <si>
    <t>мкВ</t>
  </si>
  <si>
    <t>K(дБ)</t>
  </si>
  <si>
    <t>Lн(дБ)</t>
  </si>
  <si>
    <t>Uс.прив.(дБмкВ)</t>
  </si>
  <si>
    <t>E(дБмкВ/м)</t>
  </si>
  <si>
    <r>
      <t xml:space="preserve">Частота обнаруженного сигнала автогенератора </t>
    </r>
    <r>
      <rPr>
        <i/>
        <sz val="10"/>
        <color theme="1"/>
        <rFont val="Times New Roman"/>
        <family val="1"/>
        <charset val="204"/>
      </rPr>
      <t>F</t>
    </r>
    <r>
      <rPr>
        <i/>
        <vertAlign val="subscript"/>
        <sz val="10"/>
        <color theme="1"/>
        <rFont val="Times New Roman"/>
        <family val="1"/>
        <charset val="204"/>
      </rPr>
      <t>j</t>
    </r>
    <r>
      <rPr>
        <sz val="10"/>
        <color theme="1"/>
        <rFont val="Times New Roman"/>
        <family val="1"/>
        <charset val="204"/>
      </rPr>
      <t>,МГц</t>
    </r>
  </si>
  <si>
    <r>
      <t xml:space="preserve">Калибровочный коэффициент антенны, </t>
    </r>
    <r>
      <rPr>
        <i/>
        <sz val="10"/>
        <color theme="1"/>
        <rFont val="Times New Roman"/>
        <family val="1"/>
        <charset val="204"/>
      </rPr>
      <t>K</t>
    </r>
    <r>
      <rPr>
        <vertAlign val="subscript"/>
        <sz val="10"/>
        <color theme="1"/>
        <rFont val="Times New Roman"/>
        <family val="1"/>
        <charset val="204"/>
      </rPr>
      <t>а</t>
    </r>
    <r>
      <rPr>
        <sz val="10"/>
        <color theme="1"/>
        <rFont val="Times New Roman"/>
        <family val="1"/>
        <charset val="204"/>
      </rPr>
      <t>,1/м</t>
    </r>
  </si>
  <si>
    <r>
      <t>Спектральная плотность нормированного шума для стационарных TCР, мкВ/(м×кГц</t>
    </r>
    <r>
      <rPr>
        <vertAlign val="superscript"/>
        <sz val="10"/>
        <color theme="1"/>
        <rFont val="Times New Roman"/>
        <family val="1"/>
        <charset val="204"/>
      </rPr>
      <t>0,5</t>
    </r>
    <r>
      <rPr>
        <sz val="10"/>
        <color theme="1"/>
        <rFont val="Times New Roman"/>
        <family val="1"/>
        <charset val="204"/>
      </rPr>
      <t>)</t>
    </r>
  </si>
  <si>
    <t>Eш.окт.н</t>
  </si>
  <si>
    <t>Uc</t>
  </si>
  <si>
    <t>Kдб</t>
  </si>
  <si>
    <t>K</t>
  </si>
  <si>
    <t>Lн</t>
  </si>
  <si>
    <t>Uсприв[дБмкВ]</t>
  </si>
  <si>
    <t>Kз</t>
  </si>
  <si>
    <t>Kз[дБ]</t>
  </si>
  <si>
    <t>Eс</t>
  </si>
  <si>
    <t>Eшокт[мкВ\м]</t>
  </si>
  <si>
    <t>Eс[дБ]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</si>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</sst>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7" formatCode="0.0000"/>
  </numFmts>
  <fonts count="8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i/>
      <vertAlign val="subscript"/>
      <sz val="10"/>
      <color theme="1"/>
      <name val="Times New Roman"/>
      <family val="1"/>
      <charset val="204"/>
    </font>
    <font>
      <vertAlign val="subscript"/>
      <sz val="10"/>
      <color theme="1"/>
      <name val="Times New Roman"/>
      <family val="1"/>
      <charset val="204"/>
    </font>
    <font>
      <vertAlign val="superscript"/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EBEAD6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left" vertical="center" wrapText="1" inden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 inden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 indent="1"/>
    </xf>
    <xf numFmtId="0" fontId="1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0" fillId="0" borderId="0" xfId="0" applyNumberFormat="1"/>
    <xf numFmtId="2" fontId="1" fillId="0" borderId="4" xfId="0" applyNumberFormat="1" applyFont="1" applyBorder="1" applyAlignment="1">
      <alignment horizontal="center" vertical="center" wrapText="1"/>
    </xf>
    <xf numFmtId="2" fontId="0" fillId="0" borderId="0" xfId="0" applyNumberFormat="1"/>
    <xf numFmtId="1" fontId="0" fillId="0" borderId="0" xfId="0" applyNumberFormat="1"/>
    <xf numFmtId="0" fontId="7" fillId="2" borderId="0" xfId="0" applyFont="1" applyFill="1" applyAlignment="1">
      <alignment horizontal="left" vertical="center" wrapText="1" indent="1"/>
    </xf>
    <xf numFmtId="0" fontId="7" fillId="0" borderId="0" xfId="0" applyFont="1" applyAlignment="1">
      <alignment horizontal="left" vertical="center" wrapText="1" indent="1"/>
    </xf>
    <xf numFmtId="0" fontId="7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horizontal="left" vertical="center" wrapText="1" indent="1"/>
    </xf>
    <xf numFmtId="0" fontId="1" fillId="0" borderId="3" xfId="0" applyFont="1" applyBorder="1" applyAlignment="1">
      <alignment horizontal="left" vertical="center" wrapText="1" indent="1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167" fontId="0" fillId="0" borderId="0" xfId="0" applyNumberFormat="1"/>
    <xf numFmtId="0" fontId="7" fillId="0" borderId="9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abSelected="1" zoomScaleNormal="100" workbookViewId="0">
      <selection activeCell="E9" sqref="E9"/>
    </sheetView>
  </sheetViews>
  <sheetFormatPr defaultRowHeight="14.4" x14ac:dyDescent="0.3"/>
  <cols>
    <col min="1" max="1" width="18" customWidth="1"/>
    <col min="2" max="2" width="10.33203125" customWidth="1"/>
    <col min="3" max="3" width="8.88671875" customWidth="1"/>
    <col min="4" max="4" width="15.109375" customWidth="1"/>
    <col min="5" max="5" width="14" bestFit="1" customWidth="1"/>
    <col min="7" max="7" width="10.109375" bestFit="1" customWidth="1"/>
    <col min="13" max="13" width="13.88671875" customWidth="1"/>
    <col min="14" max="14" width="13" customWidth="1"/>
    <col min="15" max="15" width="14.6640625" customWidth="1"/>
    <col min="16" max="16" width="9.44140625" bestFit="1" customWidth="1"/>
  </cols>
  <sheetData>
    <row r="1" spans="1:17" ht="43.8" customHeight="1" x14ac:dyDescent="0.3">
      <c r="A1" s="6" t="s">
        <v>14</v>
      </c>
      <c r="B1" s="22" t="s">
        <v>15</v>
      </c>
      <c r="C1" s="22" t="s">
        <v>16</v>
      </c>
      <c r="D1" s="22" t="s">
        <v>17</v>
      </c>
      <c r="E1" s="20" t="s">
        <v>18</v>
      </c>
      <c r="F1" s="8" t="s">
        <v>19</v>
      </c>
      <c r="G1" s="20" t="s">
        <v>21</v>
      </c>
      <c r="H1" s="10" t="s">
        <v>22</v>
      </c>
      <c r="I1" s="25" t="s">
        <v>32</v>
      </c>
      <c r="J1" s="24" t="s">
        <v>35</v>
      </c>
      <c r="K1" s="24" t="s">
        <v>34</v>
      </c>
      <c r="L1" s="24" t="s">
        <v>33</v>
      </c>
      <c r="M1" s="24" t="s">
        <v>36</v>
      </c>
      <c r="N1" s="24" t="s">
        <v>39</v>
      </c>
      <c r="O1" s="24" t="s">
        <v>40</v>
      </c>
      <c r="P1" s="24" t="s">
        <v>41</v>
      </c>
      <c r="Q1" s="24" t="s">
        <v>42</v>
      </c>
    </row>
    <row r="2" spans="1:17" ht="24.6" thickBot="1" x14ac:dyDescent="0.35">
      <c r="A2" s="7" t="s">
        <v>0</v>
      </c>
      <c r="B2" s="23"/>
      <c r="C2" s="23"/>
      <c r="D2" s="23"/>
      <c r="E2" s="21"/>
      <c r="F2" s="9" t="s">
        <v>20</v>
      </c>
      <c r="G2" s="21"/>
      <c r="H2" s="4" t="s">
        <v>23</v>
      </c>
      <c r="I2" s="25"/>
      <c r="J2" s="24"/>
      <c r="K2" s="24"/>
      <c r="L2" s="24"/>
      <c r="M2" s="24"/>
      <c r="N2" s="24"/>
      <c r="O2" s="24"/>
      <c r="P2" s="24"/>
      <c r="Q2" s="24"/>
    </row>
    <row r="3" spans="1:17" ht="18.600000000000001" thickBot="1" x14ac:dyDescent="0.35">
      <c r="A3" s="11">
        <v>1</v>
      </c>
      <c r="B3" s="12">
        <v>0.18</v>
      </c>
      <c r="C3" s="12">
        <v>95</v>
      </c>
      <c r="D3" s="12">
        <v>1</v>
      </c>
      <c r="E3" s="12">
        <v>-10</v>
      </c>
      <c r="F3" s="4"/>
      <c r="G3" s="14">
        <f>10*LOG10(10^(D3 / 10) - 10^(E3 / 10))</f>
        <v>0.64055485757731212</v>
      </c>
      <c r="H3" s="4">
        <v>0.316</v>
      </c>
      <c r="I3">
        <f>10*LOG10(10^(D3/10) - 10^(E3/10))</f>
        <v>0.64055485757731212</v>
      </c>
      <c r="J3">
        <v>66</v>
      </c>
      <c r="K3">
        <f>10^(L3/20)</f>
        <v>28.183829312644548</v>
      </c>
      <c r="L3" s="13">
        <f>C3-J3</f>
        <v>29</v>
      </c>
      <c r="M3" s="19">
        <v>-28.36</v>
      </c>
      <c r="N3" s="13">
        <f>M3-N10+5</f>
        <v>-65.707814079577616</v>
      </c>
      <c r="O3" s="13">
        <f>0.04*SQRT(B3)</f>
        <v>1.6970562748477139E-2</v>
      </c>
      <c r="P3" s="26">
        <f>10^(N3/20)</f>
        <v>5.1833352116496031E-4</v>
      </c>
      <c r="Q3" s="13">
        <f>P3/O3</f>
        <v>3.0543095644337027E-2</v>
      </c>
    </row>
    <row r="4" spans="1:17" ht="18.600000000000001" thickBot="1" x14ac:dyDescent="0.35">
      <c r="A4" s="11">
        <v>2</v>
      </c>
      <c r="B4" s="12">
        <v>0.35499999999999998</v>
      </c>
      <c r="C4" s="12">
        <v>94</v>
      </c>
      <c r="D4" s="12">
        <v>4</v>
      </c>
      <c r="E4" s="12">
        <v>-8</v>
      </c>
      <c r="F4" s="4"/>
      <c r="G4" s="14">
        <f t="shared" ref="G4:G7" si="0">10*LOG10(10^(D4 / 10) - 10^(E4 / 10))</f>
        <v>3.7169521621688046</v>
      </c>
      <c r="H4" s="4">
        <v>0.39800000000000002</v>
      </c>
      <c r="I4">
        <f t="shared" ref="I4:I7" si="1">10*LOG10(10^(D4/10) - 10^(E4/10))</f>
        <v>3.7169521621688046</v>
      </c>
      <c r="J4">
        <v>66</v>
      </c>
      <c r="K4">
        <f>10^(L4/20)</f>
        <v>25.118864315095799</v>
      </c>
      <c r="L4" s="13">
        <f>C4-J4</f>
        <v>28</v>
      </c>
      <c r="M4" s="27">
        <v>-24.28</v>
      </c>
      <c r="N4" s="13">
        <f t="shared" ref="N4:N7" si="2">M4-N11+5</f>
        <v>-19.28</v>
      </c>
      <c r="O4" s="13">
        <f t="shared" ref="O4:O7" si="3">0.04*SQRT(B4)</f>
        <v>2.3832750575625967E-2</v>
      </c>
      <c r="P4" s="26">
        <f t="shared" ref="P4:P7" si="4">10^(N4/20)</f>
        <v>0.10864256236170652</v>
      </c>
      <c r="Q4" s="13">
        <f t="shared" ref="Q4:Q7" si="5">P4/O4</f>
        <v>4.5585406525764824</v>
      </c>
    </row>
    <row r="5" spans="1:17" ht="18.600000000000001" thickBot="1" x14ac:dyDescent="0.35">
      <c r="A5" s="11">
        <v>3</v>
      </c>
      <c r="B5" s="12">
        <v>0.69</v>
      </c>
      <c r="C5" s="12">
        <v>93</v>
      </c>
      <c r="D5" s="12">
        <v>7</v>
      </c>
      <c r="E5" s="12">
        <v>-9</v>
      </c>
      <c r="F5" s="4"/>
      <c r="G5" s="14">
        <f t="shared" si="0"/>
        <v>6.8895166671076469</v>
      </c>
      <c r="H5" s="4">
        <v>0.35499999999999998</v>
      </c>
      <c r="I5">
        <f t="shared" si="1"/>
        <v>6.8895166671076469</v>
      </c>
      <c r="J5">
        <v>61</v>
      </c>
      <c r="K5">
        <f t="shared" ref="K4:K7" si="6">10^(L5/20)</f>
        <v>39.810717055349755</v>
      </c>
      <c r="L5" s="13">
        <f>C5-J5</f>
        <v>32</v>
      </c>
      <c r="M5" s="27">
        <v>-25.11</v>
      </c>
      <c r="N5" s="13">
        <f t="shared" si="2"/>
        <v>-20.11</v>
      </c>
      <c r="O5" s="13">
        <f t="shared" si="3"/>
        <v>3.3226495451672299E-2</v>
      </c>
      <c r="P5" s="26">
        <f t="shared" si="4"/>
        <v>9.8741563574686511E-2</v>
      </c>
      <c r="Q5" s="13">
        <f t="shared" si="5"/>
        <v>2.9717718414903374</v>
      </c>
    </row>
    <row r="6" spans="1:17" ht="18.600000000000001" thickBot="1" x14ac:dyDescent="0.35">
      <c r="A6" s="11">
        <v>4</v>
      </c>
      <c r="B6" s="12">
        <v>1.4</v>
      </c>
      <c r="C6" s="12">
        <v>95</v>
      </c>
      <c r="D6" s="12">
        <v>8</v>
      </c>
      <c r="E6" s="12">
        <v>-8</v>
      </c>
      <c r="F6" s="4"/>
      <c r="G6" s="14">
        <f t="shared" si="0"/>
        <v>7.8895166671076478</v>
      </c>
      <c r="H6" s="4">
        <v>0.316</v>
      </c>
      <c r="I6">
        <f t="shared" si="1"/>
        <v>7.8895166671076478</v>
      </c>
      <c r="J6">
        <v>56</v>
      </c>
      <c r="K6">
        <f t="shared" si="6"/>
        <v>89.125093813374562</v>
      </c>
      <c r="L6" s="13">
        <f>C6-J6</f>
        <v>39</v>
      </c>
      <c r="M6" s="27">
        <v>-31.11</v>
      </c>
      <c r="N6" s="13">
        <f t="shared" si="2"/>
        <v>-26.11</v>
      </c>
      <c r="O6" s="13">
        <f t="shared" si="3"/>
        <v>4.7328638264796927E-2</v>
      </c>
      <c r="P6" s="26">
        <f t="shared" si="4"/>
        <v>4.9488011092028605E-2</v>
      </c>
      <c r="Q6" s="13">
        <f t="shared" si="5"/>
        <v>1.045625078312</v>
      </c>
    </row>
    <row r="7" spans="1:17" ht="18.600000000000001" thickBot="1" x14ac:dyDescent="0.35">
      <c r="A7" s="11">
        <v>5</v>
      </c>
      <c r="B7" s="12">
        <v>2.8</v>
      </c>
      <c r="C7" s="12">
        <v>92</v>
      </c>
      <c r="D7" s="12">
        <v>-2</v>
      </c>
      <c r="E7" s="12">
        <v>-3</v>
      </c>
      <c r="F7" s="4"/>
      <c r="G7" s="14">
        <f t="shared" si="0"/>
        <v>-8.8682532438011545</v>
      </c>
      <c r="H7" s="4">
        <v>0.70799999999999996</v>
      </c>
      <c r="I7">
        <f t="shared" si="1"/>
        <v>-8.8682532438011545</v>
      </c>
      <c r="J7">
        <v>53</v>
      </c>
      <c r="K7">
        <f t="shared" si="6"/>
        <v>89.125093813374562</v>
      </c>
      <c r="L7" s="13">
        <f>C7-J7</f>
        <v>39</v>
      </c>
      <c r="M7" s="27">
        <v>-47.87</v>
      </c>
      <c r="N7" s="13">
        <f t="shared" si="2"/>
        <v>-42.87</v>
      </c>
      <c r="O7" s="13">
        <f t="shared" si="3"/>
        <v>6.6932802122726051E-2</v>
      </c>
      <c r="P7" s="26">
        <f>10^(N7/20)</f>
        <v>7.1862115838045729E-3</v>
      </c>
      <c r="Q7" s="13">
        <f t="shared" si="5"/>
        <v>0.10736457097116811</v>
      </c>
    </row>
    <row r="8" spans="1:17" ht="15" thickBot="1" x14ac:dyDescent="0.35"/>
    <row r="9" spans="1:17" ht="69" thickBot="1" x14ac:dyDescent="0.35">
      <c r="A9" s="1" t="s">
        <v>28</v>
      </c>
      <c r="B9" s="2">
        <v>17</v>
      </c>
      <c r="D9" t="s">
        <v>24</v>
      </c>
      <c r="E9" s="16">
        <f>C3-G9</f>
        <v>29</v>
      </c>
      <c r="F9" t="s">
        <v>25</v>
      </c>
      <c r="G9">
        <v>66</v>
      </c>
      <c r="H9" t="s">
        <v>26</v>
      </c>
      <c r="I9" s="13">
        <f>G3^2-E9</f>
        <v>-28.58968947443411</v>
      </c>
      <c r="J9" s="13">
        <f>G3^2/K9</f>
        <v>1.4558366821424321E-2</v>
      </c>
      <c r="K9" s="15">
        <f>10^((C3-G9)/20)</f>
        <v>28.183829312644548</v>
      </c>
      <c r="M9" t="s">
        <v>37</v>
      </c>
      <c r="N9" s="15">
        <f>(17.65*B15^2) / (2*PI()*B14^3)</f>
        <v>131.03602311705905</v>
      </c>
    </row>
    <row r="10" spans="1:17" ht="42.6" thickBot="1" x14ac:dyDescent="0.35">
      <c r="A10" s="3" t="s">
        <v>29</v>
      </c>
      <c r="B10" s="4">
        <v>5</v>
      </c>
      <c r="E10" s="16">
        <f t="shared" ref="E10:E13" si="7">C4-G10</f>
        <v>28</v>
      </c>
      <c r="G10">
        <v>66</v>
      </c>
      <c r="I10" s="13">
        <f t="shared" ref="I10:I13" si="8">G4^2-E10</f>
        <v>-14.184266624148648</v>
      </c>
      <c r="J10" s="13">
        <f t="shared" ref="J10:J13" si="9">G4^2/K10</f>
        <v>0.55001425233816992</v>
      </c>
      <c r="K10" s="15">
        <f t="shared" ref="K10:K13" si="10">10^((C4-G10)/20)</f>
        <v>25.118864315095799</v>
      </c>
      <c r="M10" t="s">
        <v>38</v>
      </c>
      <c r="N10" s="13">
        <f>20*LOG10(N9)</f>
        <v>42.347814079577617</v>
      </c>
    </row>
    <row r="11" spans="1:17" ht="42.6" thickBot="1" x14ac:dyDescent="0.35">
      <c r="A11" s="3" t="s">
        <v>1</v>
      </c>
      <c r="B11" s="4">
        <v>0.3</v>
      </c>
      <c r="E11" s="16">
        <f t="shared" si="7"/>
        <v>32</v>
      </c>
      <c r="G11">
        <v>61</v>
      </c>
      <c r="I11" s="13">
        <f t="shared" si="8"/>
        <v>15.465439906354057</v>
      </c>
      <c r="J11" s="13">
        <f t="shared" si="9"/>
        <v>1.1922779446640401</v>
      </c>
      <c r="K11" s="15">
        <f t="shared" si="10"/>
        <v>39.810717055349755</v>
      </c>
    </row>
    <row r="12" spans="1:17" ht="69" thickBot="1" x14ac:dyDescent="0.35">
      <c r="A12" s="3" t="s">
        <v>2</v>
      </c>
      <c r="B12" s="4">
        <v>0.3</v>
      </c>
      <c r="E12" s="16">
        <f t="shared" si="7"/>
        <v>39</v>
      </c>
      <c r="G12">
        <v>56</v>
      </c>
      <c r="I12" s="13">
        <f t="shared" si="8"/>
        <v>23.24447324056937</v>
      </c>
      <c r="J12" s="13">
        <f t="shared" si="9"/>
        <v>0.69839447654223563</v>
      </c>
      <c r="K12" s="15">
        <f t="shared" si="10"/>
        <v>89.125093813374562</v>
      </c>
    </row>
    <row r="13" spans="1:17" ht="40.200000000000003" thickBot="1" x14ac:dyDescent="0.35">
      <c r="A13" s="3" t="s">
        <v>3</v>
      </c>
      <c r="B13" s="4">
        <v>8.0000000000000002E-3</v>
      </c>
      <c r="E13" s="16">
        <f t="shared" si="7"/>
        <v>39</v>
      </c>
      <c r="G13">
        <v>53</v>
      </c>
      <c r="I13" s="13">
        <f t="shared" si="8"/>
        <v>39.645915596189695</v>
      </c>
      <c r="J13" s="13">
        <f t="shared" si="9"/>
        <v>0.88242168654399433</v>
      </c>
      <c r="K13" s="15">
        <f t="shared" si="10"/>
        <v>89.125093813374562</v>
      </c>
    </row>
    <row r="14" spans="1:17" ht="40.200000000000003" thickBot="1" x14ac:dyDescent="0.35">
      <c r="A14" s="3" t="s">
        <v>4</v>
      </c>
      <c r="B14" s="4">
        <v>0.7</v>
      </c>
    </row>
    <row r="15" spans="1:17" ht="40.200000000000003" thickBot="1" x14ac:dyDescent="0.35">
      <c r="A15" s="3" t="s">
        <v>5</v>
      </c>
      <c r="B15" s="4">
        <v>4</v>
      </c>
      <c r="D15" t="s">
        <v>27</v>
      </c>
      <c r="E15" s="13">
        <f>$B$10+G3</f>
        <v>5.6405548575773121</v>
      </c>
      <c r="F15">
        <f>10^(E15 / 20)</f>
        <v>1.9143782122449406</v>
      </c>
      <c r="G15" t="s">
        <v>31</v>
      </c>
      <c r="H15">
        <f>G7</f>
        <v>-8.8682532438011545</v>
      </c>
    </row>
    <row r="16" spans="1:17" ht="82.2" thickBot="1" x14ac:dyDescent="0.35">
      <c r="A16" s="3" t="s">
        <v>30</v>
      </c>
      <c r="B16" s="4">
        <f>10^(4*(1.18 /( (0.78*LOG10(B20))^(2/3)))-1)</f>
        <v>37179.574839284185</v>
      </c>
      <c r="E16" s="13">
        <f t="shared" ref="E16:E19" si="11">$B$10+G4</f>
        <v>8.7169521621688055</v>
      </c>
      <c r="F16">
        <f t="shared" ref="F16:F19" si="12">10^(E16 / 20)</f>
        <v>2.7280203653227275</v>
      </c>
      <c r="J16" s="15">
        <f>300/B9</f>
        <v>17.647058823529413</v>
      </c>
    </row>
    <row r="17" spans="1:10" ht="82.2" thickBot="1" x14ac:dyDescent="0.35">
      <c r="A17" s="3" t="s">
        <v>7</v>
      </c>
      <c r="B17" s="4" t="s">
        <v>6</v>
      </c>
      <c r="E17" s="13">
        <f t="shared" si="11"/>
        <v>11.889516667107646</v>
      </c>
      <c r="F17">
        <f t="shared" si="12"/>
        <v>3.9307537132282455</v>
      </c>
      <c r="J17">
        <f>J16/(2*PI())</f>
        <v>2.8086166427981532</v>
      </c>
    </row>
    <row r="18" spans="1:10" ht="82.2" thickBot="1" x14ac:dyDescent="0.35">
      <c r="A18" s="3" t="s">
        <v>8</v>
      </c>
      <c r="B18" s="4" t="s">
        <v>6</v>
      </c>
      <c r="E18" s="13">
        <f t="shared" si="11"/>
        <v>12.889516667107648</v>
      </c>
      <c r="F18">
        <f t="shared" si="12"/>
        <v>4.41037820555806</v>
      </c>
      <c r="J18" s="15">
        <f>(J17*B15^2)/(2*PI()*B14^3)</f>
        <v>20.851555542926661</v>
      </c>
    </row>
    <row r="19" spans="1:10" ht="39" customHeight="1" x14ac:dyDescent="0.3">
      <c r="E19" s="13">
        <f t="shared" si="11"/>
        <v>-3.8682532438011545</v>
      </c>
      <c r="F19">
        <f t="shared" si="12"/>
        <v>0.64060059515096146</v>
      </c>
      <c r="J19">
        <f>20*LOG10(J18)</f>
        <v>26.382769184766257</v>
      </c>
    </row>
    <row r="20" spans="1:10" ht="39.6" x14ac:dyDescent="0.3">
      <c r="A20" s="5" t="s">
        <v>9</v>
      </c>
      <c r="B20">
        <v>10</v>
      </c>
    </row>
    <row r="21" spans="1:10" ht="39.6" x14ac:dyDescent="0.3">
      <c r="A21" s="5" t="s">
        <v>10</v>
      </c>
      <c r="B21">
        <v>1</v>
      </c>
      <c r="D21" s="13">
        <f>0.04*SQRT(B3)</f>
        <v>1.6970562748477139E-2</v>
      </c>
      <c r="E21" s="13">
        <f>G21*B3</f>
        <v>-8.9950425586560669</v>
      </c>
      <c r="G21" s="13">
        <f>I9 - $J$19 + $B$10</f>
        <v>-49.97245865920037</v>
      </c>
      <c r="H21">
        <f>10^(G21/20)</f>
        <v>3.1723205682489181E-3</v>
      </c>
    </row>
    <row r="22" spans="1:10" x14ac:dyDescent="0.3">
      <c r="A22" s="5" t="s">
        <v>11</v>
      </c>
      <c r="B22" t="s">
        <v>12</v>
      </c>
      <c r="D22" s="13">
        <f t="shared" ref="D22:D25" si="13">0.04*SQRT(B4)</f>
        <v>2.3832750575625967E-2</v>
      </c>
      <c r="E22" s="13">
        <f t="shared" ref="E22:E25" si="14">G22*B4</f>
        <v>-12.626297712164792</v>
      </c>
      <c r="G22" s="13">
        <f t="shared" ref="G22:G25" si="15">I10 - $J$19 + $B$10</f>
        <v>-35.567035808914909</v>
      </c>
      <c r="H22">
        <f t="shared" ref="H22:H24" si="16">10^(G22/20)</f>
        <v>1.6658972433957572E-2</v>
      </c>
    </row>
    <row r="23" spans="1:10" ht="26.4" x14ac:dyDescent="0.3">
      <c r="A23" s="5" t="s">
        <v>13</v>
      </c>
      <c r="B23">
        <v>2</v>
      </c>
      <c r="D23" s="13">
        <f t="shared" si="13"/>
        <v>3.3226495451672299E-2</v>
      </c>
      <c r="E23" s="13">
        <f t="shared" si="14"/>
        <v>-4.082957202104418</v>
      </c>
      <c r="G23" s="13">
        <f t="shared" si="15"/>
        <v>-5.9173292784122005</v>
      </c>
      <c r="H23">
        <f t="shared" si="16"/>
        <v>0.50598021596600928</v>
      </c>
    </row>
    <row r="24" spans="1:10" x14ac:dyDescent="0.3">
      <c r="D24" s="13">
        <f t="shared" si="13"/>
        <v>4.7328638264796927E-2</v>
      </c>
      <c r="E24" s="13">
        <f t="shared" si="14"/>
        <v>2.606385678124358</v>
      </c>
      <c r="G24" s="13">
        <f t="shared" si="15"/>
        <v>1.8617040558031128</v>
      </c>
      <c r="H24">
        <f t="shared" si="16"/>
        <v>1.2390396457547657</v>
      </c>
    </row>
    <row r="25" spans="1:10" x14ac:dyDescent="0.3">
      <c r="D25" s="13">
        <f t="shared" si="13"/>
        <v>6.6932802122726051E-2</v>
      </c>
      <c r="E25" s="13">
        <f t="shared" si="14"/>
        <v>51.136809951985626</v>
      </c>
      <c r="G25" s="13">
        <f t="shared" si="15"/>
        <v>18.263146411423438</v>
      </c>
      <c r="H25">
        <f>10^(G25/20)</f>
        <v>8.1876132580139451</v>
      </c>
    </row>
    <row r="26" spans="1:10" x14ac:dyDescent="0.3">
      <c r="G26" s="13">
        <f>I14 - $J$19 + $B$10</f>
        <v>-21.382769184766257</v>
      </c>
    </row>
    <row r="27" spans="1:10" x14ac:dyDescent="0.3">
      <c r="G27" s="13">
        <f t="shared" ref="G27:G31" si="17">I15 - $J$19 + $B$10</f>
        <v>-21.382769184766257</v>
      </c>
    </row>
    <row r="28" spans="1:10" x14ac:dyDescent="0.3">
      <c r="G28" s="13">
        <f t="shared" si="17"/>
        <v>-21.382769184766257</v>
      </c>
    </row>
    <row r="29" spans="1:10" x14ac:dyDescent="0.3">
      <c r="G29" s="13">
        <f>I17 - $J$19 + $B$10</f>
        <v>-21.382769184766257</v>
      </c>
    </row>
    <row r="30" spans="1:10" x14ac:dyDescent="0.3">
      <c r="G30" s="13">
        <f t="shared" si="17"/>
        <v>-21.382769184766257</v>
      </c>
    </row>
    <row r="31" spans="1:10" x14ac:dyDescent="0.3">
      <c r="G31" s="13">
        <f t="shared" si="17"/>
        <v>-21.382769184766257</v>
      </c>
    </row>
    <row r="32" spans="1:10" x14ac:dyDescent="0.3">
      <c r="A32" s="13">
        <f>SQRT(D21^2+D22^2+D23^2+D24^2+D25^2)</f>
        <v>9.3166517590816927E-2</v>
      </c>
      <c r="B32">
        <f>SQRT(0.017^2+0.024^2+0.033^2+0.047^2+0.067^2)</f>
        <v>9.3016127633867879E-2</v>
      </c>
      <c r="D32" t="e">
        <f>20*LOG10(G21) - 20*LOG10(D21)</f>
        <v>#NUM!</v>
      </c>
    </row>
    <row r="35" spans="2:7" x14ac:dyDescent="0.3">
      <c r="C35">
        <v>27.356000000000002</v>
      </c>
      <c r="D35">
        <v>5</v>
      </c>
      <c r="G35">
        <f>H21/D21</f>
        <v>0.18693078215886433</v>
      </c>
    </row>
    <row r="36" spans="2:7" ht="15" thickBot="1" x14ac:dyDescent="0.35">
      <c r="G36">
        <f t="shared" ref="G36:G38" si="18">H22/D22</f>
        <v>0.69899495574778092</v>
      </c>
    </row>
    <row r="37" spans="2:7" ht="18.600000000000001" thickBot="1" x14ac:dyDescent="0.35">
      <c r="B37" s="17">
        <v>-28.36</v>
      </c>
      <c r="C37">
        <f>B37 - $C$35 + $D$35</f>
        <v>-50.716000000000001</v>
      </c>
      <c r="D37" s="17">
        <v>1.2999999999999999E-2</v>
      </c>
      <c r="E37" s="19">
        <f>20*LOG10(-C37)-20*LOG10(D37)</f>
        <v>71.824032817254803</v>
      </c>
      <c r="G37">
        <f>H23/D23</f>
        <v>15.228214985897441</v>
      </c>
    </row>
    <row r="38" spans="2:7" ht="18.600000000000001" thickBot="1" x14ac:dyDescent="0.35">
      <c r="B38" s="18">
        <v>-24.28</v>
      </c>
      <c r="C38">
        <f t="shared" ref="C38:C41" si="19">B38 - $C$35 + $D$35</f>
        <v>-46.636000000000003</v>
      </c>
      <c r="D38" s="18">
        <v>1.7999999999999999E-2</v>
      </c>
      <c r="E38" s="19">
        <f t="shared" ref="E38:E41" si="20">20*LOG10(-C38)-20*LOG10(D38)</f>
        <v>68.268975770506671</v>
      </c>
      <c r="G38">
        <f t="shared" si="18"/>
        <v>26.179490709673853</v>
      </c>
    </row>
    <row r="39" spans="2:7" ht="18.600000000000001" thickBot="1" x14ac:dyDescent="0.35">
      <c r="B39" s="17">
        <v>-25.11</v>
      </c>
      <c r="C39">
        <f t="shared" si="19"/>
        <v>-47.466000000000001</v>
      </c>
      <c r="D39" s="17">
        <v>2.5000000000000001E-2</v>
      </c>
      <c r="E39" s="19">
        <f t="shared" si="20"/>
        <v>65.568852524494048</v>
      </c>
      <c r="G39">
        <f>H25/D25</f>
        <v>122.32587010179813</v>
      </c>
    </row>
    <row r="40" spans="2:7" ht="18.600000000000001" thickBot="1" x14ac:dyDescent="0.35">
      <c r="B40" s="18">
        <v>-31.11</v>
      </c>
      <c r="C40">
        <f t="shared" si="19"/>
        <v>-53.466000000000001</v>
      </c>
      <c r="D40" s="18">
        <v>3.5000000000000003E-2</v>
      </c>
      <c r="E40" s="19">
        <f t="shared" si="20"/>
        <v>63.680192994025603</v>
      </c>
    </row>
    <row r="41" spans="2:7" ht="18.600000000000001" thickBot="1" x14ac:dyDescent="0.35">
      <c r="B41" s="17">
        <v>-47.87</v>
      </c>
      <c r="C41">
        <f t="shared" si="19"/>
        <v>-70.225999999999999</v>
      </c>
      <c r="D41" s="17">
        <v>0.05</v>
      </c>
      <c r="E41" s="19">
        <f t="shared" si="20"/>
        <v>62.950558556445003</v>
      </c>
    </row>
  </sheetData>
  <mergeCells count="14">
    <mergeCell ref="N1:N2"/>
    <mergeCell ref="O1:O2"/>
    <mergeCell ref="P1:P2"/>
    <mergeCell ref="Q1:Q2"/>
    <mergeCell ref="I1:I2"/>
    <mergeCell ref="J1:J2"/>
    <mergeCell ref="K1:K2"/>
    <mergeCell ref="L1:L2"/>
    <mergeCell ref="M1:M2"/>
    <mergeCell ref="G1:G2"/>
    <mergeCell ref="B1:B2"/>
    <mergeCell ref="C1:C2"/>
    <mergeCell ref="D1:D2"/>
    <mergeCell ref="E1:E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2022-10-24T07:05:53Z</dcterms:created>
  <dcterms:modified xsi:type="dcterms:W3CDTF">2022-12-12T13:10:48Z</dcterms:modified>
</cp:coreProperties>
</file>