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xim\конспекты\Электротехника\"/>
    </mc:Choice>
  </mc:AlternateContent>
  <bookViews>
    <workbookView xWindow="0" yWindow="0" windowWidth="28800" windowHeight="130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D51" i="1"/>
  <c r="D50" i="1"/>
  <c r="D49" i="1"/>
  <c r="D48" i="1"/>
  <c r="C51" i="1"/>
  <c r="C50" i="1"/>
  <c r="C49" i="1"/>
  <c r="C48" i="1"/>
  <c r="B51" i="1"/>
  <c r="B50" i="1"/>
  <c r="B49" i="1"/>
  <c r="B48" i="1"/>
  <c r="F51" i="1"/>
  <c r="G48" i="1"/>
  <c r="F48" i="1"/>
  <c r="G51" i="1"/>
  <c r="G49" i="1"/>
  <c r="G50" i="1"/>
  <c r="F49" i="1"/>
  <c r="F50" i="1"/>
  <c r="O45" i="1"/>
  <c r="O36" i="1"/>
  <c r="J39" i="1"/>
  <c r="N39" i="1"/>
  <c r="N37" i="1"/>
  <c r="N38" i="1"/>
  <c r="N41" i="1"/>
  <c r="N42" i="1"/>
  <c r="N43" i="1"/>
  <c r="N44" i="1"/>
  <c r="N36" i="1"/>
  <c r="Q30" i="1"/>
  <c r="O30" i="1"/>
  <c r="N30" i="1"/>
  <c r="M30" i="1"/>
  <c r="Q21" i="1"/>
  <c r="Q20" i="1"/>
  <c r="M21" i="1"/>
  <c r="N21" i="1"/>
  <c r="O21" i="1"/>
  <c r="O20" i="1"/>
  <c r="N20" i="1"/>
  <c r="M20" i="1"/>
  <c r="G21" i="1"/>
  <c r="C11" i="1"/>
  <c r="D31" i="1"/>
  <c r="O37" i="1"/>
  <c r="O38" i="1"/>
  <c r="O39" i="1"/>
  <c r="O41" i="1"/>
  <c r="O42" i="1"/>
  <c r="O43" i="1"/>
  <c r="O44" i="1"/>
  <c r="J31" i="1"/>
  <c r="H31" i="1"/>
  <c r="G31" i="1"/>
  <c r="I31" i="1"/>
  <c r="C31" i="1"/>
  <c r="C22" i="1"/>
  <c r="I21" i="1" s="1"/>
  <c r="J22" i="1"/>
  <c r="I22" i="1"/>
  <c r="H22" i="1"/>
  <c r="G22" i="1"/>
  <c r="G18" i="1"/>
  <c r="C23" i="1"/>
  <c r="N5" i="1"/>
  <c r="N6" i="1"/>
  <c r="N4" i="1"/>
  <c r="M5" i="1"/>
  <c r="M6" i="1"/>
  <c r="M4" i="1"/>
  <c r="K5" i="1"/>
  <c r="K6" i="1"/>
  <c r="K4" i="1"/>
  <c r="L4" i="1"/>
  <c r="L5" i="1"/>
  <c r="L6" i="1"/>
  <c r="G4" i="1"/>
  <c r="N3" i="1"/>
  <c r="M3" i="1"/>
  <c r="L3" i="1"/>
  <c r="K3" i="1"/>
  <c r="J21" i="1" l="1"/>
  <c r="H21" i="1"/>
  <c r="M45" i="1"/>
  <c r="J45" i="1"/>
  <c r="N45" i="1" s="1"/>
  <c r="J40" i="1"/>
  <c r="M37" i="1"/>
  <c r="M38" i="1"/>
  <c r="M39" i="1"/>
  <c r="M40" i="1"/>
  <c r="M41" i="1"/>
  <c r="M42" i="1"/>
  <c r="M43" i="1"/>
  <c r="M44" i="1"/>
  <c r="M36" i="1"/>
  <c r="J37" i="1"/>
  <c r="J38" i="1"/>
  <c r="J41" i="1"/>
  <c r="J42" i="1"/>
  <c r="J43" i="1"/>
  <c r="J44" i="1"/>
  <c r="J36" i="1"/>
  <c r="B23" i="1"/>
  <c r="B22" i="1"/>
  <c r="H11" i="1"/>
  <c r="H12" i="1"/>
  <c r="H13" i="1"/>
  <c r="H10" i="1"/>
  <c r="E10" i="1"/>
  <c r="E11" i="1"/>
  <c r="E12" i="1"/>
  <c r="E13" i="1"/>
  <c r="C13" i="1"/>
  <c r="C12" i="1"/>
  <c r="C10" i="1"/>
  <c r="B11" i="1"/>
  <c r="F11" i="1" s="1"/>
  <c r="B12" i="1"/>
  <c r="F12" i="1" s="1"/>
  <c r="B13" i="1"/>
  <c r="F13" i="1" s="1"/>
  <c r="B10" i="1"/>
  <c r="D10" i="1" s="1"/>
  <c r="G10" i="1" s="1"/>
  <c r="O40" i="1" l="1"/>
  <c r="N40" i="1"/>
  <c r="D13" i="1"/>
  <c r="G13" i="1" s="1"/>
  <c r="D12" i="1"/>
  <c r="G12" i="1" s="1"/>
  <c r="D11" i="1"/>
  <c r="G11" i="1" s="1"/>
  <c r="F10" i="1"/>
</calcChain>
</file>

<file path=xl/sharedStrings.xml><?xml version="1.0" encoding="utf-8"?>
<sst xmlns="http://schemas.openxmlformats.org/spreadsheetml/2006/main" count="136" uniqueCount="63">
  <si>
    <t>Элемент</t>
  </si>
  <si>
    <t>U</t>
  </si>
  <si>
    <t>I</t>
  </si>
  <si>
    <t>P</t>
  </si>
  <si>
    <t>В/дел</t>
  </si>
  <si>
    <t>дел</t>
  </si>
  <si>
    <t>В</t>
  </si>
  <si>
    <t>А/дел</t>
  </si>
  <si>
    <t>А</t>
  </si>
  <si>
    <t>Вт/дел</t>
  </si>
  <si>
    <t>Вт</t>
  </si>
  <si>
    <t>Резистор</t>
  </si>
  <si>
    <t>Катушка индуктивности</t>
  </si>
  <si>
    <t>Конденсатор (С = 40 мкФ)</t>
  </si>
  <si>
    <t>Конденсатор (С = 200 мкФ)</t>
  </si>
  <si>
    <t>Z</t>
  </si>
  <si>
    <t>ϕ</t>
  </si>
  <si>
    <t xml:space="preserve">R </t>
  </si>
  <si>
    <t>X</t>
  </si>
  <si>
    <t>Y</t>
  </si>
  <si>
    <t>S</t>
  </si>
  <si>
    <t>Ом</t>
  </si>
  <si>
    <t>град</t>
  </si>
  <si>
    <t>См</t>
  </si>
  <si>
    <t>ВА</t>
  </si>
  <si>
    <t>Емкость конд.</t>
  </si>
  <si>
    <r>
      <t>U</t>
    </r>
    <r>
      <rPr>
        <vertAlign val="subscript"/>
        <sz val="12"/>
        <color rgb="FF000000"/>
        <rFont val="Times New Roman"/>
        <family val="1"/>
        <charset val="204"/>
      </rPr>
      <t>R</t>
    </r>
  </si>
  <si>
    <r>
      <t>U</t>
    </r>
    <r>
      <rPr>
        <vertAlign val="subscript"/>
        <sz val="12"/>
        <color rgb="FF000000"/>
        <rFont val="Times New Roman"/>
        <family val="1"/>
        <charset val="204"/>
      </rPr>
      <t>L</t>
    </r>
  </si>
  <si>
    <r>
      <t>U</t>
    </r>
    <r>
      <rPr>
        <vertAlign val="subscript"/>
        <sz val="12"/>
        <color rgb="FF000000"/>
        <rFont val="Times New Roman"/>
        <family val="1"/>
        <charset val="204"/>
      </rPr>
      <t>C</t>
    </r>
  </si>
  <si>
    <t>40 мкФ</t>
  </si>
  <si>
    <t>200 мкФ</t>
  </si>
  <si>
    <t>Zэ</t>
  </si>
  <si>
    <r>
      <t>Zэ</t>
    </r>
    <r>
      <rPr>
        <sz val="12"/>
        <color rgb="FF000000"/>
        <rFont val="Times New Roman"/>
        <family val="1"/>
        <charset val="204"/>
      </rPr>
      <t xml:space="preserve"> (показ. ф.)</t>
    </r>
  </si>
  <si>
    <r>
      <t>Zэ</t>
    </r>
    <r>
      <rPr>
        <sz val="12"/>
        <color rgb="FF000000"/>
        <rFont val="Times New Roman"/>
        <family val="1"/>
        <charset val="204"/>
      </rPr>
      <t xml:space="preserve"> (алгебр. ф.)</t>
    </r>
  </si>
  <si>
    <t>Формула</t>
  </si>
  <si>
    <r>
      <t xml:space="preserve">R+jX = </t>
    </r>
    <r>
      <rPr>
        <u/>
        <sz val="12"/>
        <color rgb="FF000000"/>
        <rFont val="Times New Roman"/>
        <family val="1"/>
        <charset val="204"/>
      </rPr>
      <t>Z</t>
    </r>
    <r>
      <rPr>
        <vertAlign val="subscript"/>
        <sz val="12"/>
        <color rgb="FF000000"/>
        <rFont val="Times New Roman"/>
        <family val="1"/>
        <charset val="204"/>
      </rPr>
      <t>R.</t>
    </r>
    <r>
      <rPr>
        <sz val="12"/>
        <color rgb="FF000000"/>
        <rFont val="Times New Roman"/>
        <family val="1"/>
        <charset val="204"/>
      </rPr>
      <t xml:space="preserve"> + </t>
    </r>
    <r>
      <rPr>
        <u/>
        <sz val="12"/>
        <color rgb="FF000000"/>
        <rFont val="Times New Roman"/>
        <family val="1"/>
        <charset val="204"/>
      </rPr>
      <t>Z</t>
    </r>
    <r>
      <rPr>
        <vertAlign val="subscript"/>
        <sz val="12"/>
        <color rgb="FF000000"/>
        <rFont val="Times New Roman"/>
        <family val="1"/>
        <charset val="204"/>
      </rPr>
      <t>L</t>
    </r>
    <r>
      <rPr>
        <sz val="12"/>
        <color rgb="FF000000"/>
        <rFont val="Times New Roman"/>
        <family val="1"/>
        <charset val="204"/>
      </rPr>
      <t xml:space="preserve">+ </t>
    </r>
    <r>
      <rPr>
        <u/>
        <sz val="12"/>
        <color rgb="FF000000"/>
        <rFont val="Times New Roman"/>
        <family val="1"/>
        <charset val="204"/>
      </rPr>
      <t>Z</t>
    </r>
    <r>
      <rPr>
        <vertAlign val="subscript"/>
        <sz val="12"/>
        <color rgb="FF000000"/>
        <rFont val="Times New Roman"/>
        <family val="1"/>
        <charset val="204"/>
      </rPr>
      <t>C</t>
    </r>
  </si>
  <si>
    <r>
      <t>I</t>
    </r>
    <r>
      <rPr>
        <vertAlign val="subscript"/>
        <sz val="12"/>
        <color rgb="FF000000"/>
        <rFont val="Times New Roman"/>
        <family val="1"/>
        <charset val="204"/>
      </rPr>
      <t>R</t>
    </r>
  </si>
  <si>
    <r>
      <t>I</t>
    </r>
    <r>
      <rPr>
        <vertAlign val="subscript"/>
        <sz val="12"/>
        <color rgb="FF000000"/>
        <rFont val="Times New Roman"/>
        <family val="1"/>
        <charset val="204"/>
      </rPr>
      <t>L</t>
    </r>
  </si>
  <si>
    <r>
      <t>I</t>
    </r>
    <r>
      <rPr>
        <vertAlign val="subscript"/>
        <sz val="12"/>
        <color rgb="FF000000"/>
        <rFont val="Times New Roman"/>
        <family val="1"/>
        <charset val="204"/>
      </rPr>
      <t>C</t>
    </r>
  </si>
  <si>
    <t>Yэ</t>
  </si>
  <si>
    <r>
      <t>Yэ</t>
    </r>
    <r>
      <rPr>
        <sz val="12"/>
        <color rgb="FF000000"/>
        <rFont val="Times New Roman"/>
        <family val="1"/>
        <charset val="204"/>
      </rPr>
      <t xml:space="preserve"> (показ. ф.)</t>
    </r>
  </si>
  <si>
    <r>
      <t>Yэ</t>
    </r>
    <r>
      <rPr>
        <sz val="12"/>
        <color rgb="FF000000"/>
        <rFont val="Times New Roman"/>
        <family val="1"/>
        <charset val="204"/>
      </rPr>
      <t xml:space="preserve"> (алгебр. ф.)</t>
    </r>
  </si>
  <si>
    <r>
      <t xml:space="preserve">G+jB = </t>
    </r>
    <r>
      <rPr>
        <u/>
        <sz val="12"/>
        <color rgb="FF000000"/>
        <rFont val="Times New Roman"/>
        <family val="1"/>
        <charset val="204"/>
      </rPr>
      <t>Y</t>
    </r>
    <r>
      <rPr>
        <vertAlign val="subscript"/>
        <sz val="12"/>
        <color rgb="FF000000"/>
        <rFont val="Times New Roman"/>
        <family val="1"/>
        <charset val="204"/>
      </rPr>
      <t>R.</t>
    </r>
    <r>
      <rPr>
        <sz val="12"/>
        <color rgb="FF000000"/>
        <rFont val="Times New Roman"/>
        <family val="1"/>
        <charset val="204"/>
      </rPr>
      <t xml:space="preserve"> + </t>
    </r>
    <r>
      <rPr>
        <u/>
        <sz val="12"/>
        <color rgb="FF000000"/>
        <rFont val="Times New Roman"/>
        <family val="1"/>
        <charset val="204"/>
      </rPr>
      <t>Y</t>
    </r>
    <r>
      <rPr>
        <vertAlign val="subscript"/>
        <sz val="12"/>
        <color rgb="FF000000"/>
        <rFont val="Times New Roman"/>
        <family val="1"/>
        <charset val="204"/>
      </rPr>
      <t>L</t>
    </r>
    <r>
      <rPr>
        <sz val="12"/>
        <color rgb="FF000000"/>
        <rFont val="Times New Roman"/>
        <family val="1"/>
        <charset val="204"/>
      </rPr>
      <t xml:space="preserve">+ </t>
    </r>
    <r>
      <rPr>
        <u/>
        <sz val="12"/>
        <color rgb="FF000000"/>
        <rFont val="Times New Roman"/>
        <family val="1"/>
        <charset val="204"/>
      </rPr>
      <t>Y</t>
    </r>
    <r>
      <rPr>
        <vertAlign val="subscript"/>
        <sz val="12"/>
        <color rgb="FF000000"/>
        <rFont val="Times New Roman"/>
        <family val="1"/>
        <charset val="204"/>
      </rPr>
      <t>C</t>
    </r>
  </si>
  <si>
    <t>С = 200 мкФ</t>
  </si>
  <si>
    <t>Результаты измерений</t>
  </si>
  <si>
    <t>Результаты расчетов</t>
  </si>
  <si>
    <r>
      <t>cos</t>
    </r>
    <r>
      <rPr>
        <sz val="12"/>
        <color rgb="FF000000"/>
        <rFont val="Arial Unicode MS"/>
        <family val="2"/>
        <charset val="204"/>
      </rPr>
      <t>ϕ</t>
    </r>
  </si>
  <si>
    <t>60 мкФ</t>
  </si>
  <si>
    <t>80 мкФ</t>
  </si>
  <si>
    <t>100 мкФ</t>
  </si>
  <si>
    <t>120 мкФ</t>
  </si>
  <si>
    <t>140 мкФ</t>
  </si>
  <si>
    <t>160 мкФ</t>
  </si>
  <si>
    <t>180 мкФ</t>
  </si>
  <si>
    <r>
      <t>C</t>
    </r>
    <r>
      <rPr>
        <vertAlign val="subscript"/>
        <sz val="12"/>
        <color rgb="FF000000"/>
        <rFont val="Times New Roman"/>
        <family val="1"/>
        <charset val="204"/>
      </rPr>
      <t>рез</t>
    </r>
    <r>
      <rPr>
        <sz val="12"/>
        <color rgb="FF000000"/>
        <rFont val="Times New Roman"/>
        <family val="1"/>
        <charset val="204"/>
      </rPr>
      <t xml:space="preserve"> = 100</t>
    </r>
  </si>
  <si>
    <t>Re(U)</t>
  </si>
  <si>
    <t>Im(U)</t>
  </si>
  <si>
    <t>Re(I)</t>
  </si>
  <si>
    <t>Im(I)</t>
  </si>
  <si>
    <t>по закону ома</t>
  </si>
  <si>
    <t>l</t>
  </si>
  <si>
    <t>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</si>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</sst>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Arial Unicode MS"/>
      <family val="2"/>
      <charset val="204"/>
    </font>
    <font>
      <sz val="12"/>
      <color rgb="FF000000"/>
      <name val="Times New Roman"/>
      <family val="1"/>
      <charset val="204"/>
    </font>
    <font>
      <sz val="16"/>
      <color rgb="FF000000"/>
      <name val="Arial Unicode MS"/>
      <family val="2"/>
      <charset val="204"/>
    </font>
    <font>
      <u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2"/>
      <color rgb="FF000000"/>
      <name val="Cambria Math"/>
      <family val="1"/>
      <charset val="204"/>
    </font>
    <font>
      <sz val="14"/>
      <color rgb="FF000000"/>
      <name val="Cambria Math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2" fontId="0" fillId="0" borderId="0" xfId="0" applyNumberFormat="1"/>
    <xf numFmtId="0" fontId="4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2" fontId="2" fillId="0" borderId="2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20</xdr:row>
      <xdr:rowOff>476250</xdr:rowOff>
    </xdr:from>
    <xdr:to>
      <xdr:col>1</xdr:col>
      <xdr:colOff>276225</xdr:colOff>
      <xdr:row>20</xdr:row>
      <xdr:rowOff>819150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8963025"/>
          <a:ext cx="1047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390525</xdr:colOff>
      <xdr:row>20</xdr:row>
      <xdr:rowOff>542925</xdr:rowOff>
    </xdr:from>
    <xdr:to>
      <xdr:col>3</xdr:col>
      <xdr:colOff>762000</xdr:colOff>
      <xdr:row>20</xdr:row>
      <xdr:rowOff>762000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7029450"/>
          <a:ext cx="3714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180975</xdr:colOff>
      <xdr:row>20</xdr:row>
      <xdr:rowOff>476250</xdr:rowOff>
    </xdr:from>
    <xdr:to>
      <xdr:col>2</xdr:col>
      <xdr:colOff>885825</xdr:colOff>
      <xdr:row>20</xdr:row>
      <xdr:rowOff>819150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8963025"/>
          <a:ext cx="7048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438150</xdr:colOff>
      <xdr:row>29</xdr:row>
      <xdr:rowOff>438150</xdr:rowOff>
    </xdr:from>
    <xdr:to>
      <xdr:col>2</xdr:col>
      <xdr:colOff>542925</xdr:colOff>
      <xdr:row>29</xdr:row>
      <xdr:rowOff>781050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030075"/>
          <a:ext cx="1047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257176</xdr:colOff>
      <xdr:row>29</xdr:row>
      <xdr:rowOff>514350</xdr:rowOff>
    </xdr:from>
    <xdr:to>
      <xdr:col>3</xdr:col>
      <xdr:colOff>942976</xdr:colOff>
      <xdr:row>29</xdr:row>
      <xdr:rowOff>763508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1" y="12106275"/>
          <a:ext cx="685800" cy="249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238125</xdr:colOff>
      <xdr:row>29</xdr:row>
      <xdr:rowOff>581025</xdr:rowOff>
    </xdr:from>
    <xdr:to>
      <xdr:col>4</xdr:col>
      <xdr:colOff>609600</xdr:colOff>
      <xdr:row>29</xdr:row>
      <xdr:rowOff>800100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12172950"/>
          <a:ext cx="3714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A33" zoomScale="115" zoomScaleNormal="115" workbookViewId="0">
      <selection activeCell="B51" sqref="B51"/>
    </sheetView>
  </sheetViews>
  <sheetFormatPr defaultRowHeight="15" x14ac:dyDescent="0.25"/>
  <cols>
    <col min="1" max="1" width="14.7109375" bestFit="1" customWidth="1"/>
    <col min="2" max="2" width="13.140625" bestFit="1" customWidth="1"/>
    <col min="3" max="3" width="14.85546875" customWidth="1"/>
    <col min="4" max="4" width="18.28515625" customWidth="1"/>
    <col min="5" max="5" width="13.140625" bestFit="1" customWidth="1"/>
    <col min="6" max="6" width="10.7109375" bestFit="1" customWidth="1"/>
    <col min="11" max="12" width="9.140625" customWidth="1"/>
    <col min="13" max="13" width="10.5703125" bestFit="1" customWidth="1"/>
    <col min="14" max="14" width="15.42578125" bestFit="1" customWidth="1"/>
  </cols>
  <sheetData>
    <row r="1" spans="1:14" ht="16.5" thickBot="1" x14ac:dyDescent="0.3">
      <c r="A1" s="16" t="s">
        <v>0</v>
      </c>
      <c r="B1" s="18" t="s">
        <v>1</v>
      </c>
      <c r="C1" s="19"/>
      <c r="D1" s="20"/>
      <c r="E1" s="18" t="s">
        <v>2</v>
      </c>
      <c r="F1" s="19"/>
      <c r="G1" s="20"/>
      <c r="H1" s="18" t="s">
        <v>3</v>
      </c>
      <c r="I1" s="19"/>
      <c r="J1" s="20"/>
    </row>
    <row r="2" spans="1:14" ht="16.5" thickBot="1" x14ac:dyDescent="0.3">
      <c r="A2" s="17"/>
      <c r="B2" s="1" t="s">
        <v>4</v>
      </c>
      <c r="C2" s="1" t="s">
        <v>5</v>
      </c>
      <c r="D2" s="1" t="s">
        <v>6</v>
      </c>
      <c r="E2" s="1" t="s">
        <v>7</v>
      </c>
      <c r="F2" s="1" t="s">
        <v>5</v>
      </c>
      <c r="G2" s="1" t="s">
        <v>8</v>
      </c>
      <c r="H2" s="1" t="s">
        <v>9</v>
      </c>
      <c r="I2" s="1" t="s">
        <v>5</v>
      </c>
      <c r="J2" s="1" t="s">
        <v>10</v>
      </c>
      <c r="K2" t="s">
        <v>55</v>
      </c>
      <c r="L2" s="22" t="s">
        <v>56</v>
      </c>
      <c r="M2" t="s">
        <v>57</v>
      </c>
      <c r="N2" s="22" t="s">
        <v>58</v>
      </c>
    </row>
    <row r="3" spans="1:14" ht="16.5" thickBot="1" x14ac:dyDescent="0.3">
      <c r="A3" s="2" t="s">
        <v>11</v>
      </c>
      <c r="B3" s="1">
        <v>0.5</v>
      </c>
      <c r="C3" s="1">
        <v>100</v>
      </c>
      <c r="D3" s="1">
        <v>50</v>
      </c>
      <c r="E3" s="1">
        <v>0.01</v>
      </c>
      <c r="F3" s="1">
        <v>49</v>
      </c>
      <c r="G3" s="1">
        <v>0.49</v>
      </c>
      <c r="H3" s="1">
        <v>0.5</v>
      </c>
      <c r="I3" s="1">
        <v>49</v>
      </c>
      <c r="J3" s="1">
        <v>24.5</v>
      </c>
      <c r="K3">
        <f>D3*COS(C10)</f>
        <v>50</v>
      </c>
      <c r="L3">
        <f>E3*SIN(C10)</f>
        <v>0</v>
      </c>
      <c r="M3">
        <f>G3*COS(C10)</f>
        <v>0.49</v>
      </c>
      <c r="N3">
        <f>H3*SIN(C10)</f>
        <v>0</v>
      </c>
    </row>
    <row r="4" spans="1:14" ht="48" thickBot="1" x14ac:dyDescent="0.3">
      <c r="A4" s="2" t="s">
        <v>12</v>
      </c>
      <c r="B4" s="1">
        <v>0.5</v>
      </c>
      <c r="C4" s="1">
        <v>100</v>
      </c>
      <c r="D4" s="1">
        <v>50</v>
      </c>
      <c r="E4" s="1">
        <v>2.5000000000000001E-2</v>
      </c>
      <c r="F4" s="1">
        <v>54</v>
      </c>
      <c r="G4" s="1">
        <f>F4*E4</f>
        <v>1.35</v>
      </c>
      <c r="H4" s="1">
        <v>1.25</v>
      </c>
      <c r="I4" s="1">
        <v>30</v>
      </c>
      <c r="J4" s="1">
        <v>37.5</v>
      </c>
      <c r="K4">
        <f>D4*COS(C11*3.14/180)</f>
        <v>27.777777777777779</v>
      </c>
      <c r="L4">
        <f>E4*SIN(C11*3.14/180)</f>
        <v>2.0786985482077455E-2</v>
      </c>
      <c r="M4">
        <f>G4*COS(C11*3.14/180)</f>
        <v>0.75000000000000011</v>
      </c>
      <c r="N4">
        <f>H4*SIN(C11*3.14/180)</f>
        <v>1.0393492741038726</v>
      </c>
    </row>
    <row r="5" spans="1:14" ht="32.25" thickBot="1" x14ac:dyDescent="0.3">
      <c r="A5" s="2" t="s">
        <v>13</v>
      </c>
      <c r="B5" s="1">
        <v>0.5</v>
      </c>
      <c r="C5" s="1">
        <v>100</v>
      </c>
      <c r="D5" s="1">
        <v>50</v>
      </c>
      <c r="E5" s="1">
        <v>0.01</v>
      </c>
      <c r="F5" s="1">
        <v>60.5</v>
      </c>
      <c r="G5" s="1">
        <v>6.05</v>
      </c>
      <c r="H5" s="1">
        <v>0.5</v>
      </c>
      <c r="I5" s="1">
        <v>2</v>
      </c>
      <c r="J5" s="1">
        <v>1</v>
      </c>
      <c r="K5">
        <f t="shared" ref="K5:K6" si="0">D5*COS(C12*3.14/180)</f>
        <v>0.16528925619835019</v>
      </c>
      <c r="L5">
        <f t="shared" ref="L5:L6" si="1">E5*SIN(C12*3.14/180)</f>
        <v>-9.9999453587742877E-3</v>
      </c>
      <c r="M5">
        <f t="shared" ref="M5:M6" si="2">G5*COS(C12*3.14/180)</f>
        <v>2.0000000000000372E-2</v>
      </c>
      <c r="N5">
        <f t="shared" ref="N5:N6" si="3">H5*SIN(C12*3.14/180)</f>
        <v>-0.49999726793871441</v>
      </c>
    </row>
    <row r="6" spans="1:14" ht="48" thickBot="1" x14ac:dyDescent="0.3">
      <c r="A6" s="2" t="s">
        <v>14</v>
      </c>
      <c r="B6" s="1">
        <v>0.5</v>
      </c>
      <c r="C6" s="1">
        <v>100</v>
      </c>
      <c r="D6" s="1">
        <v>50</v>
      </c>
      <c r="E6" s="1">
        <v>0.05</v>
      </c>
      <c r="F6" s="1">
        <v>62</v>
      </c>
      <c r="G6" s="1">
        <v>8.1</v>
      </c>
      <c r="H6" s="1">
        <v>2.5</v>
      </c>
      <c r="I6" s="1">
        <v>1.5</v>
      </c>
      <c r="J6" s="1">
        <v>3.75</v>
      </c>
      <c r="K6">
        <f t="shared" si="0"/>
        <v>0.46296296296297873</v>
      </c>
      <c r="L6">
        <f t="shared" si="1"/>
        <v>-4.9997856607007916E-2</v>
      </c>
      <c r="M6">
        <f t="shared" si="2"/>
        <v>7.5000000000002551E-2</v>
      </c>
      <c r="N6">
        <f t="shared" si="3"/>
        <v>-2.4998928303503956</v>
      </c>
    </row>
    <row r="7" spans="1:14" ht="15.75" thickBot="1" x14ac:dyDescent="0.3"/>
    <row r="8" spans="1:14" ht="23.25" customHeight="1" thickBot="1" x14ac:dyDescent="0.3">
      <c r="A8" s="16" t="s">
        <v>0</v>
      </c>
      <c r="B8" s="3" t="s">
        <v>15</v>
      </c>
      <c r="C8" s="4" t="s">
        <v>16</v>
      </c>
      <c r="D8" s="5" t="s">
        <v>15</v>
      </c>
      <c r="E8" s="3" t="s">
        <v>17</v>
      </c>
      <c r="F8" s="3" t="s">
        <v>18</v>
      </c>
      <c r="G8" s="5" t="s">
        <v>19</v>
      </c>
      <c r="H8" s="5" t="s">
        <v>20</v>
      </c>
    </row>
    <row r="9" spans="1:14" ht="16.5" thickBot="1" x14ac:dyDescent="0.3">
      <c r="A9" s="17"/>
      <c r="B9" s="1" t="s">
        <v>21</v>
      </c>
      <c r="C9" s="1" t="s">
        <v>22</v>
      </c>
      <c r="D9" s="1" t="s">
        <v>21</v>
      </c>
      <c r="E9" s="1" t="s">
        <v>21</v>
      </c>
      <c r="F9" s="1" t="s">
        <v>21</v>
      </c>
      <c r="G9" s="1" t="s">
        <v>23</v>
      </c>
      <c r="H9" s="1" t="s">
        <v>24</v>
      </c>
    </row>
    <row r="10" spans="1:14" ht="16.5" thickBot="1" x14ac:dyDescent="0.3">
      <c r="A10" s="2" t="s">
        <v>11</v>
      </c>
      <c r="B10" s="7">
        <f>D3/G3</f>
        <v>102.04081632653062</v>
      </c>
      <c r="C10" s="7">
        <f>ACOS(J3/(D3*0.49))</f>
        <v>0</v>
      </c>
      <c r="D10" s="7">
        <f>B10</f>
        <v>102.04081632653062</v>
      </c>
      <c r="E10" s="7">
        <f>J3/(0.49*0.49)</f>
        <v>102.04081632653062</v>
      </c>
      <c r="F10" s="7">
        <f>SQRT(B10*B10-E10*E10)</f>
        <v>0</v>
      </c>
      <c r="G10" s="7">
        <f>1/D10</f>
        <v>9.7999999999999997E-3</v>
      </c>
      <c r="H10" s="7">
        <f>D3*G3</f>
        <v>24.5</v>
      </c>
    </row>
    <row r="11" spans="1:14" ht="48" thickBot="1" x14ac:dyDescent="0.3">
      <c r="A11" s="2" t="s">
        <v>12</v>
      </c>
      <c r="B11" s="7">
        <f t="shared" ref="B11:B13" si="4">D4/G4</f>
        <v>37.037037037037038</v>
      </c>
      <c r="C11" s="7">
        <f>ACOS(J4/(D4*G4))*(180/3.14)</f>
        <v>56.279542733806394</v>
      </c>
      <c r="D11" s="7">
        <f t="shared" ref="D11:D13" si="5">B11</f>
        <v>37.037037037037038</v>
      </c>
      <c r="E11" s="7">
        <f t="shared" ref="E11:E13" si="6">J4/(G4*G4)</f>
        <v>20.576131687242796</v>
      </c>
      <c r="F11" s="7">
        <f t="shared" ref="F11:F13" si="7">SQRT(B11*B11-E11*E11)</f>
        <v>30.795534047522157</v>
      </c>
      <c r="G11" s="7">
        <f t="shared" ref="G11:G13" si="8">1/D11</f>
        <v>2.7E-2</v>
      </c>
      <c r="H11" s="7">
        <f t="shared" ref="H11:H13" si="9">D4*G4</f>
        <v>67.5</v>
      </c>
    </row>
    <row r="12" spans="1:14" ht="32.25" thickBot="1" x14ac:dyDescent="0.3">
      <c r="A12" s="2" t="s">
        <v>13</v>
      </c>
      <c r="B12" s="7">
        <f t="shared" si="4"/>
        <v>8.2644628099173563</v>
      </c>
      <c r="C12" s="7">
        <f>-ACOS(J5/(D5*G5))*(180/3.14)</f>
        <v>-89.856145355723584</v>
      </c>
      <c r="D12" s="7">
        <f t="shared" si="5"/>
        <v>8.2644628099173563</v>
      </c>
      <c r="E12" s="7">
        <f t="shared" si="6"/>
        <v>2.7320538214602827E-2</v>
      </c>
      <c r="F12" s="7">
        <f t="shared" si="7"/>
        <v>8.2644176518795778</v>
      </c>
      <c r="G12" s="7">
        <f t="shared" si="8"/>
        <v>0.12099999999999998</v>
      </c>
      <c r="H12" s="7">
        <f t="shared" si="9"/>
        <v>302.5</v>
      </c>
    </row>
    <row r="13" spans="1:14" ht="48" thickBot="1" x14ac:dyDescent="0.3">
      <c r="A13" s="2" t="s">
        <v>14</v>
      </c>
      <c r="B13" s="7">
        <f t="shared" si="4"/>
        <v>6.1728395061728394</v>
      </c>
      <c r="C13" s="7">
        <f>-ACOS(J6/(D6*G6))*(180/3.14)</f>
        <v>-89.514856159404019</v>
      </c>
      <c r="D13" s="7">
        <f t="shared" si="5"/>
        <v>6.1728395061728394</v>
      </c>
      <c r="E13" s="7">
        <f t="shared" si="6"/>
        <v>5.7155921353452217E-2</v>
      </c>
      <c r="F13" s="7">
        <f t="shared" si="7"/>
        <v>6.1725748897540633</v>
      </c>
      <c r="G13" s="7">
        <f t="shared" si="8"/>
        <v>0.16200000000000001</v>
      </c>
      <c r="H13" s="7">
        <f t="shared" si="9"/>
        <v>405</v>
      </c>
    </row>
    <row r="14" spans="1:14" ht="15.75" thickBot="1" x14ac:dyDescent="0.3"/>
    <row r="15" spans="1:14" ht="19.5" thickBot="1" x14ac:dyDescent="0.3">
      <c r="A15" s="16" t="s">
        <v>25</v>
      </c>
      <c r="B15" s="18" t="s">
        <v>1</v>
      </c>
      <c r="C15" s="19"/>
      <c r="D15" s="20"/>
      <c r="E15" s="18" t="s">
        <v>2</v>
      </c>
      <c r="F15" s="19"/>
      <c r="G15" s="20"/>
      <c r="H15" s="18" t="s">
        <v>3</v>
      </c>
      <c r="I15" s="19"/>
      <c r="J15" s="20"/>
      <c r="K15" s="3" t="s">
        <v>26</v>
      </c>
      <c r="L15" s="3" t="s">
        <v>27</v>
      </c>
      <c r="M15" s="3" t="s">
        <v>28</v>
      </c>
    </row>
    <row r="16" spans="1:14" ht="16.5" thickBot="1" x14ac:dyDescent="0.3">
      <c r="A16" s="17"/>
      <c r="B16" s="1" t="s">
        <v>4</v>
      </c>
      <c r="C16" s="1" t="s">
        <v>5</v>
      </c>
      <c r="D16" s="1" t="s">
        <v>6</v>
      </c>
      <c r="E16" s="1" t="s">
        <v>7</v>
      </c>
      <c r="F16" s="1" t="s">
        <v>5</v>
      </c>
      <c r="G16" s="1" t="s">
        <v>8</v>
      </c>
      <c r="H16" s="1" t="s">
        <v>9</v>
      </c>
      <c r="I16" s="1" t="s">
        <v>5</v>
      </c>
      <c r="J16" s="1" t="s">
        <v>10</v>
      </c>
      <c r="K16" s="1" t="s">
        <v>6</v>
      </c>
      <c r="L16" s="1" t="s">
        <v>6</v>
      </c>
      <c r="M16" s="1" t="s">
        <v>6</v>
      </c>
    </row>
    <row r="17" spans="1:17" ht="16.5" thickBot="1" x14ac:dyDescent="0.3">
      <c r="A17" s="2" t="s">
        <v>29</v>
      </c>
      <c r="B17" s="1">
        <v>0.5</v>
      </c>
      <c r="C17" s="1">
        <v>100</v>
      </c>
      <c r="D17" s="1">
        <v>50</v>
      </c>
      <c r="E17" s="1">
        <v>5.0000000000000001E-3</v>
      </c>
      <c r="F17" s="1">
        <v>78</v>
      </c>
      <c r="G17" s="1">
        <v>0.39</v>
      </c>
      <c r="H17" s="1">
        <v>0.25</v>
      </c>
      <c r="I17" s="1">
        <v>72</v>
      </c>
      <c r="J17" s="1">
        <v>18</v>
      </c>
      <c r="K17" s="1">
        <v>34</v>
      </c>
      <c r="L17" s="1">
        <v>15</v>
      </c>
      <c r="M17" s="1">
        <v>31.5</v>
      </c>
    </row>
    <row r="18" spans="1:17" ht="16.5" thickBot="1" x14ac:dyDescent="0.3">
      <c r="A18" s="2" t="s">
        <v>30</v>
      </c>
      <c r="B18" s="1">
        <v>0.5</v>
      </c>
      <c r="C18" s="1">
        <v>100</v>
      </c>
      <c r="D18" s="1">
        <v>50</v>
      </c>
      <c r="E18" s="1">
        <v>5.0000000000000001E-3</v>
      </c>
      <c r="F18" s="1">
        <v>86</v>
      </c>
      <c r="G18" s="1">
        <f>E18*F18</f>
        <v>0.43</v>
      </c>
      <c r="H18" s="1">
        <v>0.25</v>
      </c>
      <c r="I18" s="1">
        <v>86</v>
      </c>
      <c r="J18" s="1">
        <v>21.5</v>
      </c>
      <c r="K18" s="1">
        <v>38</v>
      </c>
      <c r="L18" s="1">
        <v>15</v>
      </c>
      <c r="M18" s="1">
        <v>6.9</v>
      </c>
    </row>
    <row r="19" spans="1:17" ht="15.75" thickBot="1" x14ac:dyDescent="0.3"/>
    <row r="20" spans="1:17" ht="32.25" thickBot="1" x14ac:dyDescent="0.3">
      <c r="A20" s="8" t="s">
        <v>25</v>
      </c>
      <c r="B20" s="3" t="s">
        <v>31</v>
      </c>
      <c r="C20" s="4" t="s">
        <v>16</v>
      </c>
      <c r="D20" s="5" t="s">
        <v>32</v>
      </c>
      <c r="E20" s="5" t="s">
        <v>33</v>
      </c>
      <c r="G20" t="s">
        <v>55</v>
      </c>
      <c r="H20" s="22" t="s">
        <v>56</v>
      </c>
      <c r="I20" t="s">
        <v>57</v>
      </c>
      <c r="J20" s="22" t="s">
        <v>58</v>
      </c>
      <c r="M20" s="23">
        <f>K17/G17</f>
        <v>87.179487179487182</v>
      </c>
      <c r="N20" s="23">
        <f>L17/G17</f>
        <v>38.46153846153846</v>
      </c>
      <c r="O20" s="23">
        <f>M17/G17</f>
        <v>80.769230769230759</v>
      </c>
      <c r="P20" s="23"/>
      <c r="Q20" s="25">
        <f>N20-O20</f>
        <v>-42.307692307692299</v>
      </c>
    </row>
    <row r="21" spans="1:17" ht="111" thickBot="1" x14ac:dyDescent="0.3">
      <c r="A21" s="12" t="s">
        <v>34</v>
      </c>
      <c r="B21" s="9"/>
      <c r="C21" s="10"/>
      <c r="D21" s="11"/>
      <c r="E21" s="13" t="s">
        <v>35</v>
      </c>
      <c r="G21">
        <f>D17*COS(C22*3.14/180)</f>
        <v>46.153846153846153</v>
      </c>
      <c r="H21">
        <f>D17*SIN(C22*3.14/180)</f>
        <v>-19.230769230769223</v>
      </c>
      <c r="I21">
        <f>G17*COS(C22*3.14/180)</f>
        <v>0.36000000000000004</v>
      </c>
      <c r="J21">
        <f>G17*SIN(C22*3.14/180)</f>
        <v>-0.14999999999999994</v>
      </c>
      <c r="M21" s="23">
        <f>K18/G18</f>
        <v>88.372093023255815</v>
      </c>
      <c r="N21" s="23">
        <f>L18/G18</f>
        <v>34.883720930232556</v>
      </c>
      <c r="O21" s="23">
        <f>M18/G18</f>
        <v>16.046511627906977</v>
      </c>
      <c r="P21" s="23"/>
      <c r="Q21" s="25">
        <f>N21-O21</f>
        <v>18.837209302325579</v>
      </c>
    </row>
    <row r="22" spans="1:17" ht="16.5" thickBot="1" x14ac:dyDescent="0.3">
      <c r="A22" s="2" t="s">
        <v>29</v>
      </c>
      <c r="B22" s="7">
        <f>D17/G17</f>
        <v>128.2051282051282</v>
      </c>
      <c r="C22" s="14">
        <f>-ACOS(J17/(D17*G17))*(180/3.14)</f>
        <v>-22.63133807196084</v>
      </c>
      <c r="D22" s="1"/>
      <c r="E22" s="1"/>
      <c r="G22">
        <f>D18*COS(C23*3.14/180)</f>
        <v>50</v>
      </c>
      <c r="H22">
        <f>D18*SIN(C23*3.14/180)</f>
        <v>0</v>
      </c>
      <c r="I22">
        <f>G18*COS(C23*3.14/180)</f>
        <v>0.43</v>
      </c>
      <c r="J22">
        <f>G18*SIN(C23*3.14/180)</f>
        <v>0</v>
      </c>
    </row>
    <row r="23" spans="1:17" ht="16.5" thickBot="1" x14ac:dyDescent="0.3">
      <c r="A23" s="2" t="s">
        <v>30</v>
      </c>
      <c r="B23" s="7">
        <f>D18/G18</f>
        <v>116.27906976744187</v>
      </c>
      <c r="C23">
        <f>ACOS(J18/(D18*G18))*(180/3.14)</f>
        <v>0</v>
      </c>
      <c r="D23" s="1"/>
      <c r="E23" s="1"/>
    </row>
    <row r="24" spans="1:17" ht="15.75" thickBot="1" x14ac:dyDescent="0.3"/>
    <row r="25" spans="1:17" ht="19.5" thickBot="1" x14ac:dyDescent="0.3">
      <c r="A25" s="18" t="s">
        <v>1</v>
      </c>
      <c r="B25" s="19"/>
      <c r="C25" s="20"/>
      <c r="D25" s="18" t="s">
        <v>2</v>
      </c>
      <c r="E25" s="19"/>
      <c r="F25" s="20"/>
      <c r="G25" s="3" t="s">
        <v>36</v>
      </c>
      <c r="H25" s="3" t="s">
        <v>37</v>
      </c>
      <c r="I25" s="3" t="s">
        <v>38</v>
      </c>
      <c r="J25" s="18" t="s">
        <v>3</v>
      </c>
      <c r="K25" s="19"/>
      <c r="L25" s="20"/>
    </row>
    <row r="26" spans="1:17" ht="16.5" thickBot="1" x14ac:dyDescent="0.3">
      <c r="A26" s="2" t="s">
        <v>4</v>
      </c>
      <c r="B26" s="1" t="s">
        <v>5</v>
      </c>
      <c r="C26" s="1" t="s">
        <v>6</v>
      </c>
      <c r="D26" s="1" t="s">
        <v>7</v>
      </c>
      <c r="E26" s="1" t="s">
        <v>5</v>
      </c>
      <c r="F26" s="1" t="s">
        <v>8</v>
      </c>
      <c r="G26" s="1" t="s">
        <v>8</v>
      </c>
      <c r="H26" s="1" t="s">
        <v>8</v>
      </c>
      <c r="I26" s="1" t="s">
        <v>8</v>
      </c>
      <c r="J26" s="1" t="s">
        <v>9</v>
      </c>
      <c r="K26" s="1" t="s">
        <v>5</v>
      </c>
      <c r="L26" s="1" t="s">
        <v>10</v>
      </c>
    </row>
    <row r="27" spans="1:17" ht="16.5" thickBot="1" x14ac:dyDescent="0.3">
      <c r="A27" s="2">
        <v>0.2</v>
      </c>
      <c r="B27" s="1">
        <v>75</v>
      </c>
      <c r="C27" s="1">
        <v>15</v>
      </c>
      <c r="D27" s="1">
        <v>0.01</v>
      </c>
      <c r="E27" s="1">
        <v>65</v>
      </c>
      <c r="F27" s="1">
        <v>0.65</v>
      </c>
      <c r="G27" s="1">
        <v>0.05</v>
      </c>
      <c r="H27" s="1">
        <v>0.3</v>
      </c>
      <c r="I27" s="1">
        <v>0.7</v>
      </c>
      <c r="J27" s="1">
        <v>0.2</v>
      </c>
      <c r="K27" s="1">
        <v>33</v>
      </c>
      <c r="L27" s="1">
        <v>6.6</v>
      </c>
    </row>
    <row r="28" spans="1:17" ht="15.75" thickBot="1" x14ac:dyDescent="0.3"/>
    <row r="29" spans="1:17" ht="48" thickBot="1" x14ac:dyDescent="0.3">
      <c r="B29" s="8" t="s">
        <v>25</v>
      </c>
      <c r="C29" s="3" t="s">
        <v>39</v>
      </c>
      <c r="D29" s="4" t="s">
        <v>16</v>
      </c>
      <c r="E29" s="5" t="s">
        <v>40</v>
      </c>
      <c r="F29" s="5" t="s">
        <v>41</v>
      </c>
      <c r="M29" s="23" t="s">
        <v>59</v>
      </c>
      <c r="N29" s="23"/>
      <c r="O29" s="23"/>
      <c r="P29" s="23"/>
      <c r="Q29" s="23"/>
    </row>
    <row r="30" spans="1:17" ht="111" thickBot="1" x14ac:dyDescent="0.3">
      <c r="B30" s="2" t="s">
        <v>34</v>
      </c>
      <c r="C30" s="9"/>
      <c r="D30" s="10"/>
      <c r="E30" s="11"/>
      <c r="F30" s="1" t="s">
        <v>42</v>
      </c>
      <c r="M30" s="24">
        <f>G27/C27</f>
        <v>3.3333333333333335E-3</v>
      </c>
      <c r="N30" s="23">
        <f>H27/C27</f>
        <v>0.02</v>
      </c>
      <c r="O30" s="23">
        <f>I27/C27</f>
        <v>4.6666666666666662E-2</v>
      </c>
      <c r="P30" s="23"/>
      <c r="Q30" s="23">
        <f>O30-N30</f>
        <v>2.6666666666666661E-2</v>
      </c>
    </row>
    <row r="31" spans="1:17" ht="32.25" thickBot="1" x14ac:dyDescent="0.3">
      <c r="B31" s="2" t="s">
        <v>43</v>
      </c>
      <c r="C31" s="6">
        <f>F27/C27</f>
        <v>4.3333333333333335E-2</v>
      </c>
      <c r="D31" s="7">
        <f>ACOS(L27/(F27*C27))*(180/3.14)</f>
        <v>47.420373301982423</v>
      </c>
      <c r="E31" s="1"/>
      <c r="F31" s="1"/>
      <c r="G31">
        <f>C27*COS(-D31*3.14/180)</f>
        <v>10.153846153846153</v>
      </c>
      <c r="H31">
        <f>C27*SIN(-D31*3.14/180)</f>
        <v>-11.040806505143712</v>
      </c>
      <c r="I31">
        <f>F27*COS(-D31*3.14/180)</f>
        <v>0.43999999999999995</v>
      </c>
      <c r="J31">
        <f>F27*SIN(-D31*3.14/180)</f>
        <v>-0.47843494855622754</v>
      </c>
    </row>
    <row r="32" spans="1:17" ht="15.75" thickBot="1" x14ac:dyDescent="0.3"/>
    <row r="33" spans="2:15" ht="31.5" customHeight="1" thickBot="1" x14ac:dyDescent="0.3">
      <c r="B33" s="16" t="s">
        <v>25</v>
      </c>
      <c r="C33" s="18" t="s">
        <v>44</v>
      </c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18" t="s">
        <v>45</v>
      </c>
      <c r="O33" s="20"/>
    </row>
    <row r="34" spans="2:15" ht="19.5" customHeight="1" thickBot="1" x14ac:dyDescent="0.3">
      <c r="B34" s="21"/>
      <c r="C34" s="18" t="s">
        <v>1</v>
      </c>
      <c r="D34" s="19"/>
      <c r="E34" s="20"/>
      <c r="F34" s="16" t="s">
        <v>27</v>
      </c>
      <c r="G34" s="16" t="s">
        <v>28</v>
      </c>
      <c r="H34" s="18" t="s">
        <v>2</v>
      </c>
      <c r="I34" s="19"/>
      <c r="J34" s="20"/>
      <c r="K34" s="18" t="s">
        <v>3</v>
      </c>
      <c r="L34" s="19"/>
      <c r="M34" s="20"/>
      <c r="N34" s="1" t="s">
        <v>46</v>
      </c>
      <c r="O34" s="15" t="s">
        <v>31</v>
      </c>
    </row>
    <row r="35" spans="2:15" ht="16.5" thickBot="1" x14ac:dyDescent="0.3">
      <c r="B35" s="17"/>
      <c r="C35" s="1" t="s">
        <v>4</v>
      </c>
      <c r="D35" s="1" t="s">
        <v>5</v>
      </c>
      <c r="E35" s="1" t="s">
        <v>6</v>
      </c>
      <c r="F35" s="17"/>
      <c r="G35" s="17"/>
      <c r="H35" s="1" t="s">
        <v>7</v>
      </c>
      <c r="I35" s="1" t="s">
        <v>5</v>
      </c>
      <c r="J35" s="1" t="s">
        <v>8</v>
      </c>
      <c r="K35" s="1" t="s">
        <v>9</v>
      </c>
      <c r="L35" s="1" t="s">
        <v>5</v>
      </c>
      <c r="M35" s="1" t="s">
        <v>10</v>
      </c>
      <c r="N35" s="1"/>
      <c r="O35" s="1" t="s">
        <v>21</v>
      </c>
    </row>
    <row r="36" spans="2:15" ht="16.5" thickBot="1" x14ac:dyDescent="0.3">
      <c r="B36" s="2" t="s">
        <v>29</v>
      </c>
      <c r="C36" s="1">
        <v>0.2</v>
      </c>
      <c r="D36" s="1">
        <v>100</v>
      </c>
      <c r="E36" s="1">
        <v>20</v>
      </c>
      <c r="F36" s="1">
        <v>12.1</v>
      </c>
      <c r="G36" s="1">
        <v>28</v>
      </c>
      <c r="H36" s="1">
        <v>5.0000000000000001E-3</v>
      </c>
      <c r="I36" s="1">
        <v>65</v>
      </c>
      <c r="J36" s="1">
        <f>I36*H36</f>
        <v>0.32500000000000001</v>
      </c>
      <c r="K36" s="1">
        <v>0.1</v>
      </c>
      <c r="L36" s="1">
        <v>38</v>
      </c>
      <c r="M36" s="1">
        <f>L36*K36</f>
        <v>3.8000000000000003</v>
      </c>
      <c r="N36" s="7">
        <f>M36/(J36*E36)</f>
        <v>0.58461538461538465</v>
      </c>
      <c r="O36" s="6">
        <f>J36/E36</f>
        <v>1.6250000000000001E-2</v>
      </c>
    </row>
    <row r="37" spans="2:15" ht="16.5" thickBot="1" x14ac:dyDescent="0.3">
      <c r="B37" s="2" t="s">
        <v>47</v>
      </c>
      <c r="C37" s="1">
        <v>0.2</v>
      </c>
      <c r="D37" s="1">
        <v>100</v>
      </c>
      <c r="E37" s="1">
        <v>20</v>
      </c>
      <c r="F37" s="1">
        <v>21.5</v>
      </c>
      <c r="G37" s="1">
        <v>32</v>
      </c>
      <c r="H37" s="1">
        <v>0.01</v>
      </c>
      <c r="I37" s="1">
        <v>58</v>
      </c>
      <c r="J37" s="1">
        <f t="shared" ref="J37:J44" si="10">I37*H37</f>
        <v>0.57999999999999996</v>
      </c>
      <c r="K37" s="1">
        <v>0.2</v>
      </c>
      <c r="L37" s="1">
        <v>44</v>
      </c>
      <c r="M37" s="1">
        <f t="shared" ref="M37:M44" si="11">L37*K37</f>
        <v>8.8000000000000007</v>
      </c>
      <c r="N37" s="7">
        <f t="shared" ref="N37:N44" si="12">M37/(J37*E37)</f>
        <v>0.75862068965517249</v>
      </c>
      <c r="O37" s="6">
        <f t="shared" ref="O37:O44" si="13">J37/E37</f>
        <v>2.8999999999999998E-2</v>
      </c>
    </row>
    <row r="38" spans="2:15" ht="16.5" thickBot="1" x14ac:dyDescent="0.3">
      <c r="B38" s="2" t="s">
        <v>48</v>
      </c>
      <c r="C38" s="1">
        <v>0.2</v>
      </c>
      <c r="D38" s="1">
        <v>100</v>
      </c>
      <c r="E38" s="1">
        <v>20</v>
      </c>
      <c r="F38" s="1">
        <v>28.4</v>
      </c>
      <c r="G38" s="1">
        <v>32</v>
      </c>
      <c r="H38" s="1">
        <v>0.01</v>
      </c>
      <c r="I38" s="1">
        <v>77</v>
      </c>
      <c r="J38" s="1">
        <f t="shared" si="10"/>
        <v>0.77</v>
      </c>
      <c r="K38" s="1">
        <v>0.2</v>
      </c>
      <c r="L38" s="1">
        <v>72</v>
      </c>
      <c r="M38" s="1">
        <f t="shared" si="11"/>
        <v>14.4</v>
      </c>
      <c r="N38" s="7">
        <f t="shared" si="12"/>
        <v>0.93506493506493504</v>
      </c>
      <c r="O38" s="6">
        <f t="shared" si="13"/>
        <v>3.85E-2</v>
      </c>
    </row>
    <row r="39" spans="2:15" ht="16.5" thickBot="1" x14ac:dyDescent="0.3">
      <c r="B39" s="2" t="s">
        <v>49</v>
      </c>
      <c r="C39" s="1">
        <v>0.2</v>
      </c>
      <c r="D39" s="1">
        <v>100</v>
      </c>
      <c r="E39" s="1">
        <v>20</v>
      </c>
      <c r="F39" s="1">
        <v>34.1</v>
      </c>
      <c r="G39" s="1">
        <v>31</v>
      </c>
      <c r="H39" s="1">
        <v>2.5000000000000001E-2</v>
      </c>
      <c r="I39" s="1">
        <v>38</v>
      </c>
      <c r="J39" s="1">
        <f>I39*H39</f>
        <v>0.95000000000000007</v>
      </c>
      <c r="K39" s="1">
        <v>0.5</v>
      </c>
      <c r="L39" s="1">
        <v>37</v>
      </c>
      <c r="M39" s="1">
        <f t="shared" si="11"/>
        <v>18.5</v>
      </c>
      <c r="N39" s="7">
        <f>M39/(J39*E39)</f>
        <v>0.97368421052631582</v>
      </c>
      <c r="O39" s="6">
        <f t="shared" si="13"/>
        <v>4.7500000000000001E-2</v>
      </c>
    </row>
    <row r="40" spans="2:15" ht="16.5" thickBot="1" x14ac:dyDescent="0.3">
      <c r="B40" s="2" t="s">
        <v>50</v>
      </c>
      <c r="C40" s="1">
        <v>0.2</v>
      </c>
      <c r="D40" s="1">
        <v>100</v>
      </c>
      <c r="E40" s="1">
        <v>20</v>
      </c>
      <c r="F40" s="1">
        <v>34.299999999999997</v>
      </c>
      <c r="G40" s="1">
        <v>26</v>
      </c>
      <c r="H40" s="1">
        <v>2.5000000000000001E-2</v>
      </c>
      <c r="I40" s="1">
        <v>38</v>
      </c>
      <c r="J40" s="1">
        <f t="shared" si="10"/>
        <v>0.95000000000000007</v>
      </c>
      <c r="K40" s="1">
        <v>0.5</v>
      </c>
      <c r="L40" s="1">
        <v>37</v>
      </c>
      <c r="M40" s="1">
        <f t="shared" si="11"/>
        <v>18.5</v>
      </c>
      <c r="N40" s="7">
        <f t="shared" si="12"/>
        <v>0.97368421052631582</v>
      </c>
      <c r="O40" s="6">
        <f t="shared" si="13"/>
        <v>4.7500000000000001E-2</v>
      </c>
    </row>
    <row r="41" spans="2:15" ht="16.5" thickBot="1" x14ac:dyDescent="0.3">
      <c r="B41" s="2" t="s">
        <v>51</v>
      </c>
      <c r="C41" s="1">
        <v>0.2</v>
      </c>
      <c r="D41" s="1">
        <v>100</v>
      </c>
      <c r="E41" s="1">
        <v>20</v>
      </c>
      <c r="F41" s="1">
        <v>32.700000000000003</v>
      </c>
      <c r="G41" s="1">
        <v>22</v>
      </c>
      <c r="H41" s="1">
        <v>2.5000000000000001E-2</v>
      </c>
      <c r="I41" s="1">
        <v>35</v>
      </c>
      <c r="J41" s="1">
        <f t="shared" si="10"/>
        <v>0.875</v>
      </c>
      <c r="K41" s="1">
        <v>0.5</v>
      </c>
      <c r="L41" s="1">
        <v>34</v>
      </c>
      <c r="M41" s="1">
        <f t="shared" si="11"/>
        <v>17</v>
      </c>
      <c r="N41" s="7">
        <f t="shared" si="12"/>
        <v>0.97142857142857142</v>
      </c>
      <c r="O41" s="6">
        <f t="shared" si="13"/>
        <v>4.3749999999999997E-2</v>
      </c>
    </row>
    <row r="42" spans="2:15" ht="16.5" thickBot="1" x14ac:dyDescent="0.3">
      <c r="B42" s="2" t="s">
        <v>52</v>
      </c>
      <c r="C42" s="1">
        <v>0.2</v>
      </c>
      <c r="D42" s="1">
        <v>100</v>
      </c>
      <c r="E42" s="1">
        <v>20</v>
      </c>
      <c r="F42" s="1">
        <v>31.1</v>
      </c>
      <c r="G42" s="1">
        <v>18</v>
      </c>
      <c r="H42" s="1">
        <v>2.5000000000000001E-2</v>
      </c>
      <c r="I42" s="1">
        <v>32</v>
      </c>
      <c r="J42" s="1">
        <f t="shared" si="10"/>
        <v>0.8</v>
      </c>
      <c r="K42" s="1">
        <v>0.5</v>
      </c>
      <c r="L42" s="1">
        <v>31</v>
      </c>
      <c r="M42" s="1">
        <f t="shared" si="11"/>
        <v>15.5</v>
      </c>
      <c r="N42" s="7">
        <f t="shared" si="12"/>
        <v>0.96875</v>
      </c>
      <c r="O42" s="6">
        <f t="shared" si="13"/>
        <v>0.04</v>
      </c>
    </row>
    <row r="43" spans="2:15" ht="16.5" thickBot="1" x14ac:dyDescent="0.3">
      <c r="B43" s="2" t="s">
        <v>53</v>
      </c>
      <c r="C43" s="1">
        <v>0.2</v>
      </c>
      <c r="D43" s="1">
        <v>100</v>
      </c>
      <c r="E43" s="1">
        <v>20</v>
      </c>
      <c r="F43" s="1">
        <v>28</v>
      </c>
      <c r="G43" s="1">
        <v>15</v>
      </c>
      <c r="H43" s="1">
        <v>0.01</v>
      </c>
      <c r="I43" s="1">
        <v>76</v>
      </c>
      <c r="J43" s="1">
        <f t="shared" si="10"/>
        <v>0.76</v>
      </c>
      <c r="K43" s="1">
        <v>0.2</v>
      </c>
      <c r="L43" s="1">
        <v>67</v>
      </c>
      <c r="M43" s="1">
        <f t="shared" si="11"/>
        <v>13.4</v>
      </c>
      <c r="N43" s="7">
        <f t="shared" si="12"/>
        <v>0.88157894736842113</v>
      </c>
      <c r="O43" s="6">
        <f t="shared" si="13"/>
        <v>3.7999999999999999E-2</v>
      </c>
    </row>
    <row r="44" spans="2:15" ht="16.5" thickBot="1" x14ac:dyDescent="0.3">
      <c r="B44" s="2" t="s">
        <v>30</v>
      </c>
      <c r="C44" s="1">
        <v>0.2</v>
      </c>
      <c r="D44" s="1">
        <v>100</v>
      </c>
      <c r="E44" s="1">
        <v>20</v>
      </c>
      <c r="F44" s="1">
        <v>27.2</v>
      </c>
      <c r="G44" s="1">
        <v>14</v>
      </c>
      <c r="H44" s="1">
        <v>0.01</v>
      </c>
      <c r="I44" s="1">
        <v>73</v>
      </c>
      <c r="J44" s="1">
        <f t="shared" si="10"/>
        <v>0.73</v>
      </c>
      <c r="K44" s="1">
        <v>0.2</v>
      </c>
      <c r="L44" s="1">
        <v>63</v>
      </c>
      <c r="M44" s="1">
        <f t="shared" si="11"/>
        <v>12.600000000000001</v>
      </c>
      <c r="N44" s="7">
        <f t="shared" si="12"/>
        <v>0.8630136986301371</v>
      </c>
      <c r="O44" s="6">
        <f t="shared" si="13"/>
        <v>3.6499999999999998E-2</v>
      </c>
    </row>
    <row r="45" spans="2:15" ht="15" customHeight="1" x14ac:dyDescent="0.25">
      <c r="B45" s="16" t="s">
        <v>54</v>
      </c>
      <c r="C45" s="16">
        <v>0.2</v>
      </c>
      <c r="D45" s="16">
        <v>100</v>
      </c>
      <c r="E45" s="16">
        <v>20</v>
      </c>
      <c r="F45" s="16">
        <v>34.1</v>
      </c>
      <c r="G45" s="16">
        <v>31</v>
      </c>
      <c r="H45" s="16">
        <v>2.5000000000000001E-2</v>
      </c>
      <c r="I45" s="16">
        <v>38</v>
      </c>
      <c r="J45" s="16">
        <f>H45*I45</f>
        <v>0.95000000000000007</v>
      </c>
      <c r="K45" s="16">
        <v>0.5</v>
      </c>
      <c r="L45" s="16">
        <v>37</v>
      </c>
      <c r="M45" s="16">
        <f>K45*L45</f>
        <v>18.5</v>
      </c>
      <c r="N45" s="26">
        <f>M45/(J45*E45)</f>
        <v>0.97368421052631582</v>
      </c>
      <c r="O45" s="28">
        <f>J36/E45</f>
        <v>1.6250000000000001E-2</v>
      </c>
    </row>
    <row r="46" spans="2:15" ht="15.75" customHeight="1" thickBot="1" x14ac:dyDescent="0.3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27"/>
      <c r="O46" s="29"/>
    </row>
    <row r="47" spans="2:15" ht="15.75" x14ac:dyDescent="0.25">
      <c r="B47" s="22" t="s">
        <v>60</v>
      </c>
      <c r="D47" t="s">
        <v>61</v>
      </c>
      <c r="F47" t="s">
        <v>60</v>
      </c>
      <c r="H47" t="s">
        <v>61</v>
      </c>
    </row>
    <row r="48" spans="2:15" x14ac:dyDescent="0.25">
      <c r="B48">
        <f>F36*N38/100</f>
        <v>0.11314285714285713</v>
      </c>
      <c r="C48">
        <f>F36*SQRT(1-N38*N38)/100</f>
        <v>4.2891652772433717E-2</v>
      </c>
      <c r="D48">
        <f>G36*N38/100</f>
        <v>0.26181818181818178</v>
      </c>
      <c r="E48">
        <f>G36*SQRT(1-N38*N38)/100</f>
        <v>9.9253411374226788E-2</v>
      </c>
      <c r="F48">
        <f>J36*N38</f>
        <v>0.30389610389610389</v>
      </c>
      <c r="G48">
        <f>J36*SQRT(1-N38*N38)</f>
        <v>0.11520485248794181</v>
      </c>
    </row>
    <row r="49" spans="2:8" x14ac:dyDescent="0.25">
      <c r="B49">
        <f>F39*N39/100</f>
        <v>0.33202631578947367</v>
      </c>
      <c r="C49">
        <f>F39*SQRT(1-N39*N39)/100</f>
        <v>7.7714384918550858E-2</v>
      </c>
      <c r="D49">
        <f>G39*N39/100</f>
        <v>0.30184210526315791</v>
      </c>
      <c r="E49">
        <f>G39*SQRT(1-N39*N39)/100</f>
        <v>7.0649440835046248E-2</v>
      </c>
      <c r="F49">
        <f t="shared" ref="F49:F51" si="14">J39*N39</f>
        <v>0.92500000000000004</v>
      </c>
      <c r="G49">
        <f t="shared" ref="G49:G51" si="15">J39*SQRT(1-N39*N39)</f>
        <v>0.21650635094610945</v>
      </c>
      <c r="H49" t="s">
        <v>62</v>
      </c>
    </row>
    <row r="50" spans="2:8" x14ac:dyDescent="0.25">
      <c r="B50">
        <f>F40*N40/100</f>
        <v>0.33397368421052631</v>
      </c>
      <c r="C50">
        <f>F40*SQRT(1-N40*N40)/100</f>
        <v>7.8170187762647933E-2</v>
      </c>
      <c r="D50">
        <f>G40*N40/100</f>
        <v>0.25315789473684214</v>
      </c>
      <c r="E50">
        <f>G40*SQRT(1-N40*N40)/100</f>
        <v>5.9254369732619425E-2</v>
      </c>
      <c r="F50">
        <f t="shared" si="14"/>
        <v>0.92500000000000004</v>
      </c>
      <c r="G50">
        <f t="shared" si="15"/>
        <v>0.21650635094610945</v>
      </c>
    </row>
    <row r="51" spans="2:8" x14ac:dyDescent="0.25">
      <c r="B51">
        <f>F44*N41/100</f>
        <v>0.26422857142857142</v>
      </c>
      <c r="C51">
        <f>F44*SQRT(1-N41*N41)/100</f>
        <v>6.4554334020391901E-2</v>
      </c>
      <c r="D51">
        <f>G44*N41/100</f>
        <v>0.13600000000000001</v>
      </c>
      <c r="E51">
        <f>G44*SQRT(1-N41*N41)/100</f>
        <v>3.3226495451672305E-2</v>
      </c>
      <c r="F51">
        <f>J44*N41</f>
        <v>0.70914285714285707</v>
      </c>
      <c r="G51">
        <f>J44*SQRT(1-N41*N41)</f>
        <v>0.17325244056943415</v>
      </c>
    </row>
  </sheetData>
  <mergeCells count="33">
    <mergeCell ref="N33:O33"/>
    <mergeCell ref="C34:E34"/>
    <mergeCell ref="H34:J34"/>
    <mergeCell ref="K34:M34"/>
    <mergeCell ref="A1:A2"/>
    <mergeCell ref="B1:D1"/>
    <mergeCell ref="E1:G1"/>
    <mergeCell ref="H1:J1"/>
    <mergeCell ref="A8:A9"/>
    <mergeCell ref="A15:A16"/>
    <mergeCell ref="B15:D15"/>
    <mergeCell ref="E15:G15"/>
    <mergeCell ref="H15:J15"/>
    <mergeCell ref="A25:C25"/>
    <mergeCell ref="D25:F25"/>
    <mergeCell ref="J25:L25"/>
    <mergeCell ref="B33:B35"/>
    <mergeCell ref="C33:M33"/>
    <mergeCell ref="B45:B46"/>
    <mergeCell ref="C45:C46"/>
    <mergeCell ref="D45:D46"/>
    <mergeCell ref="E45:E46"/>
    <mergeCell ref="F45:F46"/>
    <mergeCell ref="N45:N46"/>
    <mergeCell ref="F34:F35"/>
    <mergeCell ref="G34:G35"/>
    <mergeCell ref="H45:H46"/>
    <mergeCell ref="I45:I46"/>
    <mergeCell ref="J45:J46"/>
    <mergeCell ref="K45:K46"/>
    <mergeCell ref="L45:L46"/>
    <mergeCell ref="M45:M46"/>
    <mergeCell ref="G45:G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романько</dc:creator>
  <cp:lastModifiedBy>максим романько</cp:lastModifiedBy>
  <dcterms:created xsi:type="dcterms:W3CDTF">2021-12-06T12:16:16Z</dcterms:created>
  <dcterms:modified xsi:type="dcterms:W3CDTF">2021-12-10T22:11:26Z</dcterms:modified>
</cp:coreProperties>
</file>