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6a4108be920a5/Courses/RealStat/L8/"/>
    </mc:Choice>
  </mc:AlternateContent>
  <xr:revisionPtr revIDLastSave="0" documentId="8_{2BFE55EC-3990-4344-806C-81602861247A}" xr6:coauthVersionLast="47" xr6:coauthVersionMax="47" xr10:uidLastSave="{00000000-0000-0000-0000-000000000000}"/>
  <bookViews>
    <workbookView xWindow="-120" yWindow="-120" windowWidth="18255" windowHeight="15600" xr2:uid="{FDA855B1-E7BC-4E3E-8484-EB4627001159}"/>
  </bookViews>
  <sheets>
    <sheet name="Sheet1" sheetId="1" r:id="rId1"/>
    <sheet name="Model 1" sheetId="3" r:id="rId2"/>
    <sheet name="Model 2" sheetId="7" r:id="rId3"/>
    <sheet name="Model 3" sheetId="13" r:id="rId4"/>
    <sheet name="Model 4" sheetId="15" r:id="rId5"/>
    <sheet name="Model 5" sheetId="19" r:id="rId6"/>
    <sheet name="Model 6" sheetId="21" r:id="rId7"/>
    <sheet name="Model 7" sheetId="24" r:id="rId8"/>
    <sheet name="Model 8" sheetId="27" r:id="rId9"/>
    <sheet name="Model Summaries" sheetId="5" r:id="rId10"/>
  </sheets>
  <definedNames>
    <definedName name="___autoF" localSheetId="1" hidden="1">0</definedName>
    <definedName name="___autoF" localSheetId="2" hidden="1">0</definedName>
    <definedName name="___autoF" localSheetId="3" hidden="1">0</definedName>
    <definedName name="___autoF" localSheetId="4" hidden="1">0</definedName>
    <definedName name="___autoF" localSheetId="5" hidden="1">0</definedName>
    <definedName name="___autoF" localSheetId="7" hidden="1">0</definedName>
    <definedName name="___autoF" localSheetId="8" hidden="1">0</definedName>
    <definedName name="___rsumm___Gr_SgpC" localSheetId="9" hidden="1">'Model Summaries'!$A$50</definedName>
    <definedName name="___rsumm___SAfCon" localSheetId="9" hidden="1">'Model Summaries'!$A$27</definedName>
    <definedName name="___rsumm___SgpCon" localSheetId="9" hidden="1">'Model Summaries'!$A$5</definedName>
    <definedName name="__nSelect_" hidden="1">0</definedName>
    <definedName name="FirstForecastRow" localSheetId="1" hidden="1">-1</definedName>
    <definedName name="FirstForecastRow" localSheetId="2" hidden="1">-1</definedName>
    <definedName name="FirstForecastRow" localSheetId="3" hidden="1">-1</definedName>
    <definedName name="FirstForecastRow" localSheetId="4" hidden="1">-1</definedName>
    <definedName name="FirstForecastRow" localSheetId="5" hidden="1">-1</definedName>
    <definedName name="FirstForecastRow" localSheetId="7" hidden="1">-1</definedName>
    <definedName name="FirstForecastRow" localSheetId="8" hidden="1">-1</definedName>
    <definedName name="Gr_SAfG">Sheet1!$H$2:$H$61</definedName>
    <definedName name="Gr_SgpC">Sheet1!$G$2:$G$61</definedName>
    <definedName name="Gr_SgpG">Sheet1!$I$2:$I$61</definedName>
    <definedName name="nRegMod" hidden="1">8</definedName>
    <definedName name="OKtoForecast" hidden="1">1</definedName>
    <definedName name="SAfCon">Sheet1!$E$2:$E$61</definedName>
    <definedName name="SAfGDP">Sheet1!$D$2:$D$61</definedName>
    <definedName name="SgpCon">Sheet1!$C$2:$C$61</definedName>
    <definedName name="SgpGDP">Sheet1!$B$2:$B$61</definedName>
    <definedName name="Trend">Sheet1!$F$2:$F$61</definedName>
    <definedName name="Year">Sheet1!$A$2:$A$61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24" l="1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51" i="24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" i="1"/>
  <c r="G30" i="21"/>
  <c r="F30" i="21"/>
  <c r="E30" i="21"/>
  <c r="D30" i="21"/>
  <c r="C30" i="21"/>
  <c r="G29" i="21"/>
  <c r="F29" i="21"/>
  <c r="E29" i="21"/>
  <c r="D29" i="21"/>
  <c r="C29" i="21"/>
  <c r="G28" i="21"/>
  <c r="F28" i="21"/>
  <c r="E28" i="21"/>
  <c r="D28" i="21"/>
  <c r="C28" i="21"/>
  <c r="G27" i="21"/>
  <c r="F27" i="21"/>
  <c r="E27" i="21"/>
  <c r="D27" i="21"/>
  <c r="C27" i="21"/>
  <c r="G26" i="21"/>
  <c r="F26" i="21"/>
  <c r="E26" i="21"/>
  <c r="D26" i="21"/>
  <c r="C26" i="21"/>
  <c r="G25" i="21"/>
  <c r="F25" i="21"/>
  <c r="E10" i="21"/>
  <c r="D10" i="21"/>
  <c r="B10" i="21"/>
  <c r="F19" i="21"/>
  <c r="E19" i="21"/>
  <c r="D20" i="21"/>
  <c r="D19" i="21"/>
  <c r="C19" i="21"/>
  <c r="B21" i="21"/>
  <c r="I15" i="21"/>
  <c r="D15" i="21"/>
  <c r="E15" i="21"/>
  <c r="F15" i="21"/>
  <c r="G15" i="21"/>
  <c r="E14" i="21"/>
  <c r="D14" i="21"/>
  <c r="G14" i="21"/>
  <c r="F14" i="21"/>
  <c r="G13" i="21"/>
  <c r="F13" i="21"/>
  <c r="H10" i="21"/>
  <c r="C10" i="2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" i="1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30" i="19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7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545F9D0D-73B0-486F-81E5-93BD605507EC}">
      <text>
        <r>
          <rPr>
            <sz val="9"/>
            <color indexed="81"/>
            <rFont val="Tahoma"/>
            <family val="2"/>
          </rPr>
          <t>Model 1 (#vars=1, n=60, AdjRsq=0.996)
Dependent variable = SgpCon 
Run time = 4/28/2021 10:02:54 PM
File name = Book3
Data sheet name = Sheet1
Computer name = ASAD-U-ZAMAN
Program file name = RegressItPC
Version number = 2021.01.01
Execution time = 00h:00m:03s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F06DEE79-3235-487D-AC36-5C264CD7B7DD}">
      <text>
        <r>
          <rPr>
            <sz val="9"/>
            <color indexed="81"/>
            <rFont val="Tahoma"/>
            <family val="2"/>
          </rPr>
          <t>Model 2 (#vars=1, n=60, AdjRsq=0.966)
Dependent variable = SgpCon 
Run time = 4/28/2021 10:05:30 PM
File name = Book3
Data sheet name = Sheet1
Computer name = ASAD-U-ZAMAN
Program file name = RegressItPC
Version number = 2021.01.01
Execution time = 00h:00m:02s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F863F13E-B68B-4DED-B067-B5DAA7D8B493}">
      <text>
        <r>
          <rPr>
            <sz val="9"/>
            <color indexed="81"/>
            <rFont val="Tahoma"/>
            <family val="2"/>
          </rPr>
          <t>Model 3 (#vars=2, n=60, AdjRsq=1)
Dependent variable = SAfCon 
Run time = 4/29/2021 9:26:46 AM
File name = SgpCon2Models.xlsx
Data sheet name = Sheet1
Computer name = ASAD-U-ZAMAN
Program file name = RegressItPC
Version number = 2021.01.01
Execution time = 00h:00m:01s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78BA44E3-C119-4FD9-9CFC-CC58CB40476D}">
      <text>
        <r>
          <rPr>
            <sz val="9"/>
            <color indexed="81"/>
            <rFont val="Tahoma"/>
            <family val="2"/>
          </rPr>
          <t>Model 4 (#vars=2, n=60, AdjRsq=0.996)
Dependent variable = SgpCon 
Run time = 4/29/2021 9:27:58 AM
File name = SgpCon2Models.xlsx
Data sheet name = Sheet1
Computer name = ASAD-U-ZAMAN
Program file name = RegressItPC
Version number = 2021.01.01
Execution time = 00h:00m:02s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701279F5-0A58-4B5B-A3CD-984685CA21A3}">
      <text>
        <r>
          <rPr>
            <sz val="9"/>
            <color indexed="81"/>
            <rFont val="Tahoma"/>
            <family val="2"/>
          </rPr>
          <t>Model 5 (#vars=1, n=60, AdjRsq=0.716)
Dependent variable = SAfCon 
Run time = 4/29/2021 2:07:25 PM
File name = SgpCon2Models.xlsx
Data sheet name = Sheet1
Computer name = ASAD-U-ZAMAN
Program file name = RegressItPC
Version number = 2021.01.01
Execution time = 00h:00m:01s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CE707E7C-9039-4972-8DA8-B4C1AB9FDCF9}">
      <text>
        <r>
          <rPr>
            <sz val="9"/>
            <color indexed="81"/>
            <rFont val="Tahoma"/>
            <family val="2"/>
          </rPr>
          <t>Model 7 (#vars=1, n=59, AdjRsq=0.679)
Dependent variable = Gr_SgpC 
Run time = 4/29/2021 2:38:30 PM
File name = SgpCon2Models.xlsx
Data sheet name = Sheet1
Computer name = ASAD-U-ZAMAN
Program file name = RegressItPC
Version number = 2021.01.01
Execution time = 00h:00m:02s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B1" authorId="0" shapeId="0" xr:uid="{9C91D9D7-093F-4662-AC43-B93C77721D27}">
      <text>
        <r>
          <rPr>
            <sz val="9"/>
            <color indexed="81"/>
            <rFont val="Tahoma"/>
            <family val="2"/>
          </rPr>
          <t>Model 8 (#vars=2, n=59, AdjRsq=0.692)
Dependent variable = Gr_SgpC 
Run time = 4/29/2021 3:01:02 PM
File name = SgpCon2Models.xlsx
Data sheet name = Sheet1
Computer name = ASAD-U-ZAMAN
Program file name = RegressItPC
Version number = 2021.01.01
Execution time = 00h:00m:00s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Asad Zaman</author>
  </authors>
  <commentList>
    <comment ref="A3" authorId="0" shapeId="0" xr:uid="{19D663F8-6189-4A63-8895-3475E4B1501B}">
      <text>
        <r>
          <rPr>
            <sz val="9"/>
            <color indexed="81"/>
            <rFont val="Tahoma"/>
            <family val="2"/>
          </rPr>
          <t>To jump to a model sheet or rerun a deleted model, launch the regression procedure from the cell above the model name.</t>
        </r>
      </text>
    </comment>
    <comment ref="B6" authorId="0" shapeId="0" xr:uid="{315E8F2C-BA9A-4526-8CA2-79A8A13CB754}">
      <text>
        <r>
          <rPr>
            <sz val="9"/>
            <color indexed="81"/>
            <rFont val="Tahoma"/>
            <family val="2"/>
          </rPr>
          <t>Model 1 (#vars=1, n=60, AdjRsq=0.996)
Dependent variable = SgpCon 
Run time = 4/28/2021 10:02:54 PM
File name = Book3
Data sheet name = Sheet1
Computer name = ASAD-U-ZAMAN
Program file name = RegressItPC
Version number = 2021.01.01
Execution time = 00h:00m:03s</t>
        </r>
      </text>
    </comment>
    <comment ref="C6" authorId="0" shapeId="0" xr:uid="{D6F51710-9F67-4261-9E6B-E468712E39AE}">
      <text>
        <r>
          <rPr>
            <sz val="9"/>
            <color indexed="81"/>
            <rFont val="Tahoma"/>
            <family val="2"/>
          </rPr>
          <t>Model 2 (#vars=1, n=60, AdjRsq=0.966)
Dependent variable = SgpCon 
Run time = 4/28/2021 10:05:30 PM
File name = Book3
Data sheet name = Sheet1
Computer name = ASAD-U-ZAMAN
Program file name = RegressItPC
Version number = 2021.01.01
Execution time = 00h:00m:02s</t>
        </r>
      </text>
    </comment>
    <comment ref="D6" authorId="0" shapeId="0" xr:uid="{7FE1A2B2-2079-4345-9852-C0B28852818D}">
      <text>
        <r>
          <rPr>
            <sz val="9"/>
            <color indexed="81"/>
            <rFont val="Tahoma"/>
            <family val="2"/>
          </rPr>
          <t>Model 4 (#vars=2, n=60, AdjRsq=0.996)
Dependent variable = SgpCon 
Run time = 4/29/2021 9:27:58 AM
File name = SgpCon2Models.xlsx
Data sheet name = Sheet1
Computer name = ASAD-U-ZAMAN
Program file name = RegressItPC
Version number = 2021.01.01
Execution time = 00h:00m:02s</t>
        </r>
      </text>
    </comment>
    <comment ref="A10" authorId="0" shapeId="0" xr:uid="{149EE29A-5C3F-4A35-837B-1E6B3FEA038A}">
      <text>
        <r>
          <rPr>
            <sz val="9"/>
            <color indexed="81"/>
            <rFont val="Tahoma"/>
            <family val="2"/>
          </rPr>
          <t>You can make a chart of the standard error of the regression and/or R-squared versus the number of variables by selecting a 3-row range beginning in this cell and choosing Insert/Scatterchart from the Excel menu.</t>
        </r>
      </text>
    </comment>
    <comment ref="B17" authorId="0" shapeId="0" xr:uid="{4AD925C0-B841-49DF-8848-CB82AC4141D7}">
      <text>
        <r>
          <rPr>
            <sz val="9"/>
            <color indexed="81"/>
            <rFont val="Tahoma"/>
            <family val="2"/>
          </rPr>
          <t>Adjusted Anderson-Darling statistic = 3.37 (P=0.000)
The critical value is 0.752 [1.035, 1.443] for non-normality
that is significant at the 0.05 [0.01, 0.001] level.
Jarque-Bera statistic = 76.64 (P=0.000)
The critical value is 5.991 [9.210, 13.816] for non-normality
that is significant at the 0.05 [0.01, 0.001] level,
 based on a Chi-square distribution with 2 degrees of freedom.</t>
        </r>
      </text>
    </comment>
    <comment ref="C17" authorId="0" shapeId="0" xr:uid="{26608913-789A-42C6-88F5-A18ECB09512B}">
      <text>
        <r>
          <rPr>
            <sz val="9"/>
            <color indexed="81"/>
            <rFont val="Tahoma"/>
            <family val="2"/>
          </rPr>
          <t>Adjusted Anderson-Darling statistic = 1.19 (P=0.004)
The critical value is 0.752 [1.035, 1.443] for non-normality
that is significant at the 0.05 [0.01, 0.001] level.
Jarque-Bera statistic = 4.23 (P=0.121)
The critical value is 5.991 [9.210, 13.816] for non-normality
that is significant at the 0.05 [0.01, 0.001] level,
 based on a Chi-square distribution with 2 degrees of freedom.</t>
        </r>
      </text>
    </comment>
    <comment ref="D17" authorId="0" shapeId="0" xr:uid="{021AF2AB-2CB6-41D4-995D-8FF87C81E03F}">
      <text>
        <r>
          <rPr>
            <sz val="9"/>
            <color indexed="81"/>
            <rFont val="Tahoma"/>
            <family val="2"/>
          </rPr>
          <t>Adjusted Anderson-Darling statistic = 4.03 (P=0.000)
The critical value is 0.752 [1.035, 1.443] for non-normality
that is significant at the 0.05 [0.01, 0.001] level.
Jarque-Bera statistic = 82.06 (P=0.000)
The critical value is 5.991 [9.210, 13.816] for non-normality
that is significant at the 0.05 [0.01, 0.001] level,
 based on a Chi-square distribution with 2 degrees of freedom.</t>
        </r>
      </text>
    </comment>
    <comment ref="B22" authorId="0" shapeId="0" xr:uid="{619E1F2B-A722-491E-8AE1-96E1009ABE1F}">
      <text>
        <r>
          <rPr>
            <sz val="9"/>
            <color indexed="81"/>
            <rFont val="Tahoma"/>
            <family val="2"/>
          </rPr>
          <t>Model = Model 1
Variable =  Constant
Coeff = 4.4255
StdErr = 0.79383
t-stat = 5.575
P-value = 0
VIF = 0
StdCoeff = 0</t>
        </r>
      </text>
    </comment>
    <comment ref="C22" authorId="0" shapeId="0" xr:uid="{60EDF6BB-C2DB-4269-80D3-40712ADE363F}">
      <text>
        <r>
          <rPr>
            <sz val="9"/>
            <color indexed="81"/>
            <rFont val="Tahoma"/>
            <family val="2"/>
          </rPr>
          <t>Model = Model 2
Variable =  Constant
Coeff = 16.9939
StdErr = 2.0477
t-stat = 8.299
P-value = 0
VIF = 0
StdCoeff = 0</t>
        </r>
      </text>
    </comment>
    <comment ref="D22" authorId="0" shapeId="0" xr:uid="{2FB1783C-D1C5-4E7B-B282-FD776E3C207B}">
      <text>
        <r>
          <rPr>
            <sz val="9"/>
            <color indexed="81"/>
            <rFont val="Tahoma"/>
            <family val="2"/>
          </rPr>
          <t>Model = Model 4
Variable =  Constant
Coeff = 2.22466
StdErr = 0.93573
t-stat = 2.377
P-value = 0.021
VIF = 0
StdCoeff = 0</t>
        </r>
      </text>
    </comment>
    <comment ref="C23" authorId="0" shapeId="0" xr:uid="{078AE62E-3D6D-4BDE-AC9B-8E15F6FB8E49}">
      <text>
        <r>
          <rPr>
            <sz val="9"/>
            <color indexed="81"/>
            <rFont val="Tahoma"/>
            <family val="2"/>
          </rPr>
          <t>Model = Model 2
Variable = SAfGDP
Coeff = 0.51749
StdErr = 0.0126875
t-stat = 40.787
P-value = 0
VIF = 1
StdCoeff = 0.98301</t>
        </r>
      </text>
    </comment>
    <comment ref="D23" authorId="0" shapeId="0" xr:uid="{B9147E79-7AEF-4D4A-B7F3-D5E09EA31587}">
      <text>
        <r>
          <rPr>
            <sz val="9"/>
            <color indexed="81"/>
            <rFont val="Tahoma"/>
            <family val="2"/>
          </rPr>
          <t>Model = Model 4
Variable = SAfGDP
Coeff = -0.103491
StdErr = 0.0281167
t-stat = -3.681
P-value = 0.001
VIF = 47.025
StdCoeff = -0.19659</t>
        </r>
      </text>
    </comment>
    <comment ref="B24" authorId="0" shapeId="0" xr:uid="{2EFF56DB-98AF-4CEE-ACD7-B32590ED176C}">
      <text>
        <r>
          <rPr>
            <sz val="9"/>
            <color indexed="81"/>
            <rFont val="Tahoma"/>
            <family val="2"/>
          </rPr>
          <t>Model = Model 1
Variable = SgpGDP
Coeff = 0.48634
StdErr = 0.0041865
t-stat = 116.167
P-value = 0
VIF = 1
StdCoeff = 0.99786</t>
        </r>
      </text>
    </comment>
    <comment ref="D24" authorId="0" shapeId="0" xr:uid="{47AC8B9C-F5DF-4B73-8FE7-A4C83A874AD8}">
      <text>
        <r>
          <rPr>
            <sz val="9"/>
            <color indexed="81"/>
            <rFont val="Tahoma"/>
            <family val="2"/>
          </rPr>
          <t>Model = Model 4
Variable = SgpGDP
Coeff = 0.58113
StdErr = 0.0260312
t-stat = 22.324
P-value = 0
VIF = 47.025
StdCoeff = 1.19235</t>
        </r>
      </text>
    </comment>
    <comment ref="B28" authorId="0" shapeId="0" xr:uid="{B6C2D0EB-9113-4410-A854-3213E742BF46}">
      <text>
        <r>
          <rPr>
            <sz val="9"/>
            <color indexed="81"/>
            <rFont val="Tahoma"/>
            <family val="2"/>
          </rPr>
          <t>Model 3 (#vars=2, n=60, AdjRsq=1)
Dependent variable = SAfCon 
Run time = 4/29/2021 9:26:46 AM
File name = SgpCon2Models.xlsx
Data sheet name = Sheet1
Computer name = ASAD-U-ZAMAN
Program file name = RegressItPC
Version number = 2021.01.01
Execution time = 00h:00m:01s</t>
        </r>
      </text>
    </comment>
    <comment ref="C28" authorId="0" shapeId="0" xr:uid="{472A8DD3-11C1-4D1D-89B6-DDEEB7053C50}">
      <text>
        <r>
          <rPr>
            <sz val="9"/>
            <color indexed="81"/>
            <rFont val="Tahoma"/>
            <family val="2"/>
          </rPr>
          <t>Model 5 (#vars=1, n=60, AdjRsq=0.716)
Dependent variable = SAfCon 
Run time = 4/29/2021 2:07:25 PM
File name = SgpCon2Models.xlsx
Data sheet name = Sheet1
Computer name = ASAD-U-ZAMAN
Program file name = RegressItPC
Version number = 2021.01.01
Execution time = 00h:00m:01s</t>
        </r>
      </text>
    </comment>
    <comment ref="A32" authorId="0" shapeId="0" xr:uid="{5D617849-935F-45E8-8B80-1F2A54B53274}">
      <text>
        <r>
          <rPr>
            <sz val="9"/>
            <color indexed="81"/>
            <rFont val="Tahoma"/>
            <family val="2"/>
          </rPr>
          <t>You can make a chart of the standard error of the regression and/or R-squared versus the number of variables by selecting a 3-row range beginning in this cell and choosing Insert/Scatterchart from the Excel menu.</t>
        </r>
      </text>
    </comment>
    <comment ref="B39" authorId="0" shapeId="0" xr:uid="{7CC64BAC-A2AF-4F38-92C0-E225DD07B1EA}">
      <text>
        <r>
          <rPr>
            <sz val="9"/>
            <color indexed="81"/>
            <rFont val="Tahoma"/>
            <family val="2"/>
          </rPr>
          <t>Adjusted Anderson-Darling statistic = 4.46 (P=0.000)
The critical value is 0.752 [1.035, 1.443] for non-normality
that is significant at the 0.05 [0.01, 0.001] level.
Jarque-Bera statistic = 49.25 (P=0.000)
The critical value is 5.991 [9.210, 13.816] for non-normality
that is significant at the 0.05 [0.01, 0.001] level,
 based on a Chi-square distribution with 2 degrees of freedom.</t>
        </r>
      </text>
    </comment>
    <comment ref="C39" authorId="0" shapeId="0" xr:uid="{67C8469D-FF99-481B-8BAC-15266C92484C}">
      <text>
        <r>
          <rPr>
            <sz val="9"/>
            <color indexed="81"/>
            <rFont val="Tahoma"/>
            <family val="2"/>
          </rPr>
          <t>Adjusted Anderson-Darling statistic = 1.56 (P=0.001)
The critical value is 0.752 [1.035, 1.443] for non-normality
that is significant at the 0.05 [0.01, 0.001] level.
Jarque-Bera statistic = 5.27 (P=0.072)
The critical value is 5.991 [9.210, 13.816] for non-normality
that is significant at the 0.05 [0.01, 0.001] level,
 based on a Chi-square distribution with 2 degrees of freedom.</t>
        </r>
      </text>
    </comment>
    <comment ref="B44" authorId="0" shapeId="0" xr:uid="{9269D897-D35E-45F4-B16B-F86B7EEBA89C}">
      <text>
        <r>
          <rPr>
            <sz val="9"/>
            <color indexed="81"/>
            <rFont val="Tahoma"/>
            <family val="2"/>
          </rPr>
          <t>Model = Model 3
Variable =  Constant
Coeff = -0.35571
StdErr = 0.453
t-stat = -0.785
P-value = 0.436
VIF = 0
StdCoeff = 0</t>
        </r>
      </text>
    </comment>
    <comment ref="C44" authorId="0" shapeId="0" xr:uid="{B62D6A1E-4FC2-4090-ABD0-A1F797C7D277}">
      <text>
        <r>
          <rPr>
            <sz val="9"/>
            <color indexed="81"/>
            <rFont val="Tahoma"/>
            <family val="2"/>
          </rPr>
          <t>Model = Model 5
Variable =  Constant
Coeff = -91.742
StdErr = 16.5343
t-stat = -5.549
P-value = 0
VIF = 0
StdCoeff = 0</t>
        </r>
      </text>
    </comment>
    <comment ref="B45" authorId="0" shapeId="0" xr:uid="{924A3E23-B78E-4E01-BA42-E55E6CCB2AC2}">
      <text>
        <r>
          <rPr>
            <sz val="9"/>
            <color indexed="81"/>
            <rFont val="Tahoma"/>
            <family val="2"/>
          </rPr>
          <t>Model = Model 3
Variable = SAfGDP
Coeff = 0.92145
StdErr = 0.0136119
t-stat = 67.694
P-value = 0
VIF = 47.025
StdCoeff = 1.02297</t>
        </r>
      </text>
    </comment>
    <comment ref="B46" authorId="0" shapeId="0" xr:uid="{C314AF9D-B3F4-4999-86AC-87323442B3AF}">
      <text>
        <r>
          <rPr>
            <sz val="9"/>
            <color indexed="81"/>
            <rFont val="Tahoma"/>
            <family val="2"/>
          </rPr>
          <t>Model = Model 3
Variable = SgpGDP
Coeff = -0.0194882
StdErr = 0.0126022
t-stat = -1.546
P-value = 0.128
VIF = 47.025
StdCoeff = -0.02337</t>
        </r>
      </text>
    </comment>
    <comment ref="C47" authorId="0" shapeId="0" xr:uid="{D35378BD-EAA8-4A5B-AFD1-7108CF454F81}">
      <text>
        <r>
          <rPr>
            <sz val="9"/>
            <color indexed="81"/>
            <rFont val="Tahoma"/>
            <family val="2"/>
          </rPr>
          <t>Model = Model 5
Variable = Trend
Coeff = 5.7747
StdErr = 0.47142
t-stat = 12.25
P-value = 0
VIF = 1
StdCoeff = 0.84925</t>
        </r>
      </text>
    </comment>
    <comment ref="B51" authorId="0" shapeId="0" xr:uid="{19B6D74A-61CF-4A2C-93C8-90CA3B0A1B23}">
      <text>
        <r>
          <rPr>
            <sz val="9"/>
            <color indexed="81"/>
            <rFont val="Tahoma"/>
            <family val="2"/>
          </rPr>
          <t>Model 7 (#vars=1, n=59, AdjRsq=0.679)
Dependent variable = Gr_SgpC 
Run time = 4/29/2021 2:38:30 PM
File name = SgpCon2Models.xlsx
Data sheet name = Sheet1
Computer name = ASAD-U-ZAMAN
Program file name = RegressItPC
Version number = 2021.01.01
Execution time = 00h:00m:02s</t>
        </r>
      </text>
    </comment>
    <comment ref="C51" authorId="0" shapeId="0" xr:uid="{8B7B0AEB-97CA-4D52-BC16-A9D2DB85FAF9}">
      <text>
        <r>
          <rPr>
            <sz val="9"/>
            <color indexed="81"/>
            <rFont val="Tahoma"/>
            <family val="2"/>
          </rPr>
          <t>Model 8 (#vars=2, n=59, AdjRsq=0.692)
Dependent variable = Gr_SgpC 
Run time = 4/29/2021 3:01:02 PM
File name = SgpCon2Models.xlsx
Data sheet name = Sheet1
Computer name = ASAD-U-ZAMAN
Program file name = RegressItPC
Version number = 2021.01.01
Execution time = 00h:00m:00s</t>
        </r>
      </text>
    </comment>
    <comment ref="A55" authorId="0" shapeId="0" xr:uid="{7DC9DF06-0976-4358-83CA-AF031F2BC8C3}">
      <text>
        <r>
          <rPr>
            <sz val="9"/>
            <color indexed="81"/>
            <rFont val="Tahoma"/>
            <family val="2"/>
          </rPr>
          <t>You can make a chart of the standard error of the regression and/or R-squared versus the number of variables by selecting a 3-row range beginning in this cell and choosing Insert/Scatterchart from the Excel menu.</t>
        </r>
      </text>
    </comment>
    <comment ref="B62" authorId="0" shapeId="0" xr:uid="{769E26AD-240A-474D-93BC-BB9E71574AF3}">
      <text>
        <r>
          <rPr>
            <sz val="9"/>
            <color indexed="81"/>
            <rFont val="Tahoma"/>
            <family val="2"/>
          </rPr>
          <t>Adjusted Anderson-Darling statistic = 0.74 (P=0.054)
The critical value is 0.752 [1.035, 1.443] for non-normality
that is significant at the 0.05 [0.01, 0.001] level.
Jarque-Bera statistic = 2.74 (P=0.254)
The critical value is 5.991 [9.210, 13.816] for non-normality
that is significant at the 0.05 [0.01, 0.001] level,
 based on a Chi-square distribution with 2 degrees of freedom.</t>
        </r>
      </text>
    </comment>
    <comment ref="C62" authorId="0" shapeId="0" xr:uid="{DC7DBE20-5A32-4A79-A76E-BB92335B991F}">
      <text>
        <r>
          <rPr>
            <sz val="9"/>
            <color indexed="81"/>
            <rFont val="Tahoma"/>
            <family val="2"/>
          </rPr>
          <t>Adjusted Anderson-Darling statistic = 0.70 (P=0.066)
The critical value is 0.752 [1.035, 1.443] for non-normality
that is significant at the 0.05 [0.01, 0.001] level.
Jarque-Bera statistic = 2.16 (P=0.340)
The critical value is 5.991 [9.210, 13.816] for non-normality
that is significant at the 0.05 [0.01, 0.001] level,
 based on a Chi-square distribution with 2 degrees of freedom.</t>
        </r>
      </text>
    </comment>
    <comment ref="B67" authorId="0" shapeId="0" xr:uid="{4471E424-4F66-4B2A-BC9F-BF3347BBFD95}">
      <text>
        <r>
          <rPr>
            <sz val="9"/>
            <color indexed="81"/>
            <rFont val="Tahoma"/>
            <family val="2"/>
          </rPr>
          <t>Model = Model 7
Variable =  Constant
Coeff = 0.0092536
StdErr = 0.00272031
t-stat = 3.402
P-value = 0.001
VIF = 0
StdCoeff = 0</t>
        </r>
      </text>
    </comment>
    <comment ref="C67" authorId="0" shapeId="0" xr:uid="{53469C70-D79D-4507-8505-DDF07EFC7253}">
      <text>
        <r>
          <rPr>
            <sz val="9"/>
            <color indexed="81"/>
            <rFont val="Tahoma"/>
            <family val="2"/>
          </rPr>
          <t>Model = Model 8
Variable =  Constant
Coeff = 0.0037395
StdErr = 0.0039918
t-stat = 0.937
P-value = 0.353
VIF = 0
StdCoeff = 0</t>
        </r>
      </text>
    </comment>
    <comment ref="C68" authorId="0" shapeId="0" xr:uid="{CE282810-ECEC-48AA-A94D-7145D8A4E349}">
      <text>
        <r>
          <rPr>
            <sz val="9"/>
            <color indexed="81"/>
            <rFont val="Tahoma"/>
            <family val="2"/>
          </rPr>
          <t>Model = Model 8
Variable = Gr_SAfG
Coeff = 0.162963
StdErr = 0.087861
t-stat = 1.855
P-value = 0.069
VIF = 1.395
StdCoeff = 0.15964</t>
        </r>
      </text>
    </comment>
    <comment ref="B69" authorId="0" shapeId="0" xr:uid="{46A8B6AD-9F98-4BE9-90FA-6049431C204D}">
      <text>
        <r>
          <rPr>
            <sz val="9"/>
            <color indexed="81"/>
            <rFont val="Tahoma"/>
            <family val="2"/>
          </rPr>
          <t>Model = Model 7
Variable = Gr_SgpG
Coeff = 0.63385
StdErr = 0.057006
t-stat = 11.119
P-value = 0
VIF = 1
StdCoeff = 0.82731</t>
        </r>
      </text>
    </comment>
    <comment ref="C69" authorId="0" shapeId="0" xr:uid="{FC3AD542-E480-412E-A123-78ED214BE750}">
      <text>
        <r>
          <rPr>
            <sz val="9"/>
            <color indexed="81"/>
            <rFont val="Tahoma"/>
            <family val="2"/>
          </rPr>
          <t>Model = Model 8
Variable = Gr_SgpG
Coeff = 0.56874
StdErr = 0.065943
t-stat = 8.625
P-value = 0
VIF = 1.395
StdCoeff = 0.74233</t>
        </r>
      </text>
    </comment>
  </commentList>
</comments>
</file>

<file path=xl/sharedStrings.xml><?xml version="1.0" encoding="utf-8"?>
<sst xmlns="http://schemas.openxmlformats.org/spreadsheetml/2006/main" count="756" uniqueCount="254">
  <si>
    <t>Year</t>
  </si>
  <si>
    <t>SgpGDP</t>
  </si>
  <si>
    <t>SgpCon</t>
  </si>
  <si>
    <t>SAfGDP</t>
  </si>
  <si>
    <t>SAfCon</t>
  </si>
  <si>
    <t>Trend</t>
  </si>
  <si>
    <t>Gr(SgpC)</t>
  </si>
  <si>
    <t>Gr(SAfG)</t>
  </si>
  <si>
    <t>Gr(SgpG)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</si>
  <si>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</si>
  <si>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</si>
  <si>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</si>
  <si>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</si>
  <si>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</si>
  <si>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</si>
  <si>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</si>
  <si>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</si>
  <si>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</si>
  <si>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</si>
  <si>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</si>
  <si>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</si>
  <si>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</si>
  <si>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</si>
  <si>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</si>
  <si>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</si>
  <si>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</si>
  <si>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</si>
  <si>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</si>
  <si>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</si>
  <si>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</si>
  <si>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</si>
  <si>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</si>
  <si>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</si>
  <si>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</si>
  <si>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</si>
  <si>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</si>
  <si>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</si>
  <si>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</si>
  <si>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</si>
  <si>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</si>
  <si>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</si>
  <si>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</si>
  <si>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</si>
  <si>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</si>
  <si>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</si>
  <si>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</si>
  <si>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</si>
  <si>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</si>
  <si>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</si>
  <si>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</si>
  <si>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</si>
  <si>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</si>
  <si>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</si>
  <si>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</si>
  <si>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</si>
  <si>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</si>
  <si>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</si>
  <si>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</si>
  <si>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</si>
  <si>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</si>
  <si>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</si>
  <si>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</si>
  <si>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</si>
  <si>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</si>
  <si>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</si>
  <si>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</si>
  <si>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</si>
  <si>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</si>
  <si>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</si>
  <si>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Model:</t>
  </si>
  <si>
    <t>Model 1</t>
  </si>
  <si>
    <t>White</t>
  </si>
  <si>
    <t>No Font</t>
  </si>
  <si>
    <t>NoHeaders</t>
  </si>
  <si>
    <t>With P-value</t>
  </si>
  <si>
    <t>Low-res picture</t>
  </si>
  <si>
    <t>No Comment</t>
  </si>
  <si>
    <t>4/28/21 10:02 PM + ASAD-U-ZAMAN + Book3 + Sheet1 + RegressItPC 2021.01.01</t>
  </si>
  <si>
    <t>Dependent Variable:</t>
  </si>
  <si>
    <t>Model 1 (#vars=1, n=60, AdjRsq=0.996): SgpCon &lt;&lt; SgpGDP</t>
  </si>
  <si>
    <t>No preceding model in this sequence.</t>
  </si>
  <si>
    <t>Model 1 last follower visited was Model 2 (#vars=1, n=60, AdjRsq=0.966): SgpCon &lt;&lt; SAfGDP</t>
  </si>
  <si>
    <t>Model 1 following model is Model 2 (#vars=1, n=60, AdjRsq=0.966): SgpCon &lt;&lt; SAfGDP</t>
  </si>
  <si>
    <t>Independent Variables:</t>
  </si>
  <si>
    <t>Equation:</t>
  </si>
  <si>
    <t>Predicted SgpCon = 4.425 + 0.486*SgpGDP</t>
  </si>
  <si>
    <t>R code:</t>
  </si>
  <si>
    <t>Model.1 &lt;- lm(SgpCon ~ SgpGDP, data = Sheet1)</t>
  </si>
  <si>
    <t>Regression Statistics:    Model 1 for SgpCon    (1 variable, n=60)</t>
  </si>
  <si>
    <t>R-Squared</t>
  </si>
  <si>
    <t>Adj.R-Sqr.</t>
  </si>
  <si>
    <t xml:space="preserve">Std.Err.Reg. </t>
  </si>
  <si>
    <t>Std.Dep.Var.</t>
  </si>
  <si>
    <t># Fitted</t>
  </si>
  <si>
    <t># Missing</t>
  </si>
  <si>
    <t>Critical t</t>
  </si>
  <si>
    <t>Confidence</t>
  </si>
  <si>
    <t>Coefficient Estimates:    Model 1 for SgpCon    (1 variable, n=60)</t>
  </si>
  <si>
    <t>Variable</t>
  </si>
  <si>
    <t>Coefficient</t>
  </si>
  <si>
    <t>Std.Err.</t>
  </si>
  <si>
    <t>t-Statistic</t>
  </si>
  <si>
    <t>P-value</t>
  </si>
  <si>
    <t>Lower95%</t>
  </si>
  <si>
    <t>Upper95%</t>
  </si>
  <si>
    <t>VIF</t>
  </si>
  <si>
    <t>Std. Coeff.</t>
  </si>
  <si>
    <t xml:space="preserve"> Constant</t>
  </si>
  <si>
    <t>Analysis of Variance:    Model 1 for SgpCon    (1 variable, n=60)</t>
  </si>
  <si>
    <t>Source</t>
  </si>
  <si>
    <t>Deg. Freedom</t>
  </si>
  <si>
    <t>Sum Squares</t>
  </si>
  <si>
    <t>Mean Square</t>
  </si>
  <si>
    <t>F-Statistic</t>
  </si>
  <si>
    <t>Regression</t>
  </si>
  <si>
    <t>Residual</t>
  </si>
  <si>
    <t>Total</t>
  </si>
  <si>
    <t>Line Fit Plot</t>
  </si>
  <si>
    <t>StdErrMean</t>
  </si>
  <si>
    <t>StdErrFcst</t>
  </si>
  <si>
    <t>Predicted</t>
  </si>
  <si>
    <t>Lower 95%</t>
  </si>
  <si>
    <t>Upper 95%</t>
  </si>
  <si>
    <t>Error Distribution Statistics:    Model 1 for SgpCon    (1 variable, n=60)</t>
  </si>
  <si>
    <t>Mean Error</t>
  </si>
  <si>
    <t>RMSE</t>
  </si>
  <si>
    <t>MAE</t>
  </si>
  <si>
    <t>Minimum</t>
  </si>
  <si>
    <t>Maximum</t>
  </si>
  <si>
    <t>MAPE</t>
  </si>
  <si>
    <t>A-D* stat</t>
  </si>
  <si>
    <t>Fitted (n=60)</t>
  </si>
  <si>
    <t>3.37 (P=0.000)</t>
  </si>
  <si>
    <t>End of Output</t>
  </si>
  <si>
    <t>Model 2</t>
  </si>
  <si>
    <t>Editable</t>
  </si>
  <si>
    <t>4/28/21 10:05 PM + ASAD-U-ZAMAN + Book3 + Sheet1 + RegressItPC 2021.01.01</t>
  </si>
  <si>
    <t>Model 2 (#vars=1, n=60, AdjRsq=0.966): SgpCon &lt;&lt; SAfGDP</t>
  </si>
  <si>
    <t>Model 2 preceding model was Model 1 (#vars=1, n=60, AdjRsq=0.996): SgpCon &lt;&lt; SgpGDP</t>
  </si>
  <si>
    <t>No following model in this sequence.</t>
  </si>
  <si>
    <t>Predicted SgpCon = 16.994 + 0.517*SAfGDP</t>
  </si>
  <si>
    <t>Model.2 &lt;- lm(SgpCon ~ SAfGDP, data = Sheet1)</t>
  </si>
  <si>
    <t>Regression Statistics:    Model 2 for SgpCon    (1 variable, n=60)</t>
  </si>
  <si>
    <t>Coefficient Estimates:    Model 2 for SgpCon    (1 variable, n=60)</t>
  </si>
  <si>
    <t>Analysis of Variance:    Model 2 for SgpCon    (1 variable, n=60)</t>
  </si>
  <si>
    <t>Error Distribution Statistics:    Model 2 for SgpCon    (1 variable, n=60)</t>
  </si>
  <si>
    <t>1.19 (P=0.004)</t>
  </si>
  <si>
    <t>Residual -vs- Observation #</t>
  </si>
  <si>
    <t>Residual -vs- Predicted</t>
  </si>
  <si>
    <t>Histogram of Residuals</t>
  </si>
  <si>
    <t>Model 3</t>
  </si>
  <si>
    <t>4/29/21 9:26 AM + ASAD-U-ZAMAN + SgpCon2Models.xlsx + Sheet1 + RegressItPC 2021.01.01</t>
  </si>
  <si>
    <t>Model 3 (#vars=2, n=60, AdjRsq=1): SAfCon &lt;&lt; SAfGDP, SgpGDP</t>
  </si>
  <si>
    <t>SAfGDP, SgpGDP</t>
  </si>
  <si>
    <t>Predicted SAfCon = -0.356 + 0.921*SAfGDP - 0.019*SgpGDP</t>
  </si>
  <si>
    <t>Model.3 &lt;- lm(SAfCon ~ SAfGDP +  SgpGDP, data = Sheet1)</t>
  </si>
  <si>
    <t>Regression Statistics:    Model 3 for SAfCon    (2 variables, n=60)</t>
  </si>
  <si>
    <t>Coefficient Estimates:    Model 3 for SAfCon    (2 variables, n=60)</t>
  </si>
  <si>
    <t>Analysis of Variance:    Model 3 for SAfCon    (2 variables, n=60)</t>
  </si>
  <si>
    <t>Error Distribution Statistics:    Model 3 for SAfCon    (2 variables, n=60)</t>
  </si>
  <si>
    <t>4.46 (P=0.000)</t>
  </si>
  <si>
    <t>Model 4</t>
  </si>
  <si>
    <t>4/29/21 9:27 AM + ASAD-U-ZAMAN + SgpCon2Models.xlsx + Sheet1 + RegressItPC 2021.01.01</t>
  </si>
  <si>
    <t>Model 4 (#vars=2, n=60, AdjRsq=0.996): SgpCon &lt;&lt; SAfGDP, SgpGDP</t>
  </si>
  <si>
    <t>Predicted SgpCon = 2.225 - 0.103*SAfGDP + 0.581*SgpGDP</t>
  </si>
  <si>
    <t>Model.4 &lt;- lm(SgpCon ~ SAfGDP +  SgpGDP, data = Sheet1)</t>
  </si>
  <si>
    <t>Regression Statistics:    Model 4 for SgpCon    (2 variables, n=60)</t>
  </si>
  <si>
    <t>Coefficient Estimates:    Model 4 for SgpCon    (2 variables, n=60)</t>
  </si>
  <si>
    <t>Analysis of Variance:    Model 4 for SgpCon    (2 variables, n=60)</t>
  </si>
  <si>
    <t>Error Distribution Statistics:    Model 4 for SgpCon    (2 variables, n=60)</t>
  </si>
  <si>
    <t>4.03 (P=0.000)</t>
  </si>
  <si>
    <t>Residual -vs- Independent Variable Plots</t>
  </si>
  <si>
    <t xml:space="preserve"> Residual -vs- SAfGDP</t>
  </si>
  <si>
    <t xml:space="preserve"> Residual -vs- SgpGDP</t>
  </si>
  <si>
    <t>Residuals</t>
  </si>
  <si>
    <t>RESIDUALS</t>
  </si>
  <si>
    <t>Model 5</t>
  </si>
  <si>
    <t>4/29/21 2:07 PM + ASAD-U-ZAMAN + SgpCon2Models.xlsx + Sheet1 + RegressItPC 2021.01.01</t>
  </si>
  <si>
    <t>Model 5 (#vars=1, n=60, AdjRsq=0.716): SAfCon &lt;&lt; Trend</t>
  </si>
  <si>
    <t>Predicted SAfCon = -91.742 + 5.775*Trend</t>
  </si>
  <si>
    <t>Model.5 &lt;- lm(SAfCon ~ Trend, data = Sheet1)</t>
  </si>
  <si>
    <t>Regression Statistics:    Model 5 for SAfCon    (1 variable, n=60)</t>
  </si>
  <si>
    <t>Coefficient Estimates:    Model 5 for SAfCon    (1 variable, n=60)</t>
  </si>
  <si>
    <t>Analysis of Variance:    Model 5 for SAfCon    (1 variable, n=60)</t>
  </si>
  <si>
    <t>Error Distribution Statistics:    Model 5 for SAfCon    (1 variable, n=60)</t>
  </si>
  <si>
    <t>1.56 (P=0.001)</t>
  </si>
  <si>
    <t>TrendFit</t>
  </si>
  <si>
    <t>Model 6</t>
  </si>
  <si>
    <t>4/29/21 2:33 PM + ASAD-U-ZAMAN + SgpCon2Models.xlsx + Sheet1 + RegressItPC 2021.01.01</t>
  </si>
  <si>
    <t>Gr_SgpC</t>
  </si>
  <si>
    <t>Gr_SAfG</t>
  </si>
  <si>
    <t>Predicted Gr_SgpC = 0.006484 + 0.566*Gr_SAfG</t>
  </si>
  <si>
    <t>Regression Statistics:    Model 6 for Gr_SgpC    (1 variable, n=59)</t>
  </si>
  <si>
    <t>Coefficient Estimates:    Model 6 for Gr_SgpC    (1 variable, n=59)</t>
  </si>
  <si>
    <t>Analysis of Variance:    Model 6 for Gr_SgpC    (1 variable, n=59)</t>
  </si>
  <si>
    <t>Model 7</t>
  </si>
  <si>
    <t>4/29/21 2:38 PM + ASAD-U-ZAMAN + SgpCon2Models.xlsx + Sheet1 + RegressItPC 2021.01.01</t>
  </si>
  <si>
    <t>Model 7 (#vars=1, n=59, AdjRsq=0.679): Gr_SgpC &lt;&lt; Gr_SgpG</t>
  </si>
  <si>
    <t>Gr_SgpG</t>
  </si>
  <si>
    <t>Predicted Gr_SgpC = 0.009254 + 0.634*Gr_SgpG</t>
  </si>
  <si>
    <t>Model.7 &lt;- lm(Gr_SgpC ~ Gr_SgpG, data = Sheet1)</t>
  </si>
  <si>
    <t>Regression Statistics:    Model 7 for Gr_SgpC    (1 variable, n=59)</t>
  </si>
  <si>
    <t>Coefficient Estimates:    Model 7 for Gr_SgpC    (1 variable, n=59)</t>
  </si>
  <si>
    <t>Analysis of Variance:    Model 7 for Gr_SgpC    (1 variable, n=59)</t>
  </si>
  <si>
    <t>Error Distribution Statistics:    Model 7 for Gr_SgpC    (1 variable, n=59)</t>
  </si>
  <si>
    <t>Fitted (n=59)</t>
  </si>
  <si>
    <t>0.74 (P=0.054)</t>
  </si>
  <si>
    <t>Model 8</t>
  </si>
  <si>
    <t>4/29/21 3:01 PM + ASAD-U-ZAMAN + SgpCon2Models.xlsx + Sheet1 + RegressItPC 2021.01.01</t>
  </si>
  <si>
    <t>Model 8 (#vars=2, n=59, AdjRsq=0.692): Gr_SgpC &lt;&lt; Gr_SAfG, Gr_SgpG</t>
  </si>
  <si>
    <t>Gr_SAfG, Gr_SgpG</t>
  </si>
  <si>
    <t>Predicted Gr_SgpC = 0.003740 + 0.163*Gr_SAfG + 0.569*Gr_SgpG</t>
  </si>
  <si>
    <t>Model.8 &lt;- lm(Gr_SgpC ~ Gr_SAfG +  Gr_SgpG, data = Sheet1)</t>
  </si>
  <si>
    <t>Regression Statistics:    Model 8 for Gr_SgpC    (2 variables, n=59)</t>
  </si>
  <si>
    <t>Coefficient Estimates:    Model 8 for Gr_SgpC    (2 variables, n=59)</t>
  </si>
  <si>
    <t>Analysis of Variance:    Model 8 for Gr_SgpC    (2 variables, n=59)</t>
  </si>
  <si>
    <t>Error Distribution Statistics:    Model 8 for Gr_SgpC    (2 variables, n=59)</t>
  </si>
  <si>
    <t>0.70 (P=0.066)</t>
  </si>
  <si>
    <t>Summary of Regression Model Results</t>
  </si>
  <si>
    <t>Linear Model For SgpCon</t>
  </si>
  <si>
    <t>Run Time</t>
  </si>
  <si>
    <t>Mean</t>
  </si>
  <si>
    <t>Standard Deviation</t>
  </si>
  <si>
    <t>Number Of Variables</t>
  </si>
  <si>
    <t>Standard Error of Regression</t>
  </si>
  <si>
    <t>R-squared</t>
  </si>
  <si>
    <t>Adjusted R-squared</t>
  </si>
  <si>
    <t>Mean Absolute Error</t>
  </si>
  <si>
    <t>Mean Absolute Percentage Error</t>
  </si>
  <si>
    <t>Maximum VIF</t>
  </si>
  <si>
    <t>Normality Test</t>
  </si>
  <si>
    <t xml:space="preserve"> * * *  </t>
  </si>
  <si>
    <t xml:space="preserve">  * *  </t>
  </si>
  <si>
    <t xml:space="preserve">  Coefficients:</t>
  </si>
  <si>
    <t>4.425  (0.000)</t>
  </si>
  <si>
    <t>16.994  (0.000)</t>
  </si>
  <si>
    <t>2.225  (0.021)</t>
  </si>
  <si>
    <t>0.517  (0.000)</t>
  </si>
  <si>
    <t>-0.103  (0.001)</t>
  </si>
  <si>
    <t>0.486  (0.000)</t>
  </si>
  <si>
    <t>0.581  (0.000)</t>
  </si>
  <si>
    <t>Linear Model For SAfCon</t>
  </si>
  <si>
    <t>-0.356  (0.436)</t>
  </si>
  <si>
    <t>-91.742  (0.000)</t>
  </si>
  <si>
    <t>0.921  (0.000)</t>
  </si>
  <si>
    <t>-0.019  (0.128)</t>
  </si>
  <si>
    <t>5.775  (0.000)</t>
  </si>
  <si>
    <t>Linear Model For Gr_SgpC</t>
  </si>
  <si>
    <t xml:space="preserve">_  </t>
  </si>
  <si>
    <t>0.009254  (0.001)</t>
  </si>
  <si>
    <t>0.003740  (0.353)</t>
  </si>
  <si>
    <t>0.163  (0.069)</t>
  </si>
  <si>
    <t>0.634  (0.000)</t>
  </si>
  <si>
    <t>0.569  (0.000)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</si>
</sst>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"/>
    <numFmt numFmtId="165" formatCode="0.000"/>
    <numFmt numFmtId="166" formatCode="0.0%"/>
    <numFmt numFmtId="167" formatCode="0.000000"/>
    <numFmt numFmtId="168" formatCode="#,###"/>
    <numFmt numFmtId="169" formatCode="[$-409]m/d/yy\ h:mm\ AM/PM;@"/>
    <numFmt numFmtId="170" formatCode="0.00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rgb="FF777777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sz val="8"/>
      <color rgb="FF010101"/>
      <name val="Arial"/>
      <family val="2"/>
    </font>
    <font>
      <sz val="8"/>
      <color rgb="FF020202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1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165" fontId="1" fillId="0" borderId="0" xfId="0" applyNumberFormat="1" applyFont="1"/>
    <xf numFmtId="1" fontId="1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/>
    <xf numFmtId="167" fontId="1" fillId="0" borderId="0" xfId="0" applyNumberFormat="1" applyFont="1" applyAlignment="1">
      <alignment horizontal="right"/>
    </xf>
    <xf numFmtId="168" fontId="1" fillId="0" borderId="0" xfId="0" applyNumberFormat="1" applyFont="1"/>
    <xf numFmtId="164" fontId="7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5" fontId="9" fillId="0" borderId="0" xfId="0" applyNumberFormat="1" applyFont="1" applyAlignment="1">
      <alignment horizontal="right"/>
    </xf>
    <xf numFmtId="169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Model 2 for SgpCon    (1 variable, n=60)
Predicted SgpCon = 16.994 + 0.517*SAfGDP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</c:spPr>
          <c:marker>
            <c:symbol val="diamond"/>
            <c:size val="6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0"/>
              <c:pt idx="0">
                <c:v>0.5141</c:v>
              </c:pt>
              <c:pt idx="1">
                <c:v>0.54330000000000001</c:v>
              </c:pt>
              <c:pt idx="2">
                <c:v>0.57869999999999999</c:v>
              </c:pt>
              <c:pt idx="3">
                <c:v>0.64149999999999996</c:v>
              </c:pt>
              <c:pt idx="4">
                <c:v>0.70420000000000005</c:v>
              </c:pt>
              <c:pt idx="5">
                <c:v>0.77180000000000004</c:v>
              </c:pt>
              <c:pt idx="6">
                <c:v>0.84150000000000003</c:v>
              </c:pt>
              <c:pt idx="7">
                <c:v>0.93769999999999998</c:v>
              </c:pt>
              <c:pt idx="8">
                <c:v>1.0116999999999998</c:v>
              </c:pt>
              <c:pt idx="9">
                <c:v>1.1303000000000001</c:v>
              </c:pt>
              <c:pt idx="10">
                <c:v>1.2384999999999999</c:v>
              </c:pt>
              <c:pt idx="11">
                <c:v>1.3678999999999999</c:v>
              </c:pt>
              <c:pt idx="12">
                <c:v>1.5486</c:v>
              </c:pt>
              <c:pt idx="13">
                <c:v>1.9247000000000001</c:v>
              </c:pt>
              <c:pt idx="14">
                <c:v>2.3788999999999998</c:v>
              </c:pt>
              <c:pt idx="15">
                <c:v>2.6770999999999998</c:v>
              </c:pt>
              <c:pt idx="16">
                <c:v>3.0163000000000002</c:v>
              </c:pt>
              <c:pt idx="17">
                <c:v>3.3269000000000002</c:v>
              </c:pt>
              <c:pt idx="18">
                <c:v>3.8079000000000001</c:v>
              </c:pt>
              <c:pt idx="19">
                <c:v>4.5414000000000003</c:v>
              </c:pt>
              <c:pt idx="20">
                <c:v>6.0869999999999997</c:v>
              </c:pt>
              <c:pt idx="21">
                <c:v>7.0378999999999996</c:v>
              </c:pt>
              <c:pt idx="22">
                <c:v>7.8875999999999999</c:v>
              </c:pt>
              <c:pt idx="23">
                <c:v>9.0596999999999994</c:v>
              </c:pt>
              <c:pt idx="24">
                <c:v>10.554399999999999</c:v>
              </c:pt>
              <c:pt idx="25">
                <c:v>12.142099999999999</c:v>
              </c:pt>
              <c:pt idx="26">
                <c:v>14.2157</c:v>
              </c:pt>
              <c:pt idx="27">
                <c:v>16.634399999999999</c:v>
              </c:pt>
              <c:pt idx="28">
                <c:v>19.768599999999999</c:v>
              </c:pt>
              <c:pt idx="29">
                <c:v>23.559600000000003</c:v>
              </c:pt>
              <c:pt idx="30">
                <c:v>27.230599999999999</c:v>
              </c:pt>
              <c:pt idx="31">
                <c:v>31.3672</c:v>
              </c:pt>
              <c:pt idx="32">
                <c:v>35.505200000000002</c:v>
              </c:pt>
              <c:pt idx="33">
                <c:v>40.359299999999998</c:v>
              </c:pt>
              <c:pt idx="34">
                <c:v>45.426000000000002</c:v>
              </c:pt>
              <c:pt idx="35">
                <c:v>51.612400000000001</c:v>
              </c:pt>
              <c:pt idx="36">
                <c:v>58.212699999999998</c:v>
              </c:pt>
              <c:pt idx="37">
                <c:v>64.455399999999997</c:v>
              </c:pt>
              <c:pt idx="38">
                <c:v>69.410799999999995</c:v>
              </c:pt>
              <c:pt idx="39">
                <c:v>75.994299999999996</c:v>
              </c:pt>
              <c:pt idx="40">
                <c:v>86.239400000000003</c:v>
              </c:pt>
              <c:pt idx="41">
                <c:v>95.435199999999995</c:v>
              </c:pt>
              <c:pt idx="42">
                <c:v>111.1876</c:v>
              </c:pt>
              <c:pt idx="43">
                <c:v>120.8379</c:v>
              </c:pt>
              <c:pt idx="44">
                <c:v>133.19499999999999</c:v>
              </c:pt>
              <c:pt idx="45">
                <c:v>146.9239</c:v>
              </c:pt>
              <c:pt idx="46">
                <c:v>164.22209999999998</c:v>
              </c:pt>
              <c:pt idx="47">
                <c:v>188.47230000000002</c:v>
              </c:pt>
              <c:pt idx="48">
                <c:v>213.71899999999999</c:v>
              </c:pt>
              <c:pt idx="49">
                <c:v>227.71459999999999</c:v>
              </c:pt>
              <c:pt idx="50">
                <c:v>249.48603409000006</c:v>
              </c:pt>
              <c:pt idx="51">
                <c:v>272.43999030999998</c:v>
              </c:pt>
              <c:pt idx="52">
                <c:v>293.28794554000001</c:v>
              </c:pt>
              <c:pt idx="53">
                <c:v>318.36179840000005</c:v>
              </c:pt>
              <c:pt idx="54">
                <c:v>341.49427763000006</c:v>
              </c:pt>
              <c:pt idx="55">
                <c:v>362.49079999999998</c:v>
              </c:pt>
              <c:pt idx="56">
                <c:v>389.1558</c:v>
              </c:pt>
              <c:pt idx="57">
                <c:v>417.33279999999996</c:v>
              </c:pt>
              <c:pt idx="58">
                <c:v>434.12920000000003</c:v>
              </c:pt>
              <c:pt idx="59">
                <c:v>452.358</c:v>
              </c:pt>
            </c:numLit>
          </c:xVal>
          <c:yVal>
            <c:numLit>
              <c:formatCode>General</c:formatCode>
              <c:ptCount val="60"/>
              <c:pt idx="0">
                <c:v>2.0916999999999999</c:v>
              </c:pt>
              <c:pt idx="1">
                <c:v>2.3253000000000004</c:v>
              </c:pt>
              <c:pt idx="2">
                <c:v>2.4422999999999999</c:v>
              </c:pt>
              <c:pt idx="3">
                <c:v>2.6139000000000001</c:v>
              </c:pt>
              <c:pt idx="4">
                <c:v>2.5316999999999994</c:v>
              </c:pt>
              <c:pt idx="5">
                <c:v>2.6615999999999995</c:v>
              </c:pt>
              <c:pt idx="6">
                <c:v>2.9229999999999996</c:v>
              </c:pt>
              <c:pt idx="7">
                <c:v>3.2542</c:v>
              </c:pt>
              <c:pt idx="8">
                <c:v>3.6484999999999999</c:v>
              </c:pt>
              <c:pt idx="9">
                <c:v>4.0241999999999996</c:v>
              </c:pt>
              <c:pt idx="10">
                <c:v>4.6433999999999989</c:v>
              </c:pt>
              <c:pt idx="11">
                <c:v>5.4290000000000003</c:v>
              </c:pt>
              <c:pt idx="12">
                <c:v>6.1060999999999996</c:v>
              </c:pt>
              <c:pt idx="13">
                <c:v>7.5241000000000007</c:v>
              </c:pt>
              <c:pt idx="14">
                <c:v>9.0696999999999992</c:v>
              </c:pt>
              <c:pt idx="15">
                <c:v>9.6864000000000008</c:v>
              </c:pt>
              <c:pt idx="16">
                <c:v>10.292900000000001</c:v>
              </c:pt>
              <c:pt idx="17">
                <c:v>11.117900000000001</c:v>
              </c:pt>
              <c:pt idx="18">
                <c:v>12.248100000000001</c:v>
              </c:pt>
              <c:pt idx="19">
                <c:v>13.4885</c:v>
              </c:pt>
              <c:pt idx="20">
                <c:v>15.56</c:v>
              </c:pt>
              <c:pt idx="21">
                <c:v>17.395299999999999</c:v>
              </c:pt>
              <c:pt idx="22">
                <c:v>19.187599999999996</c:v>
              </c:pt>
              <c:pt idx="23">
                <c:v>20.715</c:v>
              </c:pt>
              <c:pt idx="24">
                <c:v>22.596299999999996</c:v>
              </c:pt>
              <c:pt idx="25">
                <c:v>23.760200000000005</c:v>
              </c:pt>
              <c:pt idx="26">
                <c:v>24.2301</c:v>
              </c:pt>
              <c:pt idx="27">
                <c:v>26.7117</c:v>
              </c:pt>
              <c:pt idx="28">
                <c:v>30.092400000000005</c:v>
              </c:pt>
              <c:pt idx="29">
                <c:v>34.062900000000006</c:v>
              </c:pt>
              <c:pt idx="30">
                <c:v>38.132699999999993</c:v>
              </c:pt>
              <c:pt idx="31">
                <c:v>41.227400000000003</c:v>
              </c:pt>
              <c:pt idx="32">
                <c:v>44.290300000000009</c:v>
              </c:pt>
              <c:pt idx="33">
                <c:v>51.542099999999991</c:v>
              </c:pt>
              <c:pt idx="34">
                <c:v>57.559699999999999</c:v>
              </c:pt>
              <c:pt idx="35">
                <c:v>61.136299999999999</c:v>
              </c:pt>
              <c:pt idx="36">
                <c:v>67.040699999999987</c:v>
              </c:pt>
              <c:pt idx="37">
                <c:v>72.161699999999996</c:v>
              </c:pt>
              <c:pt idx="38">
                <c:v>70.225300000000004</c:v>
              </c:pt>
              <c:pt idx="39">
                <c:v>75.0077</c:v>
              </c:pt>
              <c:pt idx="40">
                <c:v>86.724100000000021</c:v>
              </c:pt>
              <c:pt idx="41">
                <c:v>93.080200000000005</c:v>
              </c:pt>
              <c:pt idx="42">
                <c:v>96.142700000000005</c:v>
              </c:pt>
              <c:pt idx="43">
                <c:v>96.881199999999978</c:v>
              </c:pt>
              <c:pt idx="44">
                <c:v>101.7217</c:v>
              </c:pt>
              <c:pt idx="45">
                <c:v>105.81910000000002</c:v>
              </c:pt>
              <c:pt idx="46">
                <c:v>113.387</c:v>
              </c:pt>
              <c:pt idx="47">
                <c:v>125.1739</c:v>
              </c:pt>
              <c:pt idx="48">
                <c:v>137.1465</c:v>
              </c:pt>
              <c:pt idx="49">
                <c:v>138.46619999999999</c:v>
              </c:pt>
              <c:pt idx="50">
                <c:v>150.50700000000001</c:v>
              </c:pt>
              <c:pt idx="51">
                <c:v>161.11080000000001</c:v>
              </c:pt>
              <c:pt idx="52">
                <c:v>170.23889999999997</c:v>
              </c:pt>
              <c:pt idx="53">
                <c:v>181.18799999999999</c:v>
              </c:pt>
              <c:pt idx="54">
                <c:v>188.36490000000001</c:v>
              </c:pt>
              <c:pt idx="55">
                <c:v>200.4965</c:v>
              </c:pt>
              <c:pt idx="56">
                <c:v>205.8449</c:v>
              </c:pt>
              <c:pt idx="57">
                <c:v>214.72630000000001</c:v>
              </c:pt>
              <c:pt idx="58">
                <c:v>225.6635</c:v>
              </c:pt>
              <c:pt idx="59">
                <c:v>234.74600000000001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888-4E07-B2DF-E2E09497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392176"/>
        <c:axId val="2130393424"/>
      </c:scatterChart>
      <c:scatterChart>
        <c:scatterStyle val="lineMarker"/>
        <c:varyColors val="0"/>
        <c:ser>
          <c:idx val="1"/>
          <c:order val="1"/>
          <c:tx>
            <c:strRef>
              <c:f>'Model 2'!$G$25</c:f>
              <c:strCache>
                <c:ptCount val="1"/>
                <c:pt idx="0">
                  <c:v>Upper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'Model 2'!$B$26:$B$30</c:f>
              <c:numCache>
                <c:formatCode>#,##0.000</c:formatCode>
                <c:ptCount val="5"/>
                <c:pt idx="0">
                  <c:v>0.5141</c:v>
                </c:pt>
                <c:pt idx="1">
                  <c:v>113.475075</c:v>
                </c:pt>
                <c:pt idx="2">
                  <c:v>226.43604999999999</c:v>
                </c:pt>
                <c:pt idx="3">
                  <c:v>339.39702499999999</c:v>
                </c:pt>
                <c:pt idx="4">
                  <c:v>452.358</c:v>
                </c:pt>
              </c:numCache>
            </c:numRef>
          </c:xVal>
          <c:yVal>
            <c:numRef>
              <c:f>'Model 2'!$G$26:$G$30</c:f>
              <c:numCache>
                <c:formatCode>#,##0.000</c:formatCode>
                <c:ptCount val="5"/>
                <c:pt idx="0">
                  <c:v>43.301651872686875</c:v>
                </c:pt>
                <c:pt idx="1">
                  <c:v>101.651882967364</c:v>
                </c:pt>
                <c:pt idx="2">
                  <c:v>160.31837392585919</c:v>
                </c:pt>
                <c:pt idx="3">
                  <c:v>219.29362859495427</c:v>
                </c:pt>
                <c:pt idx="4">
                  <c:v>278.56014014781141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88-4E07-B2DF-E2E09497D8AF}"/>
            </c:ext>
          </c:extLst>
        </c:ser>
        <c:ser>
          <c:idx val="2"/>
          <c:order val="2"/>
          <c:tx>
            <c:strRef>
              <c:f>'Model 2'!$E$25</c:f>
              <c:strCache>
                <c:ptCount val="1"/>
                <c:pt idx="0">
                  <c:v>Predicted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'Model 2'!$B$26:$B$30</c:f>
              <c:numCache>
                <c:formatCode>#,##0.000</c:formatCode>
                <c:ptCount val="5"/>
                <c:pt idx="0">
                  <c:v>0.5141</c:v>
                </c:pt>
                <c:pt idx="1">
                  <c:v>113.475075</c:v>
                </c:pt>
                <c:pt idx="2">
                  <c:v>226.43604999999999</c:v>
                </c:pt>
                <c:pt idx="3">
                  <c:v>339.39702499999999</c:v>
                </c:pt>
                <c:pt idx="4">
                  <c:v>452.358</c:v>
                </c:pt>
              </c:numCache>
            </c:numRef>
          </c:xVal>
          <c:yVal>
            <c:numRef>
              <c:f>'Model 2'!$E$26:$E$30</c:f>
              <c:numCache>
                <c:formatCode>#,##0.000</c:formatCode>
                <c:ptCount val="5"/>
                <c:pt idx="0">
                  <c:v>17.259981982347995</c:v>
                </c:pt>
                <c:pt idx="1">
                  <c:v>75.715757060386636</c:v>
                </c:pt>
                <c:pt idx="2">
                  <c:v>134.17153213842528</c:v>
                </c:pt>
                <c:pt idx="3">
                  <c:v>192.62730721646392</c:v>
                </c:pt>
                <c:pt idx="4">
                  <c:v>251.08308229450256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88-4E07-B2DF-E2E09497D8AF}"/>
            </c:ext>
          </c:extLst>
        </c:ser>
        <c:ser>
          <c:idx val="3"/>
          <c:order val="3"/>
          <c:tx>
            <c:strRef>
              <c:f>'Model 2'!$F$25</c:f>
              <c:strCache>
                <c:ptCount val="1"/>
                <c:pt idx="0">
                  <c:v>Lower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'Model 2'!$B$26:$B$30</c:f>
              <c:numCache>
                <c:formatCode>#,##0.000</c:formatCode>
                <c:ptCount val="5"/>
                <c:pt idx="0">
                  <c:v>0.5141</c:v>
                </c:pt>
                <c:pt idx="1">
                  <c:v>113.475075</c:v>
                </c:pt>
                <c:pt idx="2">
                  <c:v>226.43604999999999</c:v>
                </c:pt>
                <c:pt idx="3">
                  <c:v>339.39702499999999</c:v>
                </c:pt>
                <c:pt idx="4">
                  <c:v>452.358</c:v>
                </c:pt>
              </c:numCache>
            </c:numRef>
          </c:xVal>
          <c:yVal>
            <c:numRef>
              <c:f>'Model 2'!$F$26:$F$30</c:f>
              <c:numCache>
                <c:formatCode>#,##0.000</c:formatCode>
                <c:ptCount val="5"/>
                <c:pt idx="0">
                  <c:v>-8.7816879079908823</c:v>
                </c:pt>
                <c:pt idx="1">
                  <c:v>49.779631153409262</c:v>
                </c:pt>
                <c:pt idx="2">
                  <c:v>108.02469035099138</c:v>
                </c:pt>
                <c:pt idx="3">
                  <c:v>165.96098583797357</c:v>
                </c:pt>
                <c:pt idx="4">
                  <c:v>223.60602444119371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88-4E07-B2DF-E2E09497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971712"/>
        <c:axId val="2135966304"/>
      </c:scatterChart>
      <c:valAx>
        <c:axId val="213039217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SAfGDP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0393424"/>
        <c:crossesAt val="-50"/>
        <c:crossBetween val="midCat"/>
      </c:valAx>
      <c:valAx>
        <c:axId val="213039342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2130392176"/>
        <c:crossesAt val="0"/>
        <c:crossBetween val="midCat"/>
      </c:valAx>
      <c:valAx>
        <c:axId val="2135966304"/>
        <c:scaling>
          <c:orientation val="minMax"/>
        </c:scaling>
        <c:delete val="1"/>
        <c:axPos val="r"/>
        <c:numFmt formatCode="#,##0.000" sourceLinked="1"/>
        <c:majorTickMark val="out"/>
        <c:minorTickMark val="none"/>
        <c:tickLblPos val="nextTo"/>
        <c:crossAx val="2135971712"/>
        <c:crosses val="max"/>
        <c:crossBetween val="midCat"/>
      </c:valAx>
      <c:valAx>
        <c:axId val="2135971712"/>
        <c:scaling>
          <c:orientation val="minMax"/>
        </c:scaling>
        <c:delete val="1"/>
        <c:axPos val="b"/>
        <c:numFmt formatCode="#,##0.000" sourceLinked="1"/>
        <c:majorTickMark val="out"/>
        <c:minorTickMark val="none"/>
        <c:tickLblPos val="nextTo"/>
        <c:crossAx val="2135966304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Observation #
</a:t>
            </a:r>
            <a:r>
              <a:rPr lang="en-US" sz="1000"/>
              <a:t>Model 2 for SgpCon    (1 variable, n=60)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3175">
              <a:solidFill>
                <a:srgbClr val="0000FF"/>
              </a:solidFill>
              <a:prstDash val="solid"/>
            </a:ln>
            <a:effectLst/>
          </c:spPr>
          <c:invertIfNegative val="0"/>
          <c:trendline>
            <c:spPr>
              <a:ln w="12700">
                <a:solidFill>
                  <a:srgbClr val="FF0000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numLit>
              <c:formatCode>General</c:formatCode>
              <c:ptCount val="6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</c:numLit>
          </c:cat>
          <c:val>
            <c:numLit>
              <c:formatCode>General</c:formatCode>
              <c:ptCount val="60"/>
              <c:pt idx="0">
                <c:v>-15.168281982347946</c:v>
              </c:pt>
              <c:pt idx="1">
                <c:v>-14.949792586981792</c:v>
              </c:pt>
              <c:pt idx="2">
                <c:v>-14.851111607668031</c:v>
              </c:pt>
              <c:pt idx="3">
                <c:v>-14.712009757359997</c:v>
              </c:pt>
              <c:pt idx="4">
                <c:v>-14.826656158405962</c:v>
              </c:pt>
              <c:pt idx="5">
                <c:v>-14.731738243106236</c:v>
              </c:pt>
              <c:pt idx="6">
                <c:v>-14.506407049372642</c:v>
              </c:pt>
              <c:pt idx="7">
                <c:v>-14.22498924683072</c:v>
              </c:pt>
              <c:pt idx="8">
                <c:v>-13.8689832448754</c:v>
              </c:pt>
              <c:pt idx="9">
                <c:v>-13.554657139038895</c:v>
              </c:pt>
              <c:pt idx="10">
                <c:v>-12.991449174017735</c:v>
              </c:pt>
              <c:pt idx="11">
                <c:v>-12.272811921949915</c:v>
              </c:pt>
              <c:pt idx="12">
                <c:v>-11.689221725283337</c:v>
              </c:pt>
              <c:pt idx="13">
                <c:v>-10.465848382913109</c:v>
              </c:pt>
              <c:pt idx="14">
                <c:v>-9.1552907330738176</c:v>
              </c:pt>
              <c:pt idx="15">
                <c:v>-8.6929051954646663</c:v>
              </c:pt>
              <c:pt idx="16">
                <c:v>-8.2619366027181069</c:v>
              </c:pt>
              <c:pt idx="17">
                <c:v>-7.5976678972137375</c:v>
              </c:pt>
              <c:pt idx="18">
                <c:v>-6.7163788845041417</c:v>
              </c:pt>
              <c:pt idx="19">
                <c:v>-5.8555552029605042</c:v>
              </c:pt>
              <c:pt idx="20">
                <c:v>-4.5838822756342008</c:v>
              </c:pt>
              <c:pt idx="21">
                <c:v>-3.2406601505083081</c:v>
              </c:pt>
              <c:pt idx="22">
                <c:v>-1.8880683956240176</c:v>
              </c:pt>
              <c:pt idx="23">
                <c:v>-0.96721427546410155</c:v>
              </c:pt>
              <c:pt idx="24">
                <c:v>0.14059871267941659</c:v>
              </c:pt>
              <c:pt idx="25">
                <c:v>0.48288546003707111</c:v>
              </c:pt>
              <c:pt idx="26">
                <c:v>-0.12027446355000393</c:v>
              </c:pt>
              <c:pt idx="27">
                <c:v>1.1096810354951145</c:v>
              </c:pt>
              <c:pt idx="28">
                <c:v>2.8684749723650107</c:v>
              </c:pt>
              <c:pt idx="29">
                <c:v>4.8771838022653853</c:v>
              </c:pt>
              <c:pt idx="30">
                <c:v>7.0472910073733388</c:v>
              </c:pt>
              <c:pt idx="31">
                <c:v>8.0013565166758767</c:v>
              </c:pt>
              <c:pt idx="32">
                <c:v>8.9228975449343224</c:v>
              </c:pt>
              <c:pt idx="33">
                <c:v>13.662766519141485</c:v>
              </c:pt>
              <c:pt idx="34">
                <c:v>17.058417871939234</c:v>
              </c:pt>
              <c:pt idx="35">
                <c:v>17.433639635404198</c:v>
              </c:pt>
              <c:pt idx="36">
                <c:v>19.922473753048997</c:v>
              </c:pt>
              <c:pt idx="37">
                <c:v>21.812961028812417</c:v>
              </c:pt>
              <c:pt idx="38">
                <c:v>17.312208624615202</c:v>
              </c:pt>
              <c:pt idx="39">
                <c:v>18.687736514789066</c:v>
              </c:pt>
              <c:pt idx="40">
                <c:v>25.102435982795505</c:v>
              </c:pt>
              <c:pt idx="41">
                <c:v>26.699833993346246</c:v>
              </c:pt>
              <c:pt idx="42">
                <c:v>21.610680279846548</c:v>
              </c:pt>
              <c:pt idx="43">
                <c:v>17.355280694298528</c:v>
              </c:pt>
              <c:pt idx="44">
                <c:v>15.801148758651493</c:v>
              </c:pt>
              <c:pt idx="45">
                <c:v>12.794028897089731</c:v>
              </c:pt>
              <c:pt idx="46">
                <c:v>11.410344613624318</c:v>
              </c:pt>
              <c:pt idx="47">
                <c:v>10.648094459799495</c:v>
              </c:pt>
              <c:pt idx="48">
                <c:v>9.5558690485216857</c:v>
              </c:pt>
              <c:pt idx="49">
                <c:v>3.6330355480610308</c:v>
              </c:pt>
              <c:pt idx="50">
                <c:v>4.4074131903274463</c:v>
              </c:pt>
              <c:pt idx="51">
                <c:v>3.1328516415938168</c:v>
              </c:pt>
              <c:pt idx="52">
                <c:v>1.4724170900648232</c:v>
              </c:pt>
              <c:pt idx="53">
                <c:v>-0.55386226660235138</c:v>
              </c:pt>
              <c:pt idx="54">
                <c:v>-5.3477070558207345</c:v>
              </c:pt>
              <c:pt idx="55">
                <c:v>-4.0815230907099647</c:v>
              </c:pt>
              <c:pt idx="56">
                <c:v>-12.531899548295428</c:v>
              </c:pt>
              <c:pt idx="57">
                <c:v>-18.231715533496413</c:v>
              </c:pt>
              <c:pt idx="58">
                <c:v>-15.98642511130214</c:v>
              </c:pt>
              <c:pt idx="59">
                <c:v>-16.337082294502324</c:v>
              </c:pt>
            </c:numLit>
          </c:val>
          <c:extLst>
            <c:ext xmlns:c16="http://schemas.microsoft.com/office/drawing/2014/chart" uri="{C3380CC4-5D6E-409C-BE32-E72D297353CC}">
              <c16:uniqueId val="{00000000-7487-43D7-8A6F-FE6B9D32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135983360"/>
        <c:axId val="2135968800"/>
      </c:barChart>
      <c:catAx>
        <c:axId val="21359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 sz="900"/>
            </a:pPr>
            <a:endParaRPr lang="en-US"/>
          </a:p>
        </c:txPr>
        <c:crossAx val="2135968800"/>
        <c:crossesAt val="0"/>
        <c:auto val="1"/>
        <c:lblAlgn val="ctr"/>
        <c:lblOffset val="100"/>
        <c:noMultiLvlLbl val="0"/>
      </c:catAx>
      <c:valAx>
        <c:axId val="213596880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2135983360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Predicted
</a:t>
            </a:r>
            <a:r>
              <a:rPr lang="en-US" sz="1000"/>
              <a:t>Model 2 for SgpCon    (1 variable, n=60)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  <a:effectLst/>
          </c:spPr>
          <c:marker>
            <c:symbol val="diamond"/>
            <c:size val="6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0"/>
              <c:pt idx="0">
                <c:v>17.259981982347945</c:v>
              </c:pt>
              <c:pt idx="1">
                <c:v>17.275092586981792</c:v>
              </c:pt>
              <c:pt idx="2">
                <c:v>17.29341160766803</c:v>
              </c:pt>
              <c:pt idx="3">
                <c:v>17.325909757359998</c:v>
              </c:pt>
              <c:pt idx="4">
                <c:v>17.358356158405961</c:v>
              </c:pt>
              <c:pt idx="5">
                <c:v>17.393338243106236</c:v>
              </c:pt>
              <c:pt idx="6">
                <c:v>17.429407049372642</c:v>
              </c:pt>
              <c:pt idx="7">
                <c:v>17.479189246830721</c:v>
              </c:pt>
              <c:pt idx="8">
                <c:v>17.5174832448754</c:v>
              </c:pt>
              <c:pt idx="9">
                <c:v>17.578857139038895</c:v>
              </c:pt>
              <c:pt idx="10">
                <c:v>17.634849174017734</c:v>
              </c:pt>
              <c:pt idx="11">
                <c:v>17.701811921949915</c:v>
              </c:pt>
              <c:pt idx="12">
                <c:v>17.795321725283337</c:v>
              </c:pt>
              <c:pt idx="13">
                <c:v>17.989948382913109</c:v>
              </c:pt>
              <c:pt idx="14">
                <c:v>18.224990733073817</c:v>
              </c:pt>
              <c:pt idx="15">
                <c:v>18.379305195464667</c:v>
              </c:pt>
              <c:pt idx="16">
                <c:v>18.554836602718108</c:v>
              </c:pt>
              <c:pt idx="17">
                <c:v>18.715567897213738</c:v>
              </c:pt>
              <c:pt idx="18">
                <c:v>18.964478884504143</c:v>
              </c:pt>
              <c:pt idx="19">
                <c:v>19.344055202960504</c:v>
              </c:pt>
              <c:pt idx="20">
                <c:v>20.143882275634201</c:v>
              </c:pt>
              <c:pt idx="21">
                <c:v>20.635960150508307</c:v>
              </c:pt>
              <c:pt idx="22">
                <c:v>21.075668395624014</c:v>
              </c:pt>
              <c:pt idx="23">
                <c:v>21.682214275464101</c:v>
              </c:pt>
              <c:pt idx="24">
                <c:v>22.455701287320579</c:v>
              </c:pt>
              <c:pt idx="25">
                <c:v>23.277314539962934</c:v>
              </c:pt>
              <c:pt idx="26">
                <c:v>24.350374463550004</c:v>
              </c:pt>
              <c:pt idx="27">
                <c:v>25.602018964504886</c:v>
              </c:pt>
              <c:pt idx="28">
                <c:v>27.223925027634994</c:v>
              </c:pt>
              <c:pt idx="29">
                <c:v>29.185716197734621</c:v>
              </c:pt>
              <c:pt idx="30">
                <c:v>31.085408992626654</c:v>
              </c:pt>
              <c:pt idx="31">
                <c:v>33.226043483324126</c:v>
              </c:pt>
              <c:pt idx="32">
                <c:v>35.367402455065687</c:v>
              </c:pt>
              <c:pt idx="33">
                <c:v>37.879333480858506</c:v>
              </c:pt>
              <c:pt idx="34">
                <c:v>40.501282128060765</c:v>
              </c:pt>
              <c:pt idx="35">
                <c:v>43.702660364595801</c:v>
              </c:pt>
              <c:pt idx="36">
                <c:v>47.118226246950989</c:v>
              </c:pt>
              <c:pt idx="37">
                <c:v>50.348738971187579</c:v>
              </c:pt>
              <c:pt idx="38">
                <c:v>52.913091375384802</c:v>
              </c:pt>
              <c:pt idx="39">
                <c:v>56.319963485210934</c:v>
              </c:pt>
              <c:pt idx="40">
                <c:v>61.621664017204516</c:v>
              </c:pt>
              <c:pt idx="41">
                <c:v>66.380366006653759</c:v>
              </c:pt>
              <c:pt idx="42">
                <c:v>74.532019720153457</c:v>
              </c:pt>
              <c:pt idx="43">
                <c:v>79.52591930570145</c:v>
              </c:pt>
              <c:pt idx="44">
                <c:v>85.920551241348505</c:v>
              </c:pt>
              <c:pt idx="45">
                <c:v>93.025071102910289</c:v>
              </c:pt>
              <c:pt idx="46">
                <c:v>101.97665538637568</c:v>
              </c:pt>
              <c:pt idx="47">
                <c:v>114.52580554020051</c:v>
              </c:pt>
              <c:pt idx="48">
                <c:v>127.59063095147832</c:v>
              </c:pt>
              <c:pt idx="49">
                <c:v>134.83316445193896</c:v>
              </c:pt>
              <c:pt idx="50">
                <c:v>146.09958680967256</c:v>
              </c:pt>
              <c:pt idx="51">
                <c:v>157.97794835840619</c:v>
              </c:pt>
              <c:pt idx="52">
                <c:v>168.76648290993515</c:v>
              </c:pt>
              <c:pt idx="53">
                <c:v>181.74186226660234</c:v>
              </c:pt>
              <c:pt idx="54">
                <c:v>193.71260705582074</c:v>
              </c:pt>
              <c:pt idx="55">
                <c:v>204.57802309070996</c:v>
              </c:pt>
              <c:pt idx="56">
                <c:v>218.37679954829542</c:v>
              </c:pt>
              <c:pt idx="57">
                <c:v>232.95801553349642</c:v>
              </c:pt>
              <c:pt idx="58">
                <c:v>241.64992511130214</c:v>
              </c:pt>
              <c:pt idx="59">
                <c:v>251.08308229450233</c:v>
              </c:pt>
            </c:numLit>
          </c:xVal>
          <c:yVal>
            <c:numLit>
              <c:formatCode>General</c:formatCode>
              <c:ptCount val="60"/>
              <c:pt idx="0">
                <c:v>-15.168281982347946</c:v>
              </c:pt>
              <c:pt idx="1">
                <c:v>-14.949792586981792</c:v>
              </c:pt>
              <c:pt idx="2">
                <c:v>-14.851111607668031</c:v>
              </c:pt>
              <c:pt idx="3">
                <c:v>-14.712009757359997</c:v>
              </c:pt>
              <c:pt idx="4">
                <c:v>-14.826656158405962</c:v>
              </c:pt>
              <c:pt idx="5">
                <c:v>-14.731738243106236</c:v>
              </c:pt>
              <c:pt idx="6">
                <c:v>-14.506407049372642</c:v>
              </c:pt>
              <c:pt idx="7">
                <c:v>-14.22498924683072</c:v>
              </c:pt>
              <c:pt idx="8">
                <c:v>-13.8689832448754</c:v>
              </c:pt>
              <c:pt idx="9">
                <c:v>-13.554657139038895</c:v>
              </c:pt>
              <c:pt idx="10">
                <c:v>-12.991449174017735</c:v>
              </c:pt>
              <c:pt idx="11">
                <c:v>-12.272811921949915</c:v>
              </c:pt>
              <c:pt idx="12">
                <c:v>-11.689221725283337</c:v>
              </c:pt>
              <c:pt idx="13">
                <c:v>-10.465848382913109</c:v>
              </c:pt>
              <c:pt idx="14">
                <c:v>-9.1552907330738176</c:v>
              </c:pt>
              <c:pt idx="15">
                <c:v>-8.6929051954646663</c:v>
              </c:pt>
              <c:pt idx="16">
                <c:v>-8.2619366027181069</c:v>
              </c:pt>
              <c:pt idx="17">
                <c:v>-7.5976678972137375</c:v>
              </c:pt>
              <c:pt idx="18">
                <c:v>-6.7163788845041417</c:v>
              </c:pt>
              <c:pt idx="19">
                <c:v>-5.8555552029605042</c:v>
              </c:pt>
              <c:pt idx="20">
                <c:v>-4.5838822756342008</c:v>
              </c:pt>
              <c:pt idx="21">
                <c:v>-3.2406601505083081</c:v>
              </c:pt>
              <c:pt idx="22">
                <c:v>-1.8880683956240176</c:v>
              </c:pt>
              <c:pt idx="23">
                <c:v>-0.96721427546410155</c:v>
              </c:pt>
              <c:pt idx="24">
                <c:v>0.14059871267941659</c:v>
              </c:pt>
              <c:pt idx="25">
                <c:v>0.48288546003707111</c:v>
              </c:pt>
              <c:pt idx="26">
                <c:v>-0.12027446355000393</c:v>
              </c:pt>
              <c:pt idx="27">
                <c:v>1.1096810354951145</c:v>
              </c:pt>
              <c:pt idx="28">
                <c:v>2.8684749723650107</c:v>
              </c:pt>
              <c:pt idx="29">
                <c:v>4.8771838022653853</c:v>
              </c:pt>
              <c:pt idx="30">
                <c:v>7.0472910073733388</c:v>
              </c:pt>
              <c:pt idx="31">
                <c:v>8.0013565166758767</c:v>
              </c:pt>
              <c:pt idx="32">
                <c:v>8.9228975449343224</c:v>
              </c:pt>
              <c:pt idx="33">
                <c:v>13.662766519141485</c:v>
              </c:pt>
              <c:pt idx="34">
                <c:v>17.058417871939234</c:v>
              </c:pt>
              <c:pt idx="35">
                <c:v>17.433639635404198</c:v>
              </c:pt>
              <c:pt idx="36">
                <c:v>19.922473753048997</c:v>
              </c:pt>
              <c:pt idx="37">
                <c:v>21.812961028812417</c:v>
              </c:pt>
              <c:pt idx="38">
                <c:v>17.312208624615202</c:v>
              </c:pt>
              <c:pt idx="39">
                <c:v>18.687736514789066</c:v>
              </c:pt>
              <c:pt idx="40">
                <c:v>25.102435982795505</c:v>
              </c:pt>
              <c:pt idx="41">
                <c:v>26.699833993346246</c:v>
              </c:pt>
              <c:pt idx="42">
                <c:v>21.610680279846548</c:v>
              </c:pt>
              <c:pt idx="43">
                <c:v>17.355280694298528</c:v>
              </c:pt>
              <c:pt idx="44">
                <c:v>15.801148758651493</c:v>
              </c:pt>
              <c:pt idx="45">
                <c:v>12.794028897089731</c:v>
              </c:pt>
              <c:pt idx="46">
                <c:v>11.410344613624318</c:v>
              </c:pt>
              <c:pt idx="47">
                <c:v>10.648094459799495</c:v>
              </c:pt>
              <c:pt idx="48">
                <c:v>9.5558690485216857</c:v>
              </c:pt>
              <c:pt idx="49">
                <c:v>3.6330355480610308</c:v>
              </c:pt>
              <c:pt idx="50">
                <c:v>4.4074131903274463</c:v>
              </c:pt>
              <c:pt idx="51">
                <c:v>3.1328516415938168</c:v>
              </c:pt>
              <c:pt idx="52">
                <c:v>1.4724170900648232</c:v>
              </c:pt>
              <c:pt idx="53">
                <c:v>-0.55386226660235138</c:v>
              </c:pt>
              <c:pt idx="54">
                <c:v>-5.3477070558207345</c:v>
              </c:pt>
              <c:pt idx="55">
                <c:v>-4.0815230907099647</c:v>
              </c:pt>
              <c:pt idx="56">
                <c:v>-12.531899548295428</c:v>
              </c:pt>
              <c:pt idx="57">
                <c:v>-18.231715533496413</c:v>
              </c:pt>
              <c:pt idx="58">
                <c:v>-15.98642511130214</c:v>
              </c:pt>
              <c:pt idx="59">
                <c:v>-16.337082294502324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3A1-47F6-B5AF-A7C96C949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975872"/>
        <c:axId val="2135981280"/>
      </c:scatterChart>
      <c:valAx>
        <c:axId val="2135975872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135981280"/>
        <c:crossesAt val="-30"/>
        <c:crossBetween val="midCat"/>
      </c:valAx>
      <c:valAx>
        <c:axId val="213598128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2135975872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Histogram of Residuals
</a:t>
            </a:r>
            <a:r>
              <a:rPr lang="en-US" sz="1000"/>
              <a:t>Model 2 for SgpCon    (1 variable, n=60)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strLit>
              <c:ptCount val="21"/>
              <c:pt idx="0">
                <c:v>-27.0</c:v>
              </c:pt>
              <c:pt idx="1">
                <c:v>-24.3</c:v>
              </c:pt>
              <c:pt idx="2">
                <c:v>-21.6</c:v>
              </c:pt>
              <c:pt idx="3">
                <c:v>-18.9</c:v>
              </c:pt>
              <c:pt idx="4">
                <c:v>-16.2</c:v>
              </c:pt>
              <c:pt idx="5">
                <c:v>-13.5</c:v>
              </c:pt>
              <c:pt idx="6">
                <c:v>-10.8</c:v>
              </c:pt>
              <c:pt idx="7">
                <c:v>-8.1</c:v>
              </c:pt>
              <c:pt idx="8">
                <c:v>-5.4</c:v>
              </c:pt>
              <c:pt idx="9">
                <c:v>-2.7</c:v>
              </c:pt>
              <c:pt idx="10">
                <c:v>0.0</c:v>
              </c:pt>
              <c:pt idx="11">
                <c:v>2.7</c:v>
              </c:pt>
              <c:pt idx="12">
                <c:v>5.4</c:v>
              </c:pt>
              <c:pt idx="13">
                <c:v>8.1</c:v>
              </c:pt>
              <c:pt idx="14">
                <c:v>10.8</c:v>
              </c:pt>
              <c:pt idx="15">
                <c:v>13.5</c:v>
              </c:pt>
              <c:pt idx="16">
                <c:v>16.2</c:v>
              </c:pt>
              <c:pt idx="17">
                <c:v>18.9</c:v>
              </c:pt>
              <c:pt idx="18">
                <c:v>21.6</c:v>
              </c:pt>
              <c:pt idx="19">
                <c:v>24.3</c:v>
              </c:pt>
              <c:pt idx="20">
                <c:v>27.0</c:v>
              </c:pt>
            </c:strLit>
          </c:cat>
          <c:val>
            <c:numLit>
              <c:formatCode>General</c:formatCode>
              <c:ptCount val="2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</c:v>
              </c:pt>
              <c:pt idx="4">
                <c:v>5</c:v>
              </c:pt>
              <c:pt idx="5">
                <c:v>10</c:v>
              </c:pt>
              <c:pt idx="6">
                <c:v>2</c:v>
              </c:pt>
              <c:pt idx="7">
                <c:v>4</c:v>
              </c:pt>
              <c:pt idx="8">
                <c:v>5</c:v>
              </c:pt>
              <c:pt idx="9">
                <c:v>2</c:v>
              </c:pt>
              <c:pt idx="10">
                <c:v>6</c:v>
              </c:pt>
              <c:pt idx="11">
                <c:v>4</c:v>
              </c:pt>
              <c:pt idx="12">
                <c:v>2</c:v>
              </c:pt>
              <c:pt idx="13">
                <c:v>3</c:v>
              </c:pt>
              <c:pt idx="14">
                <c:v>3</c:v>
              </c:pt>
              <c:pt idx="15">
                <c:v>2</c:v>
              </c:pt>
              <c:pt idx="16">
                <c:v>5</c:v>
              </c:pt>
              <c:pt idx="17">
                <c:v>2</c:v>
              </c:pt>
              <c:pt idx="18">
                <c:v>2</c:v>
              </c:pt>
              <c:pt idx="19">
                <c:v>1</c:v>
              </c:pt>
              <c:pt idx="2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5CC3-4021-9637-DACB0E780445}"/>
            </c:ext>
          </c:extLst>
        </c:ser>
        <c:ser>
          <c:idx val="1"/>
          <c:order val="1"/>
          <c:tx>
            <c:v>Normal</c:v>
          </c:tx>
          <c:spPr>
            <a:solidFill>
              <a:srgbClr val="FFD2D2"/>
            </a:solidFill>
            <a:ln w="9525">
              <a:solidFill>
                <a:srgbClr val="FF0000"/>
              </a:solidFill>
              <a:prstDash val="solid"/>
            </a:ln>
          </c:spPr>
          <c:invertIfNegative val="0"/>
          <c:cat>
            <c:strLit>
              <c:ptCount val="21"/>
              <c:pt idx="0">
                <c:v>-27.0</c:v>
              </c:pt>
              <c:pt idx="1">
                <c:v>-24.3</c:v>
              </c:pt>
              <c:pt idx="2">
                <c:v>-21.6</c:v>
              </c:pt>
              <c:pt idx="3">
                <c:v>-18.9</c:v>
              </c:pt>
              <c:pt idx="4">
                <c:v>-16.2</c:v>
              </c:pt>
              <c:pt idx="5">
                <c:v>-13.5</c:v>
              </c:pt>
              <c:pt idx="6">
                <c:v>-10.8</c:v>
              </c:pt>
              <c:pt idx="7">
                <c:v>-8.1</c:v>
              </c:pt>
              <c:pt idx="8">
                <c:v>-5.4</c:v>
              </c:pt>
              <c:pt idx="9">
                <c:v>-2.7</c:v>
              </c:pt>
              <c:pt idx="10">
                <c:v>0.0</c:v>
              </c:pt>
              <c:pt idx="11">
                <c:v>2.7</c:v>
              </c:pt>
              <c:pt idx="12">
                <c:v>5.4</c:v>
              </c:pt>
              <c:pt idx="13">
                <c:v>8.1</c:v>
              </c:pt>
              <c:pt idx="14">
                <c:v>10.8</c:v>
              </c:pt>
              <c:pt idx="15">
                <c:v>13.5</c:v>
              </c:pt>
              <c:pt idx="16">
                <c:v>16.2</c:v>
              </c:pt>
              <c:pt idx="17">
                <c:v>18.9</c:v>
              </c:pt>
              <c:pt idx="18">
                <c:v>21.6</c:v>
              </c:pt>
              <c:pt idx="19">
                <c:v>24.3</c:v>
              </c:pt>
              <c:pt idx="20">
                <c:v>27.0</c:v>
              </c:pt>
            </c:strLit>
          </c:cat>
          <c:val>
            <c:numLit>
              <c:formatCode>General</c:formatCode>
              <c:ptCount val="21"/>
              <c:pt idx="0">
                <c:v>0.54028808157481856</c:v>
              </c:pt>
              <c:pt idx="1">
                <c:v>0.82657024238009758</c:v>
              </c:pt>
              <c:pt idx="2">
                <c:v>1.2091953554171595</c:v>
              </c:pt>
              <c:pt idx="3">
                <c:v>1.6915141051057496</c:v>
              </c:pt>
              <c:pt idx="4">
                <c:v>2.2626497653127036</c:v>
              </c:pt>
              <c:pt idx="5">
                <c:v>2.894154415865037</c:v>
              </c:pt>
              <c:pt idx="6">
                <c:v>3.5398820876621304</c:v>
              </c:pt>
              <c:pt idx="7">
                <c:v>4.1401749382288315</c:v>
              </c:pt>
              <c:pt idx="8">
                <c:v>4.6303246094389756</c:v>
              </c:pt>
              <c:pt idx="9">
                <c:v>4.9518453335168964</c:v>
              </c:pt>
              <c:pt idx="10">
                <c:v>5.0639057428699026</c:v>
              </c:pt>
              <c:pt idx="11">
                <c:v>4.9518453335168999</c:v>
              </c:pt>
              <c:pt idx="12">
                <c:v>4.6303246094389721</c:v>
              </c:pt>
              <c:pt idx="13">
                <c:v>4.1401749382288315</c:v>
              </c:pt>
              <c:pt idx="14">
                <c:v>3.5398820876621286</c:v>
              </c:pt>
              <c:pt idx="15">
                <c:v>2.8941544158650316</c:v>
              </c:pt>
              <c:pt idx="16">
                <c:v>2.2626497653127089</c:v>
              </c:pt>
              <c:pt idx="17">
                <c:v>1.6915141051057461</c:v>
              </c:pt>
              <c:pt idx="18">
                <c:v>1.2091953554171653</c:v>
              </c:pt>
              <c:pt idx="19">
                <c:v>0.82657024238009313</c:v>
              </c:pt>
              <c:pt idx="20">
                <c:v>0.54028808157482189</c:v>
              </c:pt>
            </c:numLit>
          </c:val>
          <c:extLst>
            <c:ext xmlns:c16="http://schemas.microsoft.com/office/drawing/2014/chart" uri="{C3380CC4-5D6E-409C-BE32-E72D297353CC}">
              <c16:uniqueId val="{00000002-5CC3-4021-9637-DACB0E780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35971296"/>
        <c:axId val="2135967136"/>
      </c:barChart>
      <c:catAx>
        <c:axId val="213597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sz="900"/>
                  <a:t>ormality test (A-D*):  P &lt; 0.01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5967136"/>
        <c:crosses val="autoZero"/>
        <c:auto val="1"/>
        <c:lblAlgn val="ctr"/>
        <c:lblOffset val="100"/>
        <c:noMultiLvlLbl val="0"/>
      </c:catAx>
      <c:valAx>
        <c:axId val="213596713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2135971296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'Model 4'!$G$77:$G$136</c:f>
              <c:numCache>
                <c:formatCode>#,##0.000</c:formatCode>
                <c:ptCount val="60"/>
                <c:pt idx="0">
                  <c:v>2.3179899999999698E-2</c:v>
                </c:pt>
                <c:pt idx="1">
                  <c:v>0.15433600000000025</c:v>
                </c:pt>
                <c:pt idx="2">
                  <c:v>0.1690659000000001</c:v>
                </c:pt>
                <c:pt idx="3">
                  <c:v>0.18590680000000015</c:v>
                </c:pt>
                <c:pt idx="4">
                  <c:v>0.15606389999999992</c:v>
                </c:pt>
                <c:pt idx="5">
                  <c:v>0.16824409999999945</c:v>
                </c:pt>
                <c:pt idx="6">
                  <c:v>0.23341509999999932</c:v>
                </c:pt>
                <c:pt idx="7">
                  <c:v>0.32376410000000089</c:v>
                </c:pt>
                <c:pt idx="8">
                  <c:v>0.40764670000000036</c:v>
                </c:pt>
                <c:pt idx="9">
                  <c:v>0.40640869999999962</c:v>
                </c:pt>
                <c:pt idx="10">
                  <c:v>0.60623229999999939</c:v>
                </c:pt>
                <c:pt idx="11">
                  <c:v>0.80185010000000023</c:v>
                </c:pt>
                <c:pt idx="12">
                  <c:v>0.7334309999999995</c:v>
                </c:pt>
                <c:pt idx="13">
                  <c:v>1.0189895000000009</c:v>
                </c:pt>
                <c:pt idx="14">
                  <c:v>1.1955913000000002</c:v>
                </c:pt>
                <c:pt idx="15">
                  <c:v>1.3331784000000013</c:v>
                </c:pt>
                <c:pt idx="16">
                  <c:v>1.2620776000000014</c:v>
                </c:pt>
                <c:pt idx="17">
                  <c:v>1.3757379999999984</c:v>
                </c:pt>
                <c:pt idx="18">
                  <c:v>1.4512324000000003</c:v>
                </c:pt>
                <c:pt idx="19">
                  <c:v>1.2114392000000009</c:v>
                </c:pt>
                <c:pt idx="20">
                  <c:v>0.77842530000000032</c:v>
                </c:pt>
                <c:pt idx="21">
                  <c:v>0.1846665999999999</c:v>
                </c:pt>
                <c:pt idx="22">
                  <c:v>1.2335600000000113E-2</c:v>
                </c:pt>
                <c:pt idx="23">
                  <c:v>-0.58243049999999741</c:v>
                </c:pt>
                <c:pt idx="24">
                  <c:v>-0.59130869999999902</c:v>
                </c:pt>
                <c:pt idx="25">
                  <c:v>1.2273599000000068</c:v>
                </c:pt>
                <c:pt idx="26">
                  <c:v>1.8400168000000008</c:v>
                </c:pt>
                <c:pt idx="27">
                  <c:v>2.0769166000000041</c:v>
                </c:pt>
                <c:pt idx="28">
                  <c:v>1.5329806000000055</c:v>
                </c:pt>
                <c:pt idx="29">
                  <c:v>1.7819261000000139</c:v>
                </c:pt>
                <c:pt idx="30">
                  <c:v>0.94390109999999794</c:v>
                </c:pt>
                <c:pt idx="31">
                  <c:v>-0.14213619999999594</c:v>
                </c:pt>
                <c:pt idx="32">
                  <c:v>0.16617710000001296</c:v>
                </c:pt>
                <c:pt idx="33">
                  <c:v>1.1022965000000013</c:v>
                </c:pt>
                <c:pt idx="34">
                  <c:v>0.28264630000000324</c:v>
                </c:pt>
                <c:pt idx="35">
                  <c:v>-1.9195955999999939</c:v>
                </c:pt>
                <c:pt idx="36">
                  <c:v>-1.8818984000000256</c:v>
                </c:pt>
                <c:pt idx="37">
                  <c:v>-3.1829765000000094</c:v>
                </c:pt>
                <c:pt idx="38">
                  <c:v>-2.6869642000000056</c:v>
                </c:pt>
                <c:pt idx="39">
                  <c:v>2.0025492999999983</c:v>
                </c:pt>
                <c:pt idx="40">
                  <c:v>4.9675537000000247</c:v>
                </c:pt>
                <c:pt idx="41">
                  <c:v>14.055943599999992</c:v>
                </c:pt>
                <c:pt idx="42">
                  <c:v>15.400597500000018</c:v>
                </c:pt>
                <c:pt idx="43">
                  <c:v>14.856023199999981</c:v>
                </c:pt>
                <c:pt idx="44">
                  <c:v>7.1715421999999904</c:v>
                </c:pt>
                <c:pt idx="45">
                  <c:v>1.9414909000000193</c:v>
                </c:pt>
                <c:pt idx="46">
                  <c:v>-2.1071030999999891</c:v>
                </c:pt>
                <c:pt idx="47">
                  <c:v>-5.769754899999981</c:v>
                </c:pt>
                <c:pt idx="48">
                  <c:v>7.3322794000000044</c:v>
                </c:pt>
                <c:pt idx="49">
                  <c:v>5.0136688999999706</c:v>
                </c:pt>
                <c:pt idx="50">
                  <c:v>-4.2882454887300128</c:v>
                </c:pt>
                <c:pt idx="51">
                  <c:v>-4.3077457980699876</c:v>
                </c:pt>
                <c:pt idx="52">
                  <c:v>-2.4546158093800159</c:v>
                </c:pt>
                <c:pt idx="53">
                  <c:v>2.3148557351999841</c:v>
                </c:pt>
                <c:pt idx="54">
                  <c:v>3.4503077958900406</c:v>
                </c:pt>
                <c:pt idx="55">
                  <c:v>4.9691729999999552</c:v>
                </c:pt>
                <c:pt idx="56">
                  <c:v>4.6317825999999798</c:v>
                </c:pt>
                <c:pt idx="57">
                  <c:v>-0.75180009999996855</c:v>
                </c:pt>
                <c:pt idx="58">
                  <c:v>-7.6307471999999734</c:v>
                </c:pt>
                <c:pt idx="59">
                  <c:v>0.5551023000000157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24B-888C-05CC4A1E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995424"/>
        <c:axId val="2135992928"/>
      </c:barChart>
      <c:catAx>
        <c:axId val="21359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92928"/>
        <c:crosses val="autoZero"/>
        <c:auto val="1"/>
        <c:lblAlgn val="ctr"/>
        <c:lblOffset val="100"/>
        <c:noMultiLvlLbl val="0"/>
      </c:catAx>
      <c:valAx>
        <c:axId val="21359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Fit to Singapore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5'!$A$29</c:f>
              <c:strCache>
                <c:ptCount val="1"/>
                <c:pt idx="0">
                  <c:v>SgpCon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5'!$A$30:$A$89</c:f>
              <c:numCache>
                <c:formatCode>General</c:formatCode>
                <c:ptCount val="60"/>
                <c:pt idx="0">
                  <c:v>2.0916999999999999</c:v>
                </c:pt>
                <c:pt idx="1">
                  <c:v>2.3253000000000004</c:v>
                </c:pt>
                <c:pt idx="2">
                  <c:v>2.4422999999999999</c:v>
                </c:pt>
                <c:pt idx="3">
                  <c:v>2.6139000000000001</c:v>
                </c:pt>
                <c:pt idx="4">
                  <c:v>2.5316999999999994</c:v>
                </c:pt>
                <c:pt idx="5">
                  <c:v>2.6615999999999995</c:v>
                </c:pt>
                <c:pt idx="6">
                  <c:v>2.9229999999999996</c:v>
                </c:pt>
                <c:pt idx="7">
                  <c:v>3.2542</c:v>
                </c:pt>
                <c:pt idx="8">
                  <c:v>3.6484999999999999</c:v>
                </c:pt>
                <c:pt idx="9">
                  <c:v>4.0241999999999996</c:v>
                </c:pt>
                <c:pt idx="10">
                  <c:v>4.6433999999999989</c:v>
                </c:pt>
                <c:pt idx="11">
                  <c:v>5.4290000000000003</c:v>
                </c:pt>
                <c:pt idx="12">
                  <c:v>6.1060999999999996</c:v>
                </c:pt>
                <c:pt idx="13">
                  <c:v>7.5241000000000007</c:v>
                </c:pt>
                <c:pt idx="14">
                  <c:v>9.0696999999999992</c:v>
                </c:pt>
                <c:pt idx="15">
                  <c:v>9.6864000000000008</c:v>
                </c:pt>
                <c:pt idx="16">
                  <c:v>10.292900000000001</c:v>
                </c:pt>
                <c:pt idx="17">
                  <c:v>11.117900000000001</c:v>
                </c:pt>
                <c:pt idx="18">
                  <c:v>12.248100000000001</c:v>
                </c:pt>
                <c:pt idx="19">
                  <c:v>13.4885</c:v>
                </c:pt>
                <c:pt idx="20">
                  <c:v>15.56</c:v>
                </c:pt>
                <c:pt idx="21">
                  <c:v>17.395299999999999</c:v>
                </c:pt>
                <c:pt idx="22">
                  <c:v>19.187599999999996</c:v>
                </c:pt>
                <c:pt idx="23">
                  <c:v>20.715</c:v>
                </c:pt>
                <c:pt idx="24">
                  <c:v>22.596299999999996</c:v>
                </c:pt>
                <c:pt idx="25">
                  <c:v>23.760200000000005</c:v>
                </c:pt>
                <c:pt idx="26">
                  <c:v>24.2301</c:v>
                </c:pt>
                <c:pt idx="27">
                  <c:v>26.7117</c:v>
                </c:pt>
                <c:pt idx="28">
                  <c:v>30.092400000000005</c:v>
                </c:pt>
                <c:pt idx="29">
                  <c:v>34.062900000000006</c:v>
                </c:pt>
                <c:pt idx="30">
                  <c:v>38.132699999999993</c:v>
                </c:pt>
                <c:pt idx="31">
                  <c:v>41.227400000000003</c:v>
                </c:pt>
                <c:pt idx="32">
                  <c:v>44.290300000000009</c:v>
                </c:pt>
                <c:pt idx="33">
                  <c:v>51.542099999999991</c:v>
                </c:pt>
                <c:pt idx="34">
                  <c:v>57.559699999999999</c:v>
                </c:pt>
                <c:pt idx="35">
                  <c:v>61.136299999999999</c:v>
                </c:pt>
                <c:pt idx="36">
                  <c:v>67.040699999999987</c:v>
                </c:pt>
                <c:pt idx="37">
                  <c:v>72.161699999999996</c:v>
                </c:pt>
                <c:pt idx="38">
                  <c:v>70.225300000000004</c:v>
                </c:pt>
                <c:pt idx="39">
                  <c:v>75.0077</c:v>
                </c:pt>
                <c:pt idx="40">
                  <c:v>86.724100000000021</c:v>
                </c:pt>
                <c:pt idx="41">
                  <c:v>93.080200000000005</c:v>
                </c:pt>
                <c:pt idx="42">
                  <c:v>96.142700000000005</c:v>
                </c:pt>
                <c:pt idx="43">
                  <c:v>96.881199999999978</c:v>
                </c:pt>
                <c:pt idx="44">
                  <c:v>101.7217</c:v>
                </c:pt>
                <c:pt idx="45">
                  <c:v>105.81910000000002</c:v>
                </c:pt>
                <c:pt idx="46">
                  <c:v>113.387</c:v>
                </c:pt>
                <c:pt idx="47">
                  <c:v>125.1739</c:v>
                </c:pt>
                <c:pt idx="48">
                  <c:v>137.1465</c:v>
                </c:pt>
                <c:pt idx="49">
                  <c:v>138.46619999999999</c:v>
                </c:pt>
                <c:pt idx="50">
                  <c:v>150.50700000000001</c:v>
                </c:pt>
                <c:pt idx="51">
                  <c:v>161.11080000000001</c:v>
                </c:pt>
                <c:pt idx="52">
                  <c:v>170.23889999999997</c:v>
                </c:pt>
                <c:pt idx="53">
                  <c:v>181.18799999999999</c:v>
                </c:pt>
                <c:pt idx="54">
                  <c:v>188.36490000000001</c:v>
                </c:pt>
                <c:pt idx="55">
                  <c:v>200.4965</c:v>
                </c:pt>
                <c:pt idx="56">
                  <c:v>205.8449</c:v>
                </c:pt>
                <c:pt idx="57">
                  <c:v>214.72630000000001</c:v>
                </c:pt>
                <c:pt idx="58">
                  <c:v>225.6635</c:v>
                </c:pt>
                <c:pt idx="59">
                  <c:v>234.74600000000001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E-47FD-AACC-6AA048F468F8}"/>
            </c:ext>
          </c:extLst>
        </c:ser>
        <c:ser>
          <c:idx val="1"/>
          <c:order val="1"/>
          <c:tx>
            <c:strRef>
              <c:f>'Model 5'!$B$29</c:f>
              <c:strCache>
                <c:ptCount val="1"/>
                <c:pt idx="0">
                  <c:v>TrendFit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5'!$B$30:$B$89</c:f>
              <c:numCache>
                <c:formatCode>#,##0.000</c:formatCode>
                <c:ptCount val="60"/>
                <c:pt idx="0">
                  <c:v>-85.966999999999999</c:v>
                </c:pt>
                <c:pt idx="1">
                  <c:v>-80.192000000000007</c:v>
                </c:pt>
                <c:pt idx="2">
                  <c:v>-74.417000000000002</c:v>
                </c:pt>
                <c:pt idx="3">
                  <c:v>-68.641999999999996</c:v>
                </c:pt>
                <c:pt idx="4">
                  <c:v>-62.867000000000004</c:v>
                </c:pt>
                <c:pt idx="5">
                  <c:v>-57.091999999999999</c:v>
                </c:pt>
                <c:pt idx="6">
                  <c:v>-51.317</c:v>
                </c:pt>
                <c:pt idx="7">
                  <c:v>-45.542000000000002</c:v>
                </c:pt>
                <c:pt idx="8">
                  <c:v>-39.767000000000003</c:v>
                </c:pt>
                <c:pt idx="9">
                  <c:v>-33.992000000000004</c:v>
                </c:pt>
                <c:pt idx="10">
                  <c:v>-28.216999999999999</c:v>
                </c:pt>
                <c:pt idx="11">
                  <c:v>-22.441999999999993</c:v>
                </c:pt>
                <c:pt idx="12">
                  <c:v>-16.667000000000002</c:v>
                </c:pt>
                <c:pt idx="13">
                  <c:v>-10.891999999999996</c:v>
                </c:pt>
                <c:pt idx="14">
                  <c:v>-5.1170000000000044</c:v>
                </c:pt>
                <c:pt idx="15">
                  <c:v>0.65800000000000125</c:v>
                </c:pt>
                <c:pt idx="16">
                  <c:v>6.4330000000000069</c:v>
                </c:pt>
                <c:pt idx="17">
                  <c:v>12.207999999999998</c:v>
                </c:pt>
                <c:pt idx="18">
                  <c:v>17.983000000000004</c:v>
                </c:pt>
                <c:pt idx="19">
                  <c:v>23.757999999999996</c:v>
                </c:pt>
                <c:pt idx="20">
                  <c:v>29.533000000000001</c:v>
                </c:pt>
                <c:pt idx="21">
                  <c:v>35.308000000000007</c:v>
                </c:pt>
                <c:pt idx="22">
                  <c:v>41.083000000000013</c:v>
                </c:pt>
                <c:pt idx="23">
                  <c:v>46.858000000000018</c:v>
                </c:pt>
                <c:pt idx="24">
                  <c:v>52.632999999999996</c:v>
                </c:pt>
                <c:pt idx="25">
                  <c:v>58.408000000000001</c:v>
                </c:pt>
                <c:pt idx="26">
                  <c:v>64.183000000000007</c:v>
                </c:pt>
                <c:pt idx="27">
                  <c:v>69.958000000000013</c:v>
                </c:pt>
                <c:pt idx="28">
                  <c:v>75.733000000000018</c:v>
                </c:pt>
                <c:pt idx="29">
                  <c:v>81.507999999999996</c:v>
                </c:pt>
                <c:pt idx="30">
                  <c:v>87.283000000000001</c:v>
                </c:pt>
                <c:pt idx="31">
                  <c:v>93.058000000000007</c:v>
                </c:pt>
                <c:pt idx="32">
                  <c:v>98.833000000000013</c:v>
                </c:pt>
                <c:pt idx="33">
                  <c:v>104.60800000000002</c:v>
                </c:pt>
                <c:pt idx="34">
                  <c:v>110.383</c:v>
                </c:pt>
                <c:pt idx="35">
                  <c:v>116.158</c:v>
                </c:pt>
                <c:pt idx="36">
                  <c:v>121.93300000000001</c:v>
                </c:pt>
                <c:pt idx="37">
                  <c:v>127.70800000000001</c:v>
                </c:pt>
                <c:pt idx="38">
                  <c:v>133.483</c:v>
                </c:pt>
                <c:pt idx="39">
                  <c:v>139.25799999999998</c:v>
                </c:pt>
                <c:pt idx="40">
                  <c:v>145.03300000000002</c:v>
                </c:pt>
                <c:pt idx="41">
                  <c:v>150.80799999999999</c:v>
                </c:pt>
                <c:pt idx="42">
                  <c:v>156.58300000000003</c:v>
                </c:pt>
                <c:pt idx="43">
                  <c:v>162.358</c:v>
                </c:pt>
                <c:pt idx="44">
                  <c:v>168.13299999999998</c:v>
                </c:pt>
                <c:pt idx="45">
                  <c:v>173.90800000000002</c:v>
                </c:pt>
                <c:pt idx="46">
                  <c:v>179.68299999999999</c:v>
                </c:pt>
                <c:pt idx="47">
                  <c:v>185.45800000000003</c:v>
                </c:pt>
                <c:pt idx="48">
                  <c:v>191.233</c:v>
                </c:pt>
                <c:pt idx="49">
                  <c:v>197.00799999999998</c:v>
                </c:pt>
                <c:pt idx="50">
                  <c:v>202.78300000000002</c:v>
                </c:pt>
                <c:pt idx="51">
                  <c:v>208.55799999999999</c:v>
                </c:pt>
                <c:pt idx="52">
                  <c:v>214.33300000000003</c:v>
                </c:pt>
                <c:pt idx="53">
                  <c:v>220.108</c:v>
                </c:pt>
                <c:pt idx="54">
                  <c:v>225.88299999999998</c:v>
                </c:pt>
                <c:pt idx="55">
                  <c:v>231.65800000000002</c:v>
                </c:pt>
                <c:pt idx="56">
                  <c:v>237.43299999999999</c:v>
                </c:pt>
                <c:pt idx="57">
                  <c:v>243.20800000000003</c:v>
                </c:pt>
                <c:pt idx="58">
                  <c:v>248.983</c:v>
                </c:pt>
                <c:pt idx="59">
                  <c:v>254.75799999999998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E-47FD-AACC-6AA048F46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58336"/>
        <c:axId val="74682048"/>
      </c:lineChart>
      <c:catAx>
        <c:axId val="7465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2048"/>
        <c:crosses val="autoZero"/>
        <c:auto val="1"/>
        <c:lblAlgn val="ctr"/>
        <c:lblOffset val="100"/>
        <c:noMultiLvlLbl val="0"/>
      </c:catAx>
      <c:valAx>
        <c:axId val="7468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5'!$D$29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'Model 5'!$D$30:$D$89</c:f>
              <c:numCache>
                <c:formatCode>#,##0.000</c:formatCode>
                <c:ptCount val="60"/>
                <c:pt idx="0">
                  <c:v>88.058700000000002</c:v>
                </c:pt>
                <c:pt idx="1">
                  <c:v>82.517300000000006</c:v>
                </c:pt>
                <c:pt idx="2">
                  <c:v>76.859300000000005</c:v>
                </c:pt>
                <c:pt idx="3">
                  <c:v>71.255899999999997</c:v>
                </c:pt>
                <c:pt idx="4">
                  <c:v>65.398700000000005</c:v>
                </c:pt>
                <c:pt idx="5">
                  <c:v>59.753599999999999</c:v>
                </c:pt>
                <c:pt idx="6">
                  <c:v>54.24</c:v>
                </c:pt>
                <c:pt idx="7">
                  <c:v>48.796199999999999</c:v>
                </c:pt>
                <c:pt idx="8">
                  <c:v>43.415500000000002</c:v>
                </c:pt>
                <c:pt idx="9">
                  <c:v>38.016200000000005</c:v>
                </c:pt>
                <c:pt idx="10">
                  <c:v>32.860399999999998</c:v>
                </c:pt>
                <c:pt idx="11">
                  <c:v>27.870999999999995</c:v>
                </c:pt>
                <c:pt idx="12">
                  <c:v>22.773099999999999</c:v>
                </c:pt>
                <c:pt idx="13">
                  <c:v>18.416099999999997</c:v>
                </c:pt>
                <c:pt idx="14">
                  <c:v>14.186700000000004</c:v>
                </c:pt>
                <c:pt idx="15">
                  <c:v>9.0283999999999995</c:v>
                </c:pt>
                <c:pt idx="16">
                  <c:v>3.8598999999999943</c:v>
                </c:pt>
                <c:pt idx="17">
                  <c:v>-1.0900999999999978</c:v>
                </c:pt>
                <c:pt idx="18">
                  <c:v>-5.7349000000000032</c:v>
                </c:pt>
                <c:pt idx="19">
                  <c:v>-10.269499999999995</c:v>
                </c:pt>
                <c:pt idx="20">
                  <c:v>-13.973000000000001</c:v>
                </c:pt>
                <c:pt idx="21">
                  <c:v>-17.912700000000008</c:v>
                </c:pt>
                <c:pt idx="22">
                  <c:v>-21.895400000000016</c:v>
                </c:pt>
                <c:pt idx="23">
                  <c:v>-26.143000000000018</c:v>
                </c:pt>
                <c:pt idx="24">
                  <c:v>-30.0367</c:v>
                </c:pt>
                <c:pt idx="25">
                  <c:v>-34.647799999999997</c:v>
                </c:pt>
                <c:pt idx="26">
                  <c:v>-39.952900000000007</c:v>
                </c:pt>
                <c:pt idx="27">
                  <c:v>-43.246300000000012</c:v>
                </c:pt>
                <c:pt idx="28">
                  <c:v>-45.640600000000013</c:v>
                </c:pt>
                <c:pt idx="29">
                  <c:v>-47.445099999999989</c:v>
                </c:pt>
                <c:pt idx="30">
                  <c:v>-49.150300000000009</c:v>
                </c:pt>
                <c:pt idx="31">
                  <c:v>-51.830600000000004</c:v>
                </c:pt>
                <c:pt idx="32">
                  <c:v>-54.542700000000004</c:v>
                </c:pt>
                <c:pt idx="33">
                  <c:v>-53.065900000000028</c:v>
                </c:pt>
                <c:pt idx="34">
                  <c:v>-52.823299999999996</c:v>
                </c:pt>
                <c:pt idx="35">
                  <c:v>-55.021700000000003</c:v>
                </c:pt>
                <c:pt idx="36">
                  <c:v>-54.89230000000002</c:v>
                </c:pt>
                <c:pt idx="37">
                  <c:v>-55.546300000000016</c:v>
                </c:pt>
                <c:pt idx="38">
                  <c:v>-63.2577</c:v>
                </c:pt>
                <c:pt idx="39">
                  <c:v>-64.250299999999982</c:v>
                </c:pt>
                <c:pt idx="40">
                  <c:v>-58.308899999999994</c:v>
                </c:pt>
                <c:pt idx="41">
                  <c:v>-57.727799999999988</c:v>
                </c:pt>
                <c:pt idx="42">
                  <c:v>-60.440300000000022</c:v>
                </c:pt>
                <c:pt idx="43">
                  <c:v>-65.476800000000026</c:v>
                </c:pt>
                <c:pt idx="44">
                  <c:v>-66.411299999999983</c:v>
                </c:pt>
                <c:pt idx="45">
                  <c:v>-68.088899999999995</c:v>
                </c:pt>
                <c:pt idx="46">
                  <c:v>-66.295999999999992</c:v>
                </c:pt>
                <c:pt idx="47">
                  <c:v>-60.284100000000024</c:v>
                </c:pt>
                <c:pt idx="48">
                  <c:v>-54.086500000000001</c:v>
                </c:pt>
                <c:pt idx="49">
                  <c:v>-58.541799999999995</c:v>
                </c:pt>
                <c:pt idx="50">
                  <c:v>-52.27600000000001</c:v>
                </c:pt>
                <c:pt idx="51">
                  <c:v>-47.447199999999981</c:v>
                </c:pt>
                <c:pt idx="52">
                  <c:v>-44.094100000000054</c:v>
                </c:pt>
                <c:pt idx="53">
                  <c:v>-38.920000000000016</c:v>
                </c:pt>
                <c:pt idx="54">
                  <c:v>-37.518099999999976</c:v>
                </c:pt>
                <c:pt idx="55">
                  <c:v>-31.161500000000018</c:v>
                </c:pt>
                <c:pt idx="56">
                  <c:v>-31.588099999999997</c:v>
                </c:pt>
                <c:pt idx="57">
                  <c:v>-28.481700000000018</c:v>
                </c:pt>
                <c:pt idx="58">
                  <c:v>-23.319500000000005</c:v>
                </c:pt>
                <c:pt idx="59">
                  <c:v>-20.011999999999972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C-4584-A8FA-07210DE5C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08080"/>
        <c:axId val="87495600"/>
      </c:barChart>
      <c:catAx>
        <c:axId val="875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95600"/>
        <c:crosses val="autoZero"/>
        <c:auto val="1"/>
        <c:lblAlgn val="ctr"/>
        <c:lblOffset val="100"/>
        <c:noMultiLvlLbl val="0"/>
      </c:catAx>
      <c:valAx>
        <c:axId val="874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0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Model 6 for Gr_SgpC    (1 variable, n=59)
Predicted Gr_SgpC = 0.006484 + 0.566*Gr_SAfG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</c:spPr>
          <c:marker>
            <c:symbol val="diamond"/>
            <c:size val="6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59"/>
              <c:pt idx="0">
                <c:v>2.3992101166686968E-2</c:v>
              </c:pt>
              <c:pt idx="1">
                <c:v>2.741377732982607E-2</c:v>
              </c:pt>
              <c:pt idx="2">
                <c:v>4.4743178347400381E-2</c:v>
              </c:pt>
              <c:pt idx="3">
                <c:v>4.0499360023218141E-2</c:v>
              </c:pt>
              <c:pt idx="4">
                <c:v>3.9808753501212379E-2</c:v>
              </c:pt>
              <c:pt idx="5">
                <c:v>3.7549346076464776E-2</c:v>
              </c:pt>
              <c:pt idx="6">
                <c:v>4.7009795696179607E-2</c:v>
              </c:pt>
              <c:pt idx="7">
                <c:v>3.2987833985973533E-2</c:v>
              </c:pt>
              <c:pt idx="8">
                <c:v>4.8141977606873922E-2</c:v>
              </c:pt>
              <c:pt idx="9">
                <c:v>3.9702283320986083E-2</c:v>
              </c:pt>
              <c:pt idx="10">
                <c:v>4.3158338629199683E-2</c:v>
              </c:pt>
              <c:pt idx="11">
                <c:v>5.3884905376456994E-2</c:v>
              </c:pt>
              <c:pt idx="12">
                <c:v>9.4423791385596936E-2</c:v>
              </c:pt>
              <c:pt idx="13">
                <c:v>9.2013140002852531E-2</c:v>
              </c:pt>
              <c:pt idx="14">
                <c:v>5.1288407746223362E-2</c:v>
              </c:pt>
              <c:pt idx="15">
                <c:v>5.1809940040439241E-2</c:v>
              </c:pt>
              <c:pt idx="16">
                <c:v>4.2565212933650474E-2</c:v>
              </c:pt>
              <c:pt idx="17">
                <c:v>5.864578773434443E-2</c:v>
              </c:pt>
              <c:pt idx="18">
                <c:v>7.6504220850261193E-2</c:v>
              </c:pt>
              <c:pt idx="19">
                <c:v>0.12721354613212768</c:v>
              </c:pt>
              <c:pt idx="20">
                <c:v>6.3039789993574402E-2</c:v>
              </c:pt>
              <c:pt idx="21">
                <c:v>4.9501786581409774E-2</c:v>
              </c:pt>
              <c:pt idx="22">
                <c:v>6.0168938498742053E-2</c:v>
              </c:pt>
              <c:pt idx="23">
                <c:v>6.631973260323365E-2</c:v>
              </c:pt>
              <c:pt idx="24">
                <c:v>6.0860255887504683E-2</c:v>
              </c:pt>
              <c:pt idx="25">
                <c:v>6.8474444474192056E-2</c:v>
              </c:pt>
              <c:pt idx="26">
                <c:v>6.8238890767034766E-2</c:v>
              </c:pt>
              <c:pt idx="27">
                <c:v>7.4968773377952658E-2</c:v>
              </c:pt>
              <c:pt idx="28">
                <c:v>7.6191998695072871E-2</c:v>
              </c:pt>
              <c:pt idx="29">
                <c:v>6.2889298073584232E-2</c:v>
              </c:pt>
              <c:pt idx="30">
                <c:v>6.1418542330272184E-2</c:v>
              </c:pt>
              <c:pt idx="31">
                <c:v>5.3816210327206321E-2</c:v>
              </c:pt>
              <c:pt idx="32">
                <c:v>5.5651661774590105E-2</c:v>
              </c:pt>
              <c:pt idx="33">
                <c:v>5.136087143051167E-2</c:v>
              </c:pt>
              <c:pt idx="34">
                <c:v>5.5449557861921059E-2</c:v>
              </c:pt>
              <c:pt idx="35">
                <c:v>5.2263688608845407E-2</c:v>
              </c:pt>
              <c:pt idx="36">
                <c:v>4.4241564872035614E-2</c:v>
              </c:pt>
              <c:pt idx="37">
                <c:v>3.2167742018008282E-2</c:v>
              </c:pt>
              <c:pt idx="38">
                <c:v>3.9353969044434112E-2</c:v>
              </c:pt>
              <c:pt idx="39">
                <c:v>5.4924707329691479E-2</c:v>
              </c:pt>
              <c:pt idx="40">
                <c:v>4.4002861673625424E-2</c:v>
              </c:pt>
              <c:pt idx="41">
                <c:v>6.6347768047872041E-2</c:v>
              </c:pt>
              <c:pt idx="42">
                <c:v>3.6146813189160749E-2</c:v>
              </c:pt>
              <c:pt idx="43">
                <c:v>4.2284752969398785E-2</c:v>
              </c:pt>
              <c:pt idx="44">
                <c:v>4.2604525709809028E-2</c:v>
              </c:pt>
              <c:pt idx="45">
                <c:v>4.833915350344245E-2</c:v>
              </c:pt>
              <c:pt idx="46">
                <c:v>5.9815929054780614E-2</c:v>
              </c:pt>
              <c:pt idx="47">
                <c:v>5.4595602982946308E-2</c:v>
              </c:pt>
              <c:pt idx="48">
                <c:v>2.7547743014234377E-2</c:v>
              </c:pt>
              <c:pt idx="49">
                <c:v>3.9655362940535718E-2</c:v>
              </c:pt>
              <c:pt idx="50">
                <c:v>3.8224616775185932E-2</c:v>
              </c:pt>
              <c:pt idx="51">
                <c:v>3.2023357198443611E-2</c:v>
              </c:pt>
              <c:pt idx="52">
                <c:v>3.5626735968956678E-2</c:v>
              </c:pt>
              <c:pt idx="53">
                <c:v>3.0462481337764909E-2</c:v>
              </c:pt>
              <c:pt idx="54">
                <c:v>2.5913558003723799E-2</c:v>
              </c:pt>
              <c:pt idx="55">
                <c:v>3.0826518909781015E-2</c:v>
              </c:pt>
              <c:pt idx="56">
                <c:v>3.035901156298388E-2</c:v>
              </c:pt>
              <c:pt idx="57">
                <c:v>1.7136478792698185E-2</c:v>
              </c:pt>
              <c:pt idx="58">
                <c:v>1.7863277327198297E-2</c:v>
              </c:pt>
            </c:numLit>
          </c:xVal>
          <c:yVal>
            <c:numLit>
              <c:formatCode>General</c:formatCode>
              <c:ptCount val="59"/>
              <c:pt idx="0">
                <c:v>4.5979595202727735E-2</c:v>
              </c:pt>
              <c:pt idx="1">
                <c:v>2.1320017853773614E-2</c:v>
              </c:pt>
              <c:pt idx="2">
                <c:v>2.9489959291369678E-2</c:v>
              </c:pt>
              <c:pt idx="3">
                <c:v>-1.3876727149211676E-2</c:v>
              </c:pt>
              <c:pt idx="4">
                <c:v>2.1730546256240317E-2</c:v>
              </c:pt>
              <c:pt idx="5">
                <c:v>4.0686027496670371E-2</c:v>
              </c:pt>
              <c:pt idx="6">
                <c:v>4.6615425384520369E-2</c:v>
              </c:pt>
              <c:pt idx="7">
                <c:v>4.9670109846729531E-2</c:v>
              </c:pt>
              <c:pt idx="8">
                <c:v>4.2565206135608907E-2</c:v>
              </c:pt>
              <c:pt idx="9">
                <c:v>6.2156540319047347E-2</c:v>
              </c:pt>
              <c:pt idx="10">
                <c:v>6.7883744612337371E-2</c:v>
              </c:pt>
              <c:pt idx="11">
                <c:v>5.1044070834405778E-2</c:v>
              </c:pt>
              <c:pt idx="12">
                <c:v>9.0690646472198627E-2</c:v>
              </c:pt>
              <c:pt idx="13">
                <c:v>8.1138363103397268E-2</c:v>
              </c:pt>
              <c:pt idx="14">
                <c:v>2.8569477210797445E-2</c:v>
              </c:pt>
              <c:pt idx="15">
                <c:v>2.6375354160081917E-2</c:v>
              </c:pt>
              <c:pt idx="16">
                <c:v>3.3485010019937644E-2</c:v>
              </c:pt>
              <c:pt idx="17">
                <c:v>4.2045960059220414E-2</c:v>
              </c:pt>
              <c:pt idx="18">
                <c:v>4.1894932757847607E-2</c:v>
              </c:pt>
              <c:pt idx="19">
                <c:v>6.2045936380103563E-2</c:v>
              </c:pt>
              <c:pt idx="20">
                <c:v>4.8422330353541258E-2</c:v>
              </c:pt>
              <c:pt idx="21">
                <c:v>4.258873323216196E-2</c:v>
              </c:pt>
              <c:pt idx="22">
                <c:v>3.3264281394939137E-2</c:v>
              </c:pt>
              <c:pt idx="23">
                <c:v>3.7752394383228902E-2</c:v>
              </c:pt>
              <c:pt idx="24">
                <c:v>2.1812759953685944E-2</c:v>
              </c:pt>
              <c:pt idx="25">
                <c:v>8.5051145459144432E-3</c:v>
              </c:pt>
              <c:pt idx="26">
                <c:v>4.2346321980647313E-2</c:v>
              </c:pt>
              <c:pt idx="27">
                <c:v>5.1755297500557004E-2</c:v>
              </c:pt>
              <c:pt idx="28">
                <c:v>5.3824793564324618E-2</c:v>
              </c:pt>
              <c:pt idx="29">
                <c:v>4.9015937181944996E-2</c:v>
              </c:pt>
              <c:pt idx="30">
                <c:v>3.3888390201842533E-2</c:v>
              </c:pt>
              <c:pt idx="31">
                <c:v>3.112267503853338E-2</c:v>
              </c:pt>
              <c:pt idx="32">
                <c:v>6.5853487220821169E-2</c:v>
              </c:pt>
              <c:pt idx="33">
                <c:v>4.7956412530538867E-2</c:v>
              </c:pt>
              <c:pt idx="34">
                <c:v>2.6180629725897651E-2</c:v>
              </c:pt>
              <c:pt idx="35">
                <c:v>4.00393888340487E-2</c:v>
              </c:pt>
              <c:pt idx="36">
                <c:v>3.1968215555805701E-2</c:v>
              </c:pt>
              <c:pt idx="37">
                <c:v>-1.181315268384547E-2</c:v>
              </c:pt>
              <c:pt idx="38">
                <c:v>2.8612245501578655E-2</c:v>
              </c:pt>
              <c:pt idx="39">
                <c:v>6.3033952873238888E-2</c:v>
              </c:pt>
              <c:pt idx="40">
                <c:v>3.0717506234520055E-2</c:v>
              </c:pt>
              <c:pt idx="41">
                <c:v>1.4059006589151631E-2</c:v>
              </c:pt>
              <c:pt idx="42">
                <c:v>3.3231951050637322E-3</c:v>
              </c:pt>
              <c:pt idx="43">
                <c:v>2.1174100136951087E-2</c:v>
              </c:pt>
              <c:pt idx="44">
                <c:v>1.7150453893305988E-2</c:v>
              </c:pt>
              <c:pt idx="45">
                <c:v>2.9999201355489887E-2</c:v>
              </c:pt>
              <c:pt idx="46">
                <c:v>4.2950518748206559E-2</c:v>
              </c:pt>
              <c:pt idx="47">
                <c:v>3.9670945213513303E-2</c:v>
              </c:pt>
              <c:pt idx="48">
                <c:v>4.1590449786297673E-3</c:v>
              </c:pt>
              <c:pt idx="49">
                <c:v>3.621292540555178E-2</c:v>
              </c:pt>
              <c:pt idx="50">
                <c:v>2.9567954953760474E-2</c:v>
              </c:pt>
              <c:pt idx="51">
                <c:v>2.3934150269567332E-2</c:v>
              </c:pt>
              <c:pt idx="52">
                <c:v>2.7070626737639273E-2</c:v>
              </c:pt>
              <c:pt idx="53">
                <c:v>1.68705482027879E-2</c:v>
              </c:pt>
              <c:pt idx="54">
                <c:v>2.7106816322383463E-2</c:v>
              </c:pt>
              <c:pt idx="55">
                <c:v>1.143331572505517E-2</c:v>
              </c:pt>
              <c:pt idx="56">
                <c:v>1.8345129320417194E-2</c:v>
              </c:pt>
              <c:pt idx="57">
                <c:v>2.1576078951938908E-2</c:v>
              </c:pt>
              <c:pt idx="58">
                <c:v>1.7136881069124345E-2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B7B-4012-AC0A-BA7EF192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028336"/>
        <c:axId val="2020013360"/>
      </c:scatterChart>
      <c:scatterChart>
        <c:scatterStyle val="lineMarker"/>
        <c:varyColors val="0"/>
        <c:ser>
          <c:idx val="1"/>
          <c:order val="1"/>
          <c:tx>
            <c:strRef>
              <c:f>'Model 6'!$G$25</c:f>
              <c:strCache>
                <c:ptCount val="1"/>
                <c:pt idx="0">
                  <c:v>Upper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'Model 6'!$B$26:$B$30</c:f>
              <c:numCache>
                <c:formatCode>#,##0.000</c:formatCode>
                <c:ptCount val="5"/>
                <c:pt idx="0">
                  <c:v>1.7136478792698199E-2</c:v>
                </c:pt>
                <c:pt idx="1">
                  <c:v>4.465574562755565E-2</c:v>
                </c:pt>
                <c:pt idx="2">
                  <c:v>7.2175012462413105E-2</c:v>
                </c:pt>
                <c:pt idx="3">
                  <c:v>9.9694279297270566E-2</c:v>
                </c:pt>
                <c:pt idx="4">
                  <c:v>0.12721354613212801</c:v>
                </c:pt>
              </c:numCache>
            </c:numRef>
          </c:xVal>
          <c:yVal>
            <c:numRef>
              <c:f>'Model 6'!$G$26:$G$30</c:f>
              <c:numCache>
                <c:formatCode>#,##0.000</c:formatCode>
                <c:ptCount val="5"/>
                <c:pt idx="0">
                  <c:v>5.0619665513224762E-2</c:v>
                </c:pt>
                <c:pt idx="1">
                  <c:v>6.5425283886434843E-2</c:v>
                </c:pt>
                <c:pt idx="2">
                  <c:v>8.1361983290911349E-2</c:v>
                </c:pt>
                <c:pt idx="3">
                  <c:v>9.8396155751014638E-2</c:v>
                </c:pt>
                <c:pt idx="4">
                  <c:v>0.11640206016692826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7B-4012-AC0A-BA7EF19289B0}"/>
            </c:ext>
          </c:extLst>
        </c:ser>
        <c:ser>
          <c:idx val="2"/>
          <c:order val="2"/>
          <c:tx>
            <c:strRef>
              <c:f>'Model 6'!$E$25</c:f>
              <c:strCache>
                <c:ptCount val="1"/>
                <c:pt idx="0">
                  <c:v>Predicted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'Model 6'!$B$26:$B$30</c:f>
              <c:numCache>
                <c:formatCode>#,##0.000</c:formatCode>
                <c:ptCount val="5"/>
                <c:pt idx="0">
                  <c:v>1.7136478792698199E-2</c:v>
                </c:pt>
                <c:pt idx="1">
                  <c:v>4.465574562755565E-2</c:v>
                </c:pt>
                <c:pt idx="2">
                  <c:v>7.2175012462413105E-2</c:v>
                </c:pt>
                <c:pt idx="3">
                  <c:v>9.9694279297270566E-2</c:v>
                </c:pt>
                <c:pt idx="4">
                  <c:v>0.12721354613212801</c:v>
                </c:pt>
              </c:numCache>
            </c:numRef>
          </c:xVal>
          <c:yVal>
            <c:numRef>
              <c:f>'Model 6'!$E$26:$E$30</c:f>
              <c:numCache>
                <c:formatCode>#,##0.000</c:formatCode>
                <c:ptCount val="5"/>
                <c:pt idx="0">
                  <c:v>1.6188754258723403E-2</c:v>
                </c:pt>
                <c:pt idx="1">
                  <c:v>3.1774165318655422E-2</c:v>
                </c:pt>
                <c:pt idx="2">
                  <c:v>4.735957637858744E-2</c:v>
                </c:pt>
                <c:pt idx="3">
                  <c:v>6.2944987438519465E-2</c:v>
                </c:pt>
                <c:pt idx="4">
                  <c:v>7.8530398498451476E-2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7B-4012-AC0A-BA7EF19289B0}"/>
            </c:ext>
          </c:extLst>
        </c:ser>
        <c:ser>
          <c:idx val="3"/>
          <c:order val="3"/>
          <c:tx>
            <c:strRef>
              <c:f>'Model 6'!$F$25</c:f>
              <c:strCache>
                <c:ptCount val="1"/>
                <c:pt idx="0">
                  <c:v>Lower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'Model 6'!$B$26:$B$30</c:f>
              <c:numCache>
                <c:formatCode>#,##0.000</c:formatCode>
                <c:ptCount val="5"/>
                <c:pt idx="0">
                  <c:v>1.7136478792698199E-2</c:v>
                </c:pt>
                <c:pt idx="1">
                  <c:v>4.465574562755565E-2</c:v>
                </c:pt>
                <c:pt idx="2">
                  <c:v>7.2175012462413105E-2</c:v>
                </c:pt>
                <c:pt idx="3">
                  <c:v>9.9694279297270566E-2</c:v>
                </c:pt>
                <c:pt idx="4">
                  <c:v>0.12721354613212801</c:v>
                </c:pt>
              </c:numCache>
            </c:numRef>
          </c:xVal>
          <c:yVal>
            <c:numRef>
              <c:f>'Model 6'!$F$26:$F$30</c:f>
              <c:numCache>
                <c:formatCode>#,##0.000</c:formatCode>
                <c:ptCount val="5"/>
                <c:pt idx="0">
                  <c:v>-1.8242156995777956E-2</c:v>
                </c:pt>
                <c:pt idx="1">
                  <c:v>-1.8769532491239999E-3</c:v>
                </c:pt>
                <c:pt idx="2">
                  <c:v>1.3357169466263523E-2</c:v>
                </c:pt>
                <c:pt idx="3">
                  <c:v>2.7493819126024291E-2</c:v>
                </c:pt>
                <c:pt idx="4">
                  <c:v>4.0658736829974687E-2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B7B-4012-AC0A-BA7EF192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926880"/>
        <c:axId val="1813947680"/>
      </c:scatterChart>
      <c:valAx>
        <c:axId val="202002833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Gr_SAfG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013360"/>
        <c:crossesAt val="-4.0000000000000008E-2"/>
        <c:crossBetween val="midCat"/>
      </c:valAx>
      <c:valAx>
        <c:axId val="202001336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2020028336"/>
        <c:crossesAt val="0"/>
        <c:crossBetween val="midCat"/>
      </c:valAx>
      <c:valAx>
        <c:axId val="1813947680"/>
        <c:scaling>
          <c:orientation val="minMax"/>
        </c:scaling>
        <c:delete val="1"/>
        <c:axPos val="r"/>
        <c:numFmt formatCode="#,##0.000" sourceLinked="1"/>
        <c:majorTickMark val="out"/>
        <c:minorTickMark val="none"/>
        <c:tickLblPos val="nextTo"/>
        <c:crossAx val="1813926880"/>
        <c:crosses val="max"/>
        <c:crossBetween val="midCat"/>
      </c:valAx>
      <c:valAx>
        <c:axId val="1813926880"/>
        <c:scaling>
          <c:orientation val="minMax"/>
        </c:scaling>
        <c:delete val="1"/>
        <c:axPos val="b"/>
        <c:numFmt formatCode="#,##0.000" sourceLinked="1"/>
        <c:majorTickMark val="out"/>
        <c:minorTickMark val="none"/>
        <c:tickLblPos val="nextTo"/>
        <c:crossAx val="1813947680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7'!$D$50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'Model 7'!$D$51:$D$109</c:f>
              <c:numCache>
                <c:formatCode>#,##0.000</c:formatCode>
                <c:ptCount val="59"/>
                <c:pt idx="0">
                  <c:v>1.3265766143537611E-2</c:v>
                </c:pt>
                <c:pt idx="1">
                  <c:v>-9.6419993118973153E-3</c:v>
                </c:pt>
                <c:pt idx="2">
                  <c:v>-9.8367465893787233E-3</c:v>
                </c:pt>
                <c:pt idx="3">
                  <c:v>-1.4893552479424654E-2</c:v>
                </c:pt>
                <c:pt idx="4">
                  <c:v>-9.3347490863427418E-3</c:v>
                </c:pt>
                <c:pt idx="5">
                  <c:v>-8.1543655606115817E-4</c:v>
                </c:pt>
                <c:pt idx="6">
                  <c:v>2.1917810584124592E-3</c:v>
                </c:pt>
                <c:pt idx="7">
                  <c:v>1.43586246752022E-3</c:v>
                </c:pt>
                <c:pt idx="8">
                  <c:v>-7.9159171777401366E-3</c:v>
                </c:pt>
                <c:pt idx="9">
                  <c:v>1.3502480645228847E-2</c:v>
                </c:pt>
                <c:pt idx="10">
                  <c:v>1.1465233638607818E-2</c:v>
                </c:pt>
                <c:pt idx="11">
                  <c:v>-8.2704337320918739E-3</c:v>
                </c:pt>
                <c:pt idx="12">
                  <c:v>1.8940852208033709E-2</c:v>
                </c:pt>
                <c:pt idx="13">
                  <c:v>1.1444452490614099E-2</c:v>
                </c:pt>
                <c:pt idx="14">
                  <c:v>4.3922020377713811E-4</c:v>
                </c:pt>
                <c:pt idx="15">
                  <c:v>-7.2646141997840114E-3</c:v>
                </c:pt>
                <c:pt idx="16">
                  <c:v>9.0249999307527584E-4</c:v>
                </c:pt>
                <c:pt idx="17">
                  <c:v>1.4201146848192986E-3</c:v>
                </c:pt>
                <c:pt idx="18">
                  <c:v>-6.2524163172159863E-3</c:v>
                </c:pt>
                <c:pt idx="19">
                  <c:v>-3.2103194031631241E-3</c:v>
                </c:pt>
                <c:pt idx="20">
                  <c:v>-5.1394931549636549E-3</c:v>
                </c:pt>
                <c:pt idx="21">
                  <c:v>1.9580493590463793E-3</c:v>
                </c:pt>
                <c:pt idx="22">
                  <c:v>-6.6305068626731772E-3</c:v>
                </c:pt>
                <c:pt idx="23">
                  <c:v>3.2642413370314455E-3</c:v>
                </c:pt>
                <c:pt idx="24">
                  <c:v>1.8420061250861208E-2</c:v>
                </c:pt>
                <c:pt idx="25">
                  <c:v>-1.5970881667673516E-3</c:v>
                </c:pt>
                <c:pt idx="26">
                  <c:v>4.6559666946233563E-3</c:v>
                </c:pt>
                <c:pt idx="27">
                  <c:v>-5.135825189733767E-5</c:v>
                </c:pt>
                <c:pt idx="28">
                  <c:v>8.825608596290363E-3</c:v>
                </c:pt>
                <c:pt idx="29">
                  <c:v>-2.7319487616702526E-4</c:v>
                </c:pt>
                <c:pt idx="30">
                  <c:v>-6.0612033849327257E-3</c:v>
                </c:pt>
                <c:pt idx="31">
                  <c:v>2.5118140509530276E-3</c:v>
                </c:pt>
                <c:pt idx="32">
                  <c:v>1.920222789706337E-2</c:v>
                </c:pt>
                <c:pt idx="33">
                  <c:v>3.3200310140860667E-3</c:v>
                </c:pt>
                <c:pt idx="34">
                  <c:v>-1.0597592971851651E-2</c:v>
                </c:pt>
                <c:pt idx="35">
                  <c:v>5.2788682633729198E-3</c:v>
                </c:pt>
                <c:pt idx="36">
                  <c:v>-2.3951744718563872E-3</c:v>
                </c:pt>
                <c:pt idx="37">
                  <c:v>-1.4454857553362E-2</c:v>
                </c:pt>
                <c:pt idx="38">
                  <c:v>1.6692336688781749E-2</c:v>
                </c:pt>
                <c:pt idx="39">
                  <c:v>2.1906523322708718E-2</c:v>
                </c:pt>
                <c:pt idx="40">
                  <c:v>2.7002169463113873E-2</c:v>
                </c:pt>
                <c:pt idx="41">
                  <c:v>-5.4584747542131464E-3</c:v>
                </c:pt>
                <c:pt idx="42">
                  <c:v>-1.2712767478375051E-2</c:v>
                </c:pt>
                <c:pt idx="43">
                  <c:v>-2.5962388849543296E-2</c:v>
                </c:pt>
                <c:pt idx="44">
                  <c:v>-1.8361639704179429E-2</c:v>
                </c:pt>
                <c:pt idx="45">
                  <c:v>-8.8455342313730582E-3</c:v>
                </c:pt>
                <c:pt idx="46">
                  <c:v>-1.5328294239562792E-3</c:v>
                </c:pt>
                <c:pt idx="47">
                  <c:v>2.7723575431028935E-2</c:v>
                </c:pt>
                <c:pt idx="48">
                  <c:v>-1.4207936206473877E-2</c:v>
                </c:pt>
                <c:pt idx="49">
                  <c:v>-1.1810252664269001E-2</c:v>
                </c:pt>
                <c:pt idx="50">
                  <c:v>1.0893560637855043E-3</c:v>
                </c:pt>
                <c:pt idx="51">
                  <c:v>1.5293134645303491E-3</c:v>
                </c:pt>
                <c:pt idx="52">
                  <c:v>6.1268451441943012E-3</c:v>
                </c:pt>
                <c:pt idx="53">
                  <c:v>-3.1722528714028773E-3</c:v>
                </c:pt>
                <c:pt idx="54">
                  <c:v>2.2562811961761783E-3</c:v>
                </c:pt>
                <c:pt idx="55">
                  <c:v>-7.6497301066935485E-3</c:v>
                </c:pt>
                <c:pt idx="56">
                  <c:v>-9.9000900650040025E-3</c:v>
                </c:pt>
                <c:pt idx="57">
                  <c:v>-7.8171596316615605E-3</c:v>
                </c:pt>
                <c:pt idx="58">
                  <c:v>5.1437047614320604E-3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A-40CE-B15B-25552D77E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750064"/>
        <c:axId val="1982769616"/>
      </c:barChart>
      <c:catAx>
        <c:axId val="19827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769616"/>
        <c:crosses val="autoZero"/>
        <c:auto val="1"/>
        <c:lblAlgn val="ctr"/>
        <c:lblOffset val="100"/>
        <c:noMultiLvlLbl val="0"/>
      </c:catAx>
      <c:valAx>
        <c:axId val="19827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75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6</xdr:col>
      <xdr:colOff>698500</xdr:colOff>
      <xdr:row>41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B29682-CCCA-476D-881E-60BF79DEB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441700"/>
          <a:ext cx="5191125" cy="258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6</xdr:col>
      <xdr:colOff>688975</xdr:colOff>
      <xdr:row>41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F597F-7EFD-41D9-AD71-1E22E6EEB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50</xdr:row>
      <xdr:rowOff>127000</xdr:rowOff>
    </xdr:from>
    <xdr:to>
      <xdr:col>6</xdr:col>
      <xdr:colOff>688975</xdr:colOff>
      <xdr:row>68</xdr:row>
      <xdr:rowOff>127000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3B93CF6-CADD-4914-8CEE-7428677C3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72</xdr:row>
      <xdr:rowOff>127000</xdr:rowOff>
    </xdr:from>
    <xdr:to>
      <xdr:col>6</xdr:col>
      <xdr:colOff>688975</xdr:colOff>
      <xdr:row>90</xdr:row>
      <xdr:rowOff>127000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D5D2653-2FAD-46E3-B014-E130DEBB0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127000</xdr:colOff>
      <xdr:row>94</xdr:row>
      <xdr:rowOff>127000</xdr:rowOff>
    </xdr:from>
    <xdr:to>
      <xdr:col>6</xdr:col>
      <xdr:colOff>688975</xdr:colOff>
      <xdr:row>112</xdr:row>
      <xdr:rowOff>127000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D4F3FCF-4306-4B94-B55C-F90AD88D8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31</xdr:row>
      <xdr:rowOff>127000</xdr:rowOff>
    </xdr:from>
    <xdr:to>
      <xdr:col>6</xdr:col>
      <xdr:colOff>698500</xdr:colOff>
      <xdr:row>49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1889DD-6421-4BBA-B779-67865CBD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4594225"/>
          <a:ext cx="5191125" cy="2581275"/>
        </a:xfrm>
        <a:prstGeom prst="rect">
          <a:avLst/>
        </a:prstGeom>
      </xdr:spPr>
    </xdr:pic>
    <xdr:clientData/>
  </xdr:twoCellAnchor>
  <xdr:twoCellAnchor>
    <xdr:from>
      <xdr:col>0</xdr:col>
      <xdr:colOff>127000</xdr:colOff>
      <xdr:row>53</xdr:row>
      <xdr:rowOff>127000</xdr:rowOff>
    </xdr:from>
    <xdr:to>
      <xdr:col>6</xdr:col>
      <xdr:colOff>698500</xdr:colOff>
      <xdr:row>71</xdr:row>
      <xdr:rowOff>136525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0A36F5-5D86-420E-825E-1240DBD3B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7737475"/>
          <a:ext cx="5191125" cy="2581275"/>
        </a:xfrm>
        <a:prstGeom prst="rect">
          <a:avLst/>
        </a:prstGeom>
      </xdr:spPr>
    </xdr:pic>
    <xdr:clientData/>
  </xdr:twoCellAnchor>
  <xdr:twoCellAnchor>
    <xdr:from>
      <xdr:col>4</xdr:col>
      <xdr:colOff>61912</xdr:colOff>
      <xdr:row>85</xdr:row>
      <xdr:rowOff>57150</xdr:rowOff>
    </xdr:from>
    <xdr:to>
      <xdr:col>10</xdr:col>
      <xdr:colOff>347662</xdr:colOff>
      <xdr:row>99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AD706C-5291-4176-8AFC-09556F6E1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65</xdr:row>
      <xdr:rowOff>9525</xdr:rowOff>
    </xdr:from>
    <xdr:to>
      <xdr:col>10</xdr:col>
      <xdr:colOff>347662</xdr:colOff>
      <xdr:row>79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18C48-E4ED-4BA3-BCDF-C30249E8F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204787</xdr:colOff>
      <xdr:row>42</xdr:row>
      <xdr:rowOff>38100</xdr:rowOff>
    </xdr:from>
    <xdr:to>
      <xdr:col>10</xdr:col>
      <xdr:colOff>490537</xdr:colOff>
      <xdr:row>56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73DA0D-3A3D-43C6-940A-D4BDFAAB8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6</xdr:col>
      <xdr:colOff>688975</xdr:colOff>
      <xdr:row>41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9398B-F0A1-42F1-9B7E-53EFEE9E6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6</xdr:col>
      <xdr:colOff>698500</xdr:colOff>
      <xdr:row>41</xdr:row>
      <xdr:rowOff>136525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119C3C-8CE9-4B4D-91F7-526B58991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441700"/>
          <a:ext cx="5191125" cy="2581275"/>
        </a:xfrm>
        <a:prstGeom prst="rect">
          <a:avLst/>
        </a:prstGeom>
      </xdr:spPr>
    </xdr:pic>
    <xdr:clientData/>
  </xdr:twoCellAnchor>
  <xdr:twoCellAnchor>
    <xdr:from>
      <xdr:col>4</xdr:col>
      <xdr:colOff>61912</xdr:colOff>
      <xdr:row>93</xdr:row>
      <xdr:rowOff>9525</xdr:rowOff>
    </xdr:from>
    <xdr:to>
      <xdr:col>10</xdr:col>
      <xdr:colOff>347662</xdr:colOff>
      <xdr:row>107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033761-303E-460B-8228-70A906EE9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5AD5-E1EF-4E06-8DD0-1343162278CF}">
  <dimension ref="A1:I61"/>
  <sheetViews>
    <sheetView tabSelected="1"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2.0404</v>
      </c>
      <c r="C2">
        <v>2.0916999999999999</v>
      </c>
      <c r="D2">
        <v>0.5141</v>
      </c>
      <c r="E2">
        <v>0.3851</v>
      </c>
      <c r="F2">
        <v>1</v>
      </c>
    </row>
    <row r="3" spans="1:9">
      <c r="A3" t="s">
        <v>10</v>
      </c>
      <c r="B3">
        <v>2.2219000000000002</v>
      </c>
      <c r="C3">
        <v>2.3253000000000004</v>
      </c>
      <c r="D3">
        <v>0.54330000000000001</v>
      </c>
      <c r="E3">
        <v>0.4012</v>
      </c>
      <c r="F3">
        <v>2</v>
      </c>
      <c r="G3">
        <f>LOG(C3/C2)</f>
        <v>4.5979595202727735E-2</v>
      </c>
      <c r="H3">
        <f>LOG(D3/D2)</f>
        <v>2.3992101166686968E-2</v>
      </c>
      <c r="I3">
        <f>LOG(B3/B2)</f>
        <v>3.7009194099668963E-2</v>
      </c>
    </row>
    <row r="4" spans="1:9">
      <c r="A4" t="s">
        <v>11</v>
      </c>
      <c r="B4">
        <v>2.4041999999999999</v>
      </c>
      <c r="C4">
        <v>2.4422999999999999</v>
      </c>
      <c r="D4">
        <v>0.57869999999999999</v>
      </c>
      <c r="E4">
        <v>0.42780000000000001</v>
      </c>
      <c r="F4">
        <v>3</v>
      </c>
      <c r="G4">
        <f t="shared" ref="G4:G61" si="0">LOG(C4/C3)</f>
        <v>2.1320017853773614E-2</v>
      </c>
      <c r="H4">
        <f t="shared" ref="H4:H61" si="1">LOG(D4/D3)</f>
        <v>2.741377732982607E-2</v>
      </c>
      <c r="I4">
        <f t="shared" ref="I4:I61" si="2">LOG(B4/B3)</f>
        <v>3.4246083857525131E-2</v>
      </c>
    </row>
    <row r="5" spans="1:9">
      <c r="A5" t="s">
        <v>12</v>
      </c>
      <c r="B5">
        <v>2.6817000000000002</v>
      </c>
      <c r="C5">
        <v>2.6139000000000001</v>
      </c>
      <c r="D5">
        <v>0.64149999999999996</v>
      </c>
      <c r="E5">
        <v>0.46129999999999999</v>
      </c>
      <c r="F5">
        <v>4</v>
      </c>
      <c r="G5">
        <f t="shared" si="0"/>
        <v>2.9489959291369678E-2</v>
      </c>
      <c r="H5">
        <f t="shared" si="1"/>
        <v>4.4743178347400381E-2</v>
      </c>
      <c r="I5">
        <f t="shared" si="2"/>
        <v>4.7439599180991165E-2</v>
      </c>
    </row>
    <row r="6" spans="1:9">
      <c r="A6" t="s">
        <v>13</v>
      </c>
      <c r="B6">
        <v>2.6026999999999996</v>
      </c>
      <c r="C6">
        <v>2.5316999999999994</v>
      </c>
      <c r="D6">
        <v>0.70420000000000005</v>
      </c>
      <c r="E6">
        <v>0.51700000000000002</v>
      </c>
      <c r="F6">
        <v>5</v>
      </c>
      <c r="G6">
        <f t="shared" si="0"/>
        <v>-1.3876727149211676E-2</v>
      </c>
      <c r="H6">
        <f t="shared" si="1"/>
        <v>4.0499360023218141E-2</v>
      </c>
      <c r="I6">
        <f t="shared" si="2"/>
        <v>-1.2986079920799721E-2</v>
      </c>
    </row>
    <row r="7" spans="1:9">
      <c r="A7" t="s">
        <v>14</v>
      </c>
      <c r="B7">
        <v>2.8173000000000004</v>
      </c>
      <c r="C7">
        <v>2.6615999999999995</v>
      </c>
      <c r="D7">
        <v>0.77180000000000004</v>
      </c>
      <c r="E7">
        <v>0.56020000000000003</v>
      </c>
      <c r="F7">
        <v>6</v>
      </c>
      <c r="G7">
        <f t="shared" si="0"/>
        <v>2.1730546256240317E-2</v>
      </c>
      <c r="H7">
        <f t="shared" si="1"/>
        <v>3.9808753501212379E-2</v>
      </c>
      <c r="I7">
        <f t="shared" si="2"/>
        <v>3.4408983190194101E-2</v>
      </c>
    </row>
    <row r="8" spans="1:9">
      <c r="A8" t="s">
        <v>15</v>
      </c>
      <c r="B8">
        <v>3.1674000000000002</v>
      </c>
      <c r="C8">
        <v>2.9229999999999996</v>
      </c>
      <c r="D8">
        <v>0.84150000000000003</v>
      </c>
      <c r="E8">
        <v>0.6089</v>
      </c>
      <c r="F8">
        <v>7</v>
      </c>
      <c r="G8">
        <f t="shared" si="0"/>
        <v>4.0686027496670371E-2</v>
      </c>
      <c r="H8">
        <f t="shared" si="1"/>
        <v>3.7549346076464776E-2</v>
      </c>
      <c r="I8">
        <f t="shared" si="2"/>
        <v>5.0869817117873077E-2</v>
      </c>
    </row>
    <row r="9" spans="1:9">
      <c r="A9" t="s">
        <v>16</v>
      </c>
      <c r="B9">
        <v>3.5989999999999993</v>
      </c>
      <c r="C9">
        <v>3.2542</v>
      </c>
      <c r="D9">
        <v>0.93769999999999998</v>
      </c>
      <c r="E9">
        <v>0.66139999999999999</v>
      </c>
      <c r="F9">
        <v>8</v>
      </c>
      <c r="G9">
        <f t="shared" si="0"/>
        <v>4.6615425384520369E-2</v>
      </c>
      <c r="H9">
        <f t="shared" si="1"/>
        <v>4.7009795696179607E-2</v>
      </c>
      <c r="I9">
        <f t="shared" si="2"/>
        <v>5.5478934268309008E-2</v>
      </c>
    </row>
    <row r="10" spans="1:9">
      <c r="A10" t="s">
        <v>17</v>
      </c>
      <c r="B10">
        <v>4.1463999999999999</v>
      </c>
      <c r="C10">
        <v>3.6484999999999999</v>
      </c>
      <c r="D10">
        <v>1.0116999999999998</v>
      </c>
      <c r="E10">
        <v>0.73180000000000001</v>
      </c>
      <c r="F10">
        <v>9</v>
      </c>
      <c r="G10">
        <f t="shared" si="0"/>
        <v>4.9670109846729531E-2</v>
      </c>
      <c r="H10">
        <f t="shared" si="1"/>
        <v>3.2987833985973533E-2</v>
      </c>
      <c r="I10">
        <f t="shared" si="2"/>
        <v>6.1489349178563579E-2</v>
      </c>
    </row>
    <row r="11" spans="1:9">
      <c r="A11" t="s">
        <v>18</v>
      </c>
      <c r="B11">
        <v>4.8162000000000003</v>
      </c>
      <c r="C11">
        <v>4.0241999999999996</v>
      </c>
      <c r="D11">
        <v>1.1303000000000001</v>
      </c>
      <c r="E11">
        <v>0.82369999999999999</v>
      </c>
      <c r="F11">
        <v>10</v>
      </c>
      <c r="G11">
        <f t="shared" si="0"/>
        <v>4.2565206135608907E-2</v>
      </c>
      <c r="H11">
        <f t="shared" si="1"/>
        <v>4.8141977606873922E-2</v>
      </c>
      <c r="I11">
        <f t="shared" si="2"/>
        <v>6.5033317528941703E-2</v>
      </c>
    </row>
    <row r="12" spans="1:9">
      <c r="A12" t="s">
        <v>19</v>
      </c>
      <c r="B12">
        <v>5.5571999999999999</v>
      </c>
      <c r="C12">
        <v>4.6433999999999989</v>
      </c>
      <c r="D12">
        <v>1.2384999999999999</v>
      </c>
      <c r="E12">
        <v>0.93020000000000003</v>
      </c>
      <c r="F12">
        <v>11</v>
      </c>
      <c r="G12">
        <f t="shared" si="0"/>
        <v>6.2156540319047347E-2</v>
      </c>
      <c r="H12">
        <f t="shared" si="1"/>
        <v>3.9702283320986083E-2</v>
      </c>
      <c r="I12">
        <f t="shared" si="2"/>
        <v>6.2151513681101736E-2</v>
      </c>
    </row>
    <row r="13" spans="1:9">
      <c r="A13" t="s">
        <v>20</v>
      </c>
      <c r="B13">
        <v>6.595600000000001</v>
      </c>
      <c r="C13">
        <v>5.4290000000000003</v>
      </c>
      <c r="D13">
        <v>1.3678999999999999</v>
      </c>
      <c r="E13">
        <v>1.0544</v>
      </c>
      <c r="F13">
        <v>12</v>
      </c>
      <c r="G13">
        <f t="shared" si="0"/>
        <v>6.7883744612337371E-2</v>
      </c>
      <c r="H13">
        <f t="shared" si="1"/>
        <v>4.3158338629199683E-2</v>
      </c>
      <c r="I13">
        <f t="shared" si="2"/>
        <v>7.4398282292948814E-2</v>
      </c>
    </row>
    <row r="14" spans="1:9">
      <c r="A14" t="s">
        <v>21</v>
      </c>
      <c r="B14">
        <v>7.9108000000000001</v>
      </c>
      <c r="C14">
        <v>6.1060999999999996</v>
      </c>
      <c r="D14">
        <v>1.5486</v>
      </c>
      <c r="E14">
        <v>1.1662000000000001</v>
      </c>
      <c r="F14">
        <v>13</v>
      </c>
      <c r="G14">
        <f t="shared" si="0"/>
        <v>5.1044070834405778E-2</v>
      </c>
      <c r="H14">
        <f t="shared" si="1"/>
        <v>5.3884905376456994E-2</v>
      </c>
      <c r="I14">
        <f t="shared" si="2"/>
        <v>7.8966095530753386E-2</v>
      </c>
    </row>
    <row r="15" spans="1:9">
      <c r="A15" t="s">
        <v>22</v>
      </c>
      <c r="B15">
        <v>9.9266000000000005</v>
      </c>
      <c r="C15">
        <v>7.5241000000000007</v>
      </c>
      <c r="D15">
        <v>1.9247000000000001</v>
      </c>
      <c r="E15">
        <v>1.3589</v>
      </c>
      <c r="F15">
        <v>14</v>
      </c>
      <c r="G15">
        <f t="shared" si="0"/>
        <v>9.0690646472198627E-2</v>
      </c>
      <c r="H15">
        <f t="shared" si="1"/>
        <v>9.4423791385596936E-2</v>
      </c>
      <c r="I15">
        <f t="shared" si="2"/>
        <v>9.8580117135906822E-2</v>
      </c>
    </row>
    <row r="16" spans="1:9">
      <c r="A16" t="s">
        <v>23</v>
      </c>
      <c r="B16">
        <v>12.363399999999999</v>
      </c>
      <c r="C16">
        <v>9.0696999999999992</v>
      </c>
      <c r="D16">
        <v>2.3788999999999998</v>
      </c>
      <c r="E16">
        <v>1.6178000000000001</v>
      </c>
      <c r="F16">
        <v>15</v>
      </c>
      <c r="G16">
        <f t="shared" si="0"/>
        <v>8.1138363103397268E-2</v>
      </c>
      <c r="H16">
        <f t="shared" si="1"/>
        <v>9.2013140002852531E-2</v>
      </c>
      <c r="I16">
        <f t="shared" si="2"/>
        <v>9.5337398442875657E-2</v>
      </c>
    </row>
    <row r="17" spans="1:9">
      <c r="A17" t="s">
        <v>24</v>
      </c>
      <c r="B17">
        <v>13.2409</v>
      </c>
      <c r="C17">
        <v>9.6864000000000008</v>
      </c>
      <c r="D17">
        <v>2.6770999999999998</v>
      </c>
      <c r="E17">
        <v>1.9685999999999999</v>
      </c>
      <c r="F17">
        <v>16</v>
      </c>
      <c r="G17">
        <f t="shared" si="0"/>
        <v>2.8569477210797445E-2</v>
      </c>
      <c r="H17">
        <f t="shared" si="1"/>
        <v>5.1288407746223362E-2</v>
      </c>
      <c r="I17">
        <f t="shared" si="2"/>
        <v>2.9779585184574617E-2</v>
      </c>
    </row>
    <row r="18" spans="1:9">
      <c r="A18" t="s">
        <v>25</v>
      </c>
      <c r="B18">
        <v>14.4673</v>
      </c>
      <c r="C18">
        <v>10.292900000000001</v>
      </c>
      <c r="D18">
        <v>3.0163000000000002</v>
      </c>
      <c r="E18">
        <v>2.2480000000000002</v>
      </c>
      <c r="F18">
        <v>17</v>
      </c>
      <c r="G18">
        <f t="shared" si="0"/>
        <v>2.6375354160081917E-2</v>
      </c>
      <c r="H18">
        <f t="shared" si="1"/>
        <v>5.1809940040439241E-2</v>
      </c>
      <c r="I18">
        <f t="shared" si="2"/>
        <v>3.8469981640167079E-2</v>
      </c>
    </row>
    <row r="19" spans="1:9">
      <c r="A19" t="s">
        <v>26</v>
      </c>
      <c r="B19">
        <v>15.746700000000002</v>
      </c>
      <c r="C19">
        <v>11.117900000000001</v>
      </c>
      <c r="D19">
        <v>3.3269000000000002</v>
      </c>
      <c r="E19">
        <v>2.4733000000000005</v>
      </c>
      <c r="F19">
        <v>18</v>
      </c>
      <c r="G19">
        <f t="shared" si="0"/>
        <v>3.3485010019937644E-2</v>
      </c>
      <c r="H19">
        <f t="shared" si="1"/>
        <v>4.2565212933650474E-2</v>
      </c>
      <c r="I19">
        <f t="shared" si="2"/>
        <v>3.6802066288426451E-2</v>
      </c>
    </row>
    <row r="20" spans="1:9">
      <c r="A20" t="s">
        <v>27</v>
      </c>
      <c r="B20">
        <v>17.647300000000001</v>
      </c>
      <c r="C20">
        <v>12.248100000000001</v>
      </c>
      <c r="D20">
        <v>3.8079000000000001</v>
      </c>
      <c r="E20">
        <v>2.8058999999999998</v>
      </c>
      <c r="F20">
        <v>19</v>
      </c>
      <c r="G20">
        <f t="shared" si="0"/>
        <v>4.2045960059220414E-2</v>
      </c>
      <c r="H20">
        <f t="shared" si="1"/>
        <v>5.864578773434443E-2</v>
      </c>
      <c r="I20">
        <f t="shared" si="2"/>
        <v>4.9488715101579039E-2</v>
      </c>
    </row>
    <row r="21" spans="1:9">
      <c r="A21" t="s">
        <v>28</v>
      </c>
      <c r="B21">
        <v>20.324999999999999</v>
      </c>
      <c r="C21">
        <v>13.4885</v>
      </c>
      <c r="D21">
        <v>4.5414000000000003</v>
      </c>
      <c r="E21">
        <v>3.2736000000000001</v>
      </c>
      <c r="F21">
        <v>20</v>
      </c>
      <c r="G21">
        <f t="shared" si="0"/>
        <v>4.1894932757847607E-2</v>
      </c>
      <c r="H21">
        <f t="shared" si="1"/>
        <v>7.6504220850261193E-2</v>
      </c>
      <c r="I21">
        <f t="shared" si="2"/>
        <v>6.1352285607355818E-2</v>
      </c>
    </row>
    <row r="22" spans="1:9">
      <c r="A22" t="s">
        <v>29</v>
      </c>
      <c r="B22">
        <v>24.909700000000001</v>
      </c>
      <c r="C22">
        <v>15.56</v>
      </c>
      <c r="D22">
        <v>6.0869999999999997</v>
      </c>
      <c r="E22">
        <v>4.123899999999999</v>
      </c>
      <c r="F22">
        <v>21</v>
      </c>
      <c r="G22">
        <f t="shared" si="0"/>
        <v>6.2045936380103563E-2</v>
      </c>
      <c r="H22">
        <f t="shared" si="1"/>
        <v>0.12721354613212768</v>
      </c>
      <c r="I22">
        <f t="shared" si="2"/>
        <v>8.8337942875814965E-2</v>
      </c>
    </row>
    <row r="23" spans="1:9">
      <c r="A23" t="s">
        <v>30</v>
      </c>
      <c r="B23">
        <v>29.2591</v>
      </c>
      <c r="C23">
        <v>17.395299999999999</v>
      </c>
      <c r="D23">
        <v>7.0378999999999996</v>
      </c>
      <c r="E23">
        <v>5.1025</v>
      </c>
      <c r="F23">
        <v>22</v>
      </c>
      <c r="G23">
        <f t="shared" si="0"/>
        <v>4.8422330353541258E-2</v>
      </c>
      <c r="H23">
        <f t="shared" si="1"/>
        <v>6.3039789993574402E-2</v>
      </c>
      <c r="I23">
        <f t="shared" si="2"/>
        <v>6.9892466101742767E-2</v>
      </c>
    </row>
    <row r="24" spans="1:9">
      <c r="A24" t="s">
        <v>31</v>
      </c>
      <c r="B24">
        <v>32.791199999999996</v>
      </c>
      <c r="C24">
        <v>19.187599999999996</v>
      </c>
      <c r="D24">
        <v>7.8875999999999999</v>
      </c>
      <c r="E24">
        <v>6.0995999999999997</v>
      </c>
      <c r="F24">
        <v>23</v>
      </c>
      <c r="G24">
        <f t="shared" si="0"/>
        <v>4.258873323216196E-2</v>
      </c>
      <c r="H24">
        <f t="shared" si="1"/>
        <v>4.9501786581409774E-2</v>
      </c>
      <c r="I24">
        <f t="shared" si="2"/>
        <v>4.9496346803021417E-2</v>
      </c>
    </row>
    <row r="25" spans="1:9">
      <c r="A25" t="s">
        <v>32</v>
      </c>
      <c r="B25">
        <v>36.651600000000002</v>
      </c>
      <c r="C25">
        <v>20.715</v>
      </c>
      <c r="D25">
        <v>9.0596999999999994</v>
      </c>
      <c r="E25">
        <v>7.0548000000000002</v>
      </c>
      <c r="F25">
        <v>24</v>
      </c>
      <c r="G25">
        <f t="shared" si="0"/>
        <v>3.3264281394939137E-2</v>
      </c>
      <c r="H25">
        <f t="shared" si="1"/>
        <v>6.0168938498742053E-2</v>
      </c>
      <c r="I25">
        <f t="shared" si="2"/>
        <v>4.8335628166580935E-2</v>
      </c>
    </row>
    <row r="26" spans="1:9">
      <c r="A26" t="s">
        <v>33</v>
      </c>
      <c r="B26">
        <v>40.169899999999998</v>
      </c>
      <c r="C26">
        <v>22.596299999999996</v>
      </c>
      <c r="D26">
        <v>10.554399999999999</v>
      </c>
      <c r="E26">
        <v>8.4111999999999991</v>
      </c>
      <c r="F26">
        <v>25</v>
      </c>
      <c r="G26">
        <f t="shared" si="0"/>
        <v>3.7752394383228902E-2</v>
      </c>
      <c r="H26">
        <f t="shared" si="1"/>
        <v>6.631973260323365E-2</v>
      </c>
      <c r="I26">
        <f t="shared" si="2"/>
        <v>3.980781237570577E-2</v>
      </c>
    </row>
    <row r="27" spans="1:9">
      <c r="A27" t="s">
        <v>34</v>
      </c>
      <c r="B27">
        <v>39.324399999999997</v>
      </c>
      <c r="C27">
        <v>23.760200000000005</v>
      </c>
      <c r="D27">
        <v>12.142099999999999</v>
      </c>
      <c r="E27">
        <v>9.6193000000000008</v>
      </c>
      <c r="F27">
        <v>26</v>
      </c>
      <c r="G27">
        <f t="shared" si="0"/>
        <v>2.1812759953685944E-2</v>
      </c>
      <c r="H27">
        <f t="shared" si="1"/>
        <v>6.0860255887504683E-2</v>
      </c>
      <c r="I27">
        <f t="shared" si="2"/>
        <v>-9.2386455791407945E-3</v>
      </c>
    </row>
    <row r="28" spans="1:9">
      <c r="A28" t="s">
        <v>35</v>
      </c>
      <c r="B28">
        <v>39.446300000000001</v>
      </c>
      <c r="C28">
        <v>24.2301</v>
      </c>
      <c r="D28">
        <v>14.2157</v>
      </c>
      <c r="E28">
        <v>11.4826</v>
      </c>
      <c r="F28">
        <v>27</v>
      </c>
      <c r="G28">
        <f t="shared" si="0"/>
        <v>8.5051145459144432E-3</v>
      </c>
      <c r="H28">
        <f t="shared" si="1"/>
        <v>6.8474444474192056E-2</v>
      </c>
      <c r="I28">
        <f t="shared" si="2"/>
        <v>1.3441683165327997E-3</v>
      </c>
    </row>
    <row r="29" spans="1:9">
      <c r="A29" t="s">
        <v>36</v>
      </c>
      <c r="B29">
        <v>43.738599999999998</v>
      </c>
      <c r="C29">
        <v>26.7117</v>
      </c>
      <c r="D29">
        <v>16.634399999999999</v>
      </c>
      <c r="E29">
        <v>13.803699999999999</v>
      </c>
      <c r="F29">
        <v>28</v>
      </c>
      <c r="G29">
        <f t="shared" si="0"/>
        <v>4.2346321980647313E-2</v>
      </c>
      <c r="H29">
        <f t="shared" si="1"/>
        <v>6.8238890767034766E-2</v>
      </c>
      <c r="I29">
        <f t="shared" si="2"/>
        <v>4.485860455208826E-2</v>
      </c>
    </row>
    <row r="30" spans="1:9">
      <c r="A30" t="s">
        <v>37</v>
      </c>
      <c r="B30">
        <v>51.049199999999999</v>
      </c>
      <c r="C30">
        <v>30.092400000000005</v>
      </c>
      <c r="D30">
        <v>19.768599999999999</v>
      </c>
      <c r="E30">
        <v>16.619700000000002</v>
      </c>
      <c r="F30">
        <v>29</v>
      </c>
      <c r="G30">
        <f t="shared" si="0"/>
        <v>5.1755297500557004E-2</v>
      </c>
      <c r="H30">
        <f t="shared" si="1"/>
        <v>7.4968773377952658E-2</v>
      </c>
      <c r="I30">
        <f t="shared" si="2"/>
        <v>6.7124062701032078E-2</v>
      </c>
    </row>
    <row r="31" spans="1:9">
      <c r="A31" t="s">
        <v>38</v>
      </c>
      <c r="B31">
        <v>58.126699999999992</v>
      </c>
      <c r="C31">
        <v>34.062900000000006</v>
      </c>
      <c r="D31">
        <v>23.559600000000003</v>
      </c>
      <c r="E31">
        <v>19.757100000000001</v>
      </c>
      <c r="F31">
        <v>30</v>
      </c>
      <c r="G31">
        <f t="shared" si="0"/>
        <v>5.3824793564324618E-2</v>
      </c>
      <c r="H31">
        <f t="shared" si="1"/>
        <v>7.6191998695072871E-2</v>
      </c>
      <c r="I31">
        <f t="shared" si="2"/>
        <v>5.6386727078918383E-2</v>
      </c>
    </row>
    <row r="32" spans="1:9">
      <c r="A32" t="s">
        <v>39</v>
      </c>
      <c r="B32">
        <v>67.224699999999999</v>
      </c>
      <c r="C32">
        <v>38.132699999999993</v>
      </c>
      <c r="D32">
        <v>27.230599999999999</v>
      </c>
      <c r="E32">
        <v>23.8903</v>
      </c>
      <c r="F32">
        <v>31</v>
      </c>
      <c r="G32">
        <f t="shared" si="0"/>
        <v>4.9015937181944996E-2</v>
      </c>
      <c r="H32">
        <f t="shared" si="1"/>
        <v>6.2889298073584232E-2</v>
      </c>
      <c r="I32">
        <f t="shared" si="2"/>
        <v>6.3153205138977944E-2</v>
      </c>
    </row>
    <row r="33" spans="1:9">
      <c r="A33" t="s">
        <v>40</v>
      </c>
      <c r="B33">
        <v>75.153800000000004</v>
      </c>
      <c r="C33">
        <v>41.227400000000003</v>
      </c>
      <c r="D33">
        <v>31.3672</v>
      </c>
      <c r="E33">
        <v>27.5566</v>
      </c>
      <c r="F33">
        <v>32</v>
      </c>
      <c r="G33">
        <f t="shared" si="0"/>
        <v>3.3888390201842533E-2</v>
      </c>
      <c r="H33">
        <f t="shared" si="1"/>
        <v>6.1418542330272184E-2</v>
      </c>
      <c r="I33">
        <f t="shared" si="2"/>
        <v>4.8422071903431008E-2</v>
      </c>
    </row>
    <row r="34" spans="1:9">
      <c r="A34" t="s">
        <v>41</v>
      </c>
      <c r="B34">
        <v>80.628500000000003</v>
      </c>
      <c r="C34">
        <v>44.290300000000009</v>
      </c>
      <c r="D34">
        <v>35.505200000000002</v>
      </c>
      <c r="E34">
        <v>31.305800000000001</v>
      </c>
      <c r="F34">
        <v>33</v>
      </c>
      <c r="G34">
        <f t="shared" si="0"/>
        <v>3.112267503853338E-2</v>
      </c>
      <c r="H34">
        <f t="shared" si="1"/>
        <v>5.3816210327206321E-2</v>
      </c>
      <c r="I34">
        <f t="shared" si="2"/>
        <v>3.0537635627098353E-2</v>
      </c>
    </row>
    <row r="35" spans="1:9">
      <c r="A35" t="s">
        <v>42</v>
      </c>
      <c r="B35">
        <v>92.35939999999998</v>
      </c>
      <c r="C35">
        <v>51.542099999999991</v>
      </c>
      <c r="D35">
        <v>40.359299999999998</v>
      </c>
      <c r="E35">
        <v>35.607599999999998</v>
      </c>
      <c r="F35">
        <v>34</v>
      </c>
      <c r="G35">
        <f t="shared" si="0"/>
        <v>6.5853487220821169E-2</v>
      </c>
      <c r="H35">
        <f t="shared" si="1"/>
        <v>5.5651661774590105E-2</v>
      </c>
      <c r="I35">
        <f t="shared" si="2"/>
        <v>5.8992522592677912E-2</v>
      </c>
    </row>
    <row r="36" spans="1:9">
      <c r="A36" t="s">
        <v>43</v>
      </c>
      <c r="B36">
        <v>105.0257</v>
      </c>
      <c r="C36">
        <v>57.559699999999999</v>
      </c>
      <c r="D36">
        <v>45.426000000000002</v>
      </c>
      <c r="E36">
        <v>40.701700000000002</v>
      </c>
      <c r="F36">
        <v>35</v>
      </c>
      <c r="G36">
        <f t="shared" si="0"/>
        <v>4.7956412530538867E-2</v>
      </c>
      <c r="H36">
        <f t="shared" si="1"/>
        <v>5.136087143051167E-2</v>
      </c>
      <c r="I36">
        <f t="shared" si="2"/>
        <v>5.581448188714952E-2</v>
      </c>
    </row>
    <row r="37" spans="1:9">
      <c r="A37" t="s">
        <v>44</v>
      </c>
      <c r="B37">
        <v>116.0688</v>
      </c>
      <c r="C37">
        <v>61.136299999999999</v>
      </c>
      <c r="D37">
        <v>51.612400000000001</v>
      </c>
      <c r="E37">
        <v>45.581800000000001</v>
      </c>
      <c r="F37">
        <v>36</v>
      </c>
      <c r="G37">
        <f t="shared" si="0"/>
        <v>2.6180629725897651E-2</v>
      </c>
      <c r="H37">
        <f t="shared" si="1"/>
        <v>5.5449557861921059E-2</v>
      </c>
      <c r="I37">
        <f t="shared" si="2"/>
        <v>4.3419909617901112E-2</v>
      </c>
    </row>
    <row r="38" spans="1:9">
      <c r="A38" t="s">
        <v>45</v>
      </c>
      <c r="B38">
        <v>127.3365</v>
      </c>
      <c r="C38">
        <v>67.040699999999987</v>
      </c>
      <c r="D38">
        <v>58.212699999999998</v>
      </c>
      <c r="E38">
        <v>51.852400000000003</v>
      </c>
      <c r="F38">
        <v>37</v>
      </c>
      <c r="G38">
        <f t="shared" si="0"/>
        <v>4.00393888340487E-2</v>
      </c>
      <c r="H38">
        <f t="shared" si="1"/>
        <v>5.2263688608845407E-2</v>
      </c>
      <c r="I38">
        <f t="shared" si="2"/>
        <v>4.0237414149330887E-2</v>
      </c>
    </row>
    <row r="39" spans="1:9">
      <c r="A39" t="s">
        <v>46</v>
      </c>
      <c r="B39">
        <v>139.4967</v>
      </c>
      <c r="C39">
        <v>72.161699999999996</v>
      </c>
      <c r="D39">
        <v>64.455399999999997</v>
      </c>
      <c r="E39">
        <v>58.0916</v>
      </c>
      <c r="F39">
        <v>38</v>
      </c>
      <c r="G39">
        <f t="shared" si="0"/>
        <v>3.1968215555805701E-2</v>
      </c>
      <c r="H39">
        <f t="shared" si="1"/>
        <v>4.4241564872035614E-2</v>
      </c>
      <c r="I39">
        <f t="shared" si="2"/>
        <v>3.9611025280224116E-2</v>
      </c>
    </row>
    <row r="40" spans="1:9">
      <c r="A40" t="s">
        <v>47</v>
      </c>
      <c r="B40">
        <v>136.18860000000001</v>
      </c>
      <c r="C40">
        <v>70.225300000000004</v>
      </c>
      <c r="D40">
        <v>69.410799999999995</v>
      </c>
      <c r="E40">
        <v>62.819400000000002</v>
      </c>
      <c r="F40">
        <v>39</v>
      </c>
      <c r="G40">
        <f t="shared" si="0"/>
        <v>-1.181315268384547E-2</v>
      </c>
      <c r="H40">
        <f t="shared" si="1"/>
        <v>3.2167742018008282E-2</v>
      </c>
      <c r="I40">
        <f t="shared" si="2"/>
        <v>-1.0423178439248374E-2</v>
      </c>
    </row>
    <row r="41" spans="1:9">
      <c r="A41" t="s">
        <v>48</v>
      </c>
      <c r="B41">
        <v>137.51560000000001</v>
      </c>
      <c r="C41">
        <v>75.0077</v>
      </c>
      <c r="D41">
        <v>75.994299999999996</v>
      </c>
      <c r="E41">
        <v>68.437399999999997</v>
      </c>
      <c r="F41">
        <v>40</v>
      </c>
      <c r="G41">
        <f t="shared" si="0"/>
        <v>2.8612245501578655E-2</v>
      </c>
      <c r="H41">
        <f t="shared" si="1"/>
        <v>3.9353969044434112E-2</v>
      </c>
      <c r="I41">
        <f t="shared" si="2"/>
        <v>4.2112126384809259E-3</v>
      </c>
    </row>
    <row r="42" spans="1:9">
      <c r="A42" t="s">
        <v>49</v>
      </c>
      <c r="B42">
        <v>154.39449999999999</v>
      </c>
      <c r="C42">
        <v>86.724100000000021</v>
      </c>
      <c r="D42">
        <v>86.239400000000003</v>
      </c>
      <c r="E42">
        <v>77.122600000000006</v>
      </c>
      <c r="F42">
        <v>41</v>
      </c>
      <c r="G42">
        <f t="shared" si="0"/>
        <v>6.3033952873238888E-2</v>
      </c>
      <c r="H42">
        <f t="shared" si="1"/>
        <v>5.4924707329691479E-2</v>
      </c>
      <c r="I42">
        <f t="shared" si="2"/>
        <v>5.0279857335221091E-2</v>
      </c>
    </row>
    <row r="43" spans="1:9">
      <c r="A43" t="s">
        <v>50</v>
      </c>
      <c r="B43">
        <v>151.322</v>
      </c>
      <c r="C43">
        <v>93.080200000000005</v>
      </c>
      <c r="D43">
        <v>95.435199999999995</v>
      </c>
      <c r="E43">
        <v>85.178600000000003</v>
      </c>
      <c r="F43">
        <v>42</v>
      </c>
      <c r="G43">
        <f t="shared" si="0"/>
        <v>3.0717506234520055E-2</v>
      </c>
      <c r="H43">
        <f t="shared" si="1"/>
        <v>4.4002861673625424E-2</v>
      </c>
      <c r="I43">
        <f t="shared" si="2"/>
        <v>-8.7297527264886699E-3</v>
      </c>
    </row>
    <row r="44" spans="1:9">
      <c r="A44" t="s">
        <v>51</v>
      </c>
      <c r="B44">
        <v>157.07129999999998</v>
      </c>
      <c r="C44">
        <v>96.142700000000005</v>
      </c>
      <c r="D44">
        <v>111.1876</v>
      </c>
      <c r="E44">
        <v>96.875200000000007</v>
      </c>
      <c r="F44">
        <v>43</v>
      </c>
      <c r="G44">
        <f t="shared" si="0"/>
        <v>1.4059006589151631E-2</v>
      </c>
      <c r="H44">
        <f t="shared" si="1"/>
        <v>6.6347768047872041E-2</v>
      </c>
      <c r="I44">
        <f t="shared" si="2"/>
        <v>1.6194765525811949E-2</v>
      </c>
    </row>
    <row r="45" spans="1:9">
      <c r="A45" t="s">
        <v>52</v>
      </c>
      <c r="B45">
        <v>160.9905</v>
      </c>
      <c r="C45">
        <v>96.881199999999978</v>
      </c>
      <c r="D45">
        <v>120.8379</v>
      </c>
      <c r="E45">
        <v>105.5459</v>
      </c>
      <c r="F45">
        <v>44</v>
      </c>
      <c r="G45">
        <f t="shared" si="0"/>
        <v>3.3231951050637322E-3</v>
      </c>
      <c r="H45">
        <f t="shared" si="1"/>
        <v>3.6146813189160749E-2</v>
      </c>
      <c r="I45">
        <f t="shared" si="2"/>
        <v>1.0703411014887672E-2</v>
      </c>
    </row>
    <row r="46" spans="1:9">
      <c r="A46" t="s">
        <v>53</v>
      </c>
      <c r="B46">
        <v>184.7388</v>
      </c>
      <c r="C46">
        <v>101.7217</v>
      </c>
      <c r="D46">
        <v>133.19499999999999</v>
      </c>
      <c r="E46">
        <v>119.6421</v>
      </c>
      <c r="F46">
        <v>45</v>
      </c>
      <c r="G46">
        <f t="shared" si="0"/>
        <v>2.1174100136951087E-2</v>
      </c>
      <c r="H46">
        <f t="shared" si="1"/>
        <v>4.2284752969398785E-2</v>
      </c>
      <c r="I46">
        <f t="shared" si="2"/>
        <v>5.9757869063871261E-2</v>
      </c>
    </row>
    <row r="47" spans="1:9">
      <c r="A47" t="s">
        <v>54</v>
      </c>
      <c r="B47">
        <v>203.2268</v>
      </c>
      <c r="C47">
        <v>105.81910000000002</v>
      </c>
      <c r="D47">
        <v>146.9239</v>
      </c>
      <c r="E47">
        <v>133.51730000000001</v>
      </c>
      <c r="F47">
        <v>46</v>
      </c>
      <c r="G47">
        <f t="shared" si="0"/>
        <v>1.7150453893305988E-2</v>
      </c>
      <c r="H47">
        <f t="shared" si="1"/>
        <v>4.2604525709809028E-2</v>
      </c>
      <c r="I47">
        <f t="shared" si="2"/>
        <v>4.142286056385712E-2</v>
      </c>
    </row>
    <row r="48" spans="1:9">
      <c r="A48" t="s">
        <v>55</v>
      </c>
      <c r="B48">
        <v>226.28739999999999</v>
      </c>
      <c r="C48">
        <v>113.387</v>
      </c>
      <c r="D48">
        <v>164.22209999999998</v>
      </c>
      <c r="E48">
        <v>147.16329999999999</v>
      </c>
      <c r="F48">
        <v>47</v>
      </c>
      <c r="G48">
        <f t="shared" si="0"/>
        <v>2.9999201355489887E-2</v>
      </c>
      <c r="H48">
        <f t="shared" si="1"/>
        <v>4.833915350344245E-2</v>
      </c>
      <c r="I48">
        <f t="shared" si="2"/>
        <v>4.6679393670130832E-2</v>
      </c>
    </row>
    <row r="49" spans="1:9">
      <c r="A49" t="s">
        <v>56</v>
      </c>
      <c r="B49">
        <v>257.17779999999999</v>
      </c>
      <c r="C49">
        <v>125.1739</v>
      </c>
      <c r="D49">
        <v>188.47230000000002</v>
      </c>
      <c r="E49">
        <v>167.2783</v>
      </c>
      <c r="F49">
        <v>48</v>
      </c>
      <c r="G49">
        <f t="shared" si="0"/>
        <v>4.2950518748206559E-2</v>
      </c>
      <c r="H49">
        <f t="shared" si="1"/>
        <v>5.9815929054780614E-2</v>
      </c>
      <c r="I49">
        <f t="shared" si="2"/>
        <v>5.5573104372496587E-2</v>
      </c>
    </row>
    <row r="50" spans="1:9">
      <c r="A50" t="s">
        <v>57</v>
      </c>
      <c r="B50">
        <v>259.70960000000002</v>
      </c>
      <c r="C50">
        <v>137.1465</v>
      </c>
      <c r="D50">
        <v>213.71899999999999</v>
      </c>
      <c r="E50">
        <v>186.38130000000001</v>
      </c>
      <c r="F50">
        <v>49</v>
      </c>
      <c r="G50">
        <f t="shared" si="0"/>
        <v>3.9670945213513303E-2</v>
      </c>
      <c r="H50">
        <f t="shared" si="1"/>
        <v>5.4595602982946308E-2</v>
      </c>
      <c r="I50">
        <f t="shared" si="2"/>
        <v>4.2545264707955326E-3</v>
      </c>
    </row>
    <row r="51" spans="1:9">
      <c r="A51" t="s">
        <v>58</v>
      </c>
      <c r="B51">
        <v>268.45290000000006</v>
      </c>
      <c r="C51">
        <v>138.46619999999999</v>
      </c>
      <c r="D51">
        <v>227.71459999999999</v>
      </c>
      <c r="E51">
        <v>199.04060000000001</v>
      </c>
      <c r="F51">
        <v>50</v>
      </c>
      <c r="G51">
        <f t="shared" si="0"/>
        <v>4.1590449786297673E-3</v>
      </c>
      <c r="H51">
        <f t="shared" si="1"/>
        <v>2.7547743014234377E-2</v>
      </c>
      <c r="I51">
        <f t="shared" si="2"/>
        <v>1.438009650647263E-2</v>
      </c>
    </row>
    <row r="52" spans="1:9">
      <c r="A52" t="s">
        <v>59</v>
      </c>
      <c r="B52">
        <v>309.04700000000003</v>
      </c>
      <c r="C52">
        <v>150.50700000000001</v>
      </c>
      <c r="D52">
        <v>249.48603409000006</v>
      </c>
      <c r="E52">
        <v>217.77476748999999</v>
      </c>
      <c r="F52">
        <v>51</v>
      </c>
      <c r="G52">
        <f t="shared" si="0"/>
        <v>3.621292540555178E-2</v>
      </c>
      <c r="H52">
        <f t="shared" si="1"/>
        <v>3.9655362940535718E-2</v>
      </c>
      <c r="I52">
        <f t="shared" si="2"/>
        <v>6.1156432286783566E-2</v>
      </c>
    </row>
    <row r="53" spans="1:9">
      <c r="A53" t="s">
        <v>60</v>
      </c>
      <c r="B53">
        <v>331.4008</v>
      </c>
      <c r="C53">
        <v>161.11080000000001</v>
      </c>
      <c r="D53">
        <v>272.43999030999998</v>
      </c>
      <c r="E53">
        <v>240.16579267000006</v>
      </c>
      <c r="F53">
        <v>52</v>
      </c>
      <c r="G53">
        <f t="shared" si="0"/>
        <v>2.9567954953760474E-2</v>
      </c>
      <c r="H53">
        <f t="shared" si="1"/>
        <v>3.8224616775185932E-2</v>
      </c>
      <c r="I53">
        <f t="shared" si="2"/>
        <v>3.0329020331190799E-2</v>
      </c>
    </row>
    <row r="54" spans="1:9">
      <c r="A54" t="s">
        <v>61</v>
      </c>
      <c r="B54">
        <v>347.6182</v>
      </c>
      <c r="C54">
        <v>170.23889999999997</v>
      </c>
      <c r="D54">
        <v>293.28794554000001</v>
      </c>
      <c r="E54">
        <v>264.28322702999998</v>
      </c>
      <c r="F54">
        <v>53</v>
      </c>
      <c r="G54">
        <f t="shared" si="0"/>
        <v>2.3934150269567332E-2</v>
      </c>
      <c r="H54">
        <f t="shared" si="1"/>
        <v>3.2023357198443611E-2</v>
      </c>
      <c r="I54">
        <f t="shared" si="2"/>
        <v>2.0748953951162434E-2</v>
      </c>
    </row>
    <row r="55" spans="1:9">
      <c r="A55" t="s">
        <v>62</v>
      </c>
      <c r="B55">
        <v>362.6995</v>
      </c>
      <c r="C55">
        <v>181.18799999999999</v>
      </c>
      <c r="D55">
        <v>318.36179840000005</v>
      </c>
      <c r="E55">
        <v>287.25347087</v>
      </c>
      <c r="F55">
        <v>54</v>
      </c>
      <c r="G55">
        <f t="shared" si="0"/>
        <v>2.7070626737639273E-2</v>
      </c>
      <c r="H55">
        <f t="shared" si="1"/>
        <v>3.5626735968956678E-2</v>
      </c>
      <c r="I55">
        <f t="shared" si="2"/>
        <v>1.844445046284696E-2</v>
      </c>
    </row>
    <row r="56" spans="1:9">
      <c r="A56" t="s">
        <v>63</v>
      </c>
      <c r="B56">
        <v>377.19879999999995</v>
      </c>
      <c r="C56">
        <v>188.36490000000001</v>
      </c>
      <c r="D56">
        <v>341.49427763000006</v>
      </c>
      <c r="E56">
        <v>307.33844051</v>
      </c>
      <c r="F56">
        <v>55</v>
      </c>
      <c r="G56">
        <f t="shared" si="0"/>
        <v>1.68705482027879E-2</v>
      </c>
      <c r="H56">
        <f t="shared" si="1"/>
        <v>3.0462481337764909E-2</v>
      </c>
      <c r="I56">
        <f t="shared" si="2"/>
        <v>1.7023345542887664E-2</v>
      </c>
    </row>
    <row r="57" spans="1:9">
      <c r="A57" t="s">
        <v>64</v>
      </c>
      <c r="B57">
        <v>399.18740000000008</v>
      </c>
      <c r="C57">
        <v>200.4965</v>
      </c>
      <c r="D57">
        <v>362.49079999999998</v>
      </c>
      <c r="E57">
        <v>324.85180000000003</v>
      </c>
      <c r="F57">
        <v>56</v>
      </c>
      <c r="G57">
        <f t="shared" si="0"/>
        <v>2.7106816322383463E-2</v>
      </c>
      <c r="H57">
        <f t="shared" si="1"/>
        <v>2.5913558003723799E-2</v>
      </c>
      <c r="I57">
        <f t="shared" si="2"/>
        <v>2.4606522281084044E-2</v>
      </c>
    </row>
    <row r="58" spans="1:9">
      <c r="A58" t="s">
        <v>65</v>
      </c>
      <c r="B58">
        <v>413.70080000000002</v>
      </c>
      <c r="C58">
        <v>205.8449</v>
      </c>
      <c r="D58">
        <v>389.1558</v>
      </c>
      <c r="E58">
        <v>349.07069999999999</v>
      </c>
      <c r="F58">
        <v>57</v>
      </c>
      <c r="G58">
        <f t="shared" si="0"/>
        <v>1.143331572505517E-2</v>
      </c>
      <c r="H58">
        <f t="shared" si="1"/>
        <v>3.0826518909781015E-2</v>
      </c>
      <c r="I58">
        <f t="shared" si="2"/>
        <v>1.5509536012221955E-2</v>
      </c>
    </row>
    <row r="59" spans="1:9">
      <c r="A59" t="s">
        <v>66</v>
      </c>
      <c r="B59">
        <v>443.24849999999998</v>
      </c>
      <c r="C59">
        <v>214.72630000000001</v>
      </c>
      <c r="D59">
        <v>417.33279999999996</v>
      </c>
      <c r="E59">
        <v>372.44380000000001</v>
      </c>
      <c r="F59">
        <v>58</v>
      </c>
      <c r="G59">
        <f t="shared" si="0"/>
        <v>1.8345129320417194E-2</v>
      </c>
      <c r="H59">
        <f t="shared" si="1"/>
        <v>3.035901156298388E-2</v>
      </c>
      <c r="I59">
        <f t="shared" si="2"/>
        <v>2.9960913857131222E-2</v>
      </c>
    </row>
    <row r="60" spans="1:9">
      <c r="A60" t="s">
        <v>67</v>
      </c>
      <c r="B60">
        <v>476.89080000000001</v>
      </c>
      <c r="C60">
        <v>225.6635</v>
      </c>
      <c r="D60">
        <v>434.12920000000003</v>
      </c>
      <c r="E60">
        <v>395.82690000000002</v>
      </c>
      <c r="F60">
        <v>59</v>
      </c>
      <c r="G60">
        <f t="shared" si="0"/>
        <v>2.1576078951938908E-2</v>
      </c>
      <c r="H60">
        <f t="shared" si="1"/>
        <v>1.7136478792698185E-2</v>
      </c>
      <c r="I60">
        <f t="shared" si="2"/>
        <v>3.1771669690221556E-2</v>
      </c>
    </row>
    <row r="61" spans="1:9">
      <c r="A61" t="s">
        <v>68</v>
      </c>
      <c r="B61">
        <v>481.66570000000002</v>
      </c>
      <c r="C61">
        <v>234.74600000000001</v>
      </c>
      <c r="D61">
        <v>452.358</v>
      </c>
      <c r="E61">
        <v>413.99365567000001</v>
      </c>
      <c r="F61">
        <v>60</v>
      </c>
      <c r="G61">
        <f t="shared" si="0"/>
        <v>1.7136881069124345E-2</v>
      </c>
      <c r="H61">
        <f t="shared" si="1"/>
        <v>1.7863277327198297E-2</v>
      </c>
      <c r="I61">
        <f t="shared" si="2"/>
        <v>4.3267765105556542E-3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6CB8-CC9E-4EA1-8D35-882F263E5F39}">
  <dimension ref="A1:BZ52"/>
  <sheetViews>
    <sheetView showGridLines="0" showRowColHeaders="0" zoomScaleNormal="100" workbookViewId="0">
      <selection activeCell="A2" sqref="A2:E15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9.140625" style="1" customWidth="1"/>
    <col min="79" max="16384" width="9.140625" style="1"/>
  </cols>
  <sheetData>
    <row r="1" spans="1:78">
      <c r="A1" s="2" t="s">
        <v>69</v>
      </c>
      <c r="B1" s="1" t="s">
        <v>70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75</v>
      </c>
      <c r="U1" s="3" t="s">
        <v>76</v>
      </c>
      <c r="Z1" s="35" t="s">
        <v>77</v>
      </c>
      <c r="BZ1" s="4" t="s">
        <v>77</v>
      </c>
    </row>
    <row r="2" spans="1:78" ht="11.25" customHeight="1">
      <c r="A2" s="2" t="s">
        <v>78</v>
      </c>
      <c r="C2" s="1" t="s">
        <v>2</v>
      </c>
      <c r="Q2" s="3" t="s">
        <v>79</v>
      </c>
      <c r="R2" s="3" t="s">
        <v>80</v>
      </c>
      <c r="S2" s="3" t="s">
        <v>81</v>
      </c>
      <c r="T2" s="3" t="s">
        <v>82</v>
      </c>
    </row>
    <row r="3" spans="1:78" hidden="1" outlineLevel="1">
      <c r="A3" s="2" t="s">
        <v>83</v>
      </c>
    </row>
    <row r="4" spans="1:78" hidden="1" outlineLevel="1">
      <c r="A4" s="1" t="s">
        <v>1</v>
      </c>
    </row>
    <row r="5" spans="1:78" hidden="1" outlineLevel="1">
      <c r="A5" s="2" t="s">
        <v>84</v>
      </c>
    </row>
    <row r="6" spans="1:78" hidden="1" outlineLevel="1">
      <c r="A6" s="1" t="s">
        <v>85</v>
      </c>
    </row>
    <row r="7" spans="1:78" collapsed="1">
      <c r="A7" s="33"/>
      <c r="J7" s="3" t="s">
        <v>86</v>
      </c>
      <c r="K7" s="3" t="s">
        <v>87</v>
      </c>
    </row>
    <row r="8" spans="1:78" hidden="1">
      <c r="A8" s="5" t="s">
        <v>88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0.99572045533573805</v>
      </c>
      <c r="C10" s="11">
        <v>0.99564667008290597</v>
      </c>
      <c r="D10" s="11">
        <v>4.57917671303791</v>
      </c>
      <c r="E10" s="11">
        <v>69.402739393385133</v>
      </c>
      <c r="F10" s="12">
        <v>60</v>
      </c>
      <c r="G10" s="12">
        <v>0</v>
      </c>
      <c r="H10" s="13">
        <v>2.0017174841452352</v>
      </c>
      <c r="I10" s="14">
        <v>0.95</v>
      </c>
    </row>
    <row r="11" spans="1:78">
      <c r="A11" s="33"/>
    </row>
    <row r="12" spans="1:78" hidden="1">
      <c r="A12" s="5" t="s">
        <v>97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7">
        <v>4.4254528073717854</v>
      </c>
      <c r="C14" s="17">
        <v>0.79382551723008909</v>
      </c>
      <c r="D14" s="17">
        <v>5.5748432260197482</v>
      </c>
      <c r="E14" s="17">
        <v>6.7660330056573216E-7</v>
      </c>
      <c r="F14" s="17">
        <v>2.8364383901716814</v>
      </c>
      <c r="G14" s="17">
        <v>6.0144672245718898</v>
      </c>
      <c r="H14" s="11">
        <v>0</v>
      </c>
      <c r="I14" s="11">
        <v>0</v>
      </c>
    </row>
    <row r="15" spans="1:78" outlineLevel="1">
      <c r="A15" s="16" t="s">
        <v>1</v>
      </c>
      <c r="B15" s="17">
        <v>0.48633886055366959</v>
      </c>
      <c r="C15" s="19">
        <v>4.1865380556772918E-3</v>
      </c>
      <c r="D15" s="17">
        <v>116.16730914320816</v>
      </c>
      <c r="E15" s="17">
        <v>2.1368976249659839E-70</v>
      </c>
      <c r="F15" s="17">
        <v>0.47795859412958097</v>
      </c>
      <c r="G15" s="17">
        <v>0.49471912697775822</v>
      </c>
      <c r="H15" s="11">
        <v>1</v>
      </c>
      <c r="I15" s="11">
        <v>0.99785793344330531</v>
      </c>
    </row>
    <row r="16" spans="1:78">
      <c r="A16" s="33"/>
    </row>
    <row r="17" spans="1:7" hidden="1">
      <c r="A17" s="5" t="s">
        <v>108</v>
      </c>
    </row>
    <row r="18" spans="1:7" ht="12" hidden="1" outlineLevel="1" thickBot="1">
      <c r="A18" s="15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102</v>
      </c>
    </row>
    <row r="19" spans="1:7" hidden="1" outlineLevel="1">
      <c r="A19" s="1" t="s">
        <v>114</v>
      </c>
      <c r="B19" s="9">
        <v>1</v>
      </c>
      <c r="C19" s="20">
        <v>282971.48003964662</v>
      </c>
      <c r="D19" s="20">
        <v>282971.48003964662</v>
      </c>
      <c r="E19" s="8">
        <v>13494.843713573702</v>
      </c>
      <c r="F19" s="8">
        <v>2.1368976249659234E-70</v>
      </c>
    </row>
    <row r="20" spans="1:7" hidden="1" outlineLevel="1">
      <c r="A20" s="1" t="s">
        <v>115</v>
      </c>
      <c r="B20" s="9">
        <v>58</v>
      </c>
      <c r="C20" s="20">
        <v>1216.193843415263</v>
      </c>
      <c r="D20" s="8">
        <v>20.968859369228674</v>
      </c>
    </row>
    <row r="21" spans="1:7" hidden="1" outlineLevel="1">
      <c r="A21" s="1" t="s">
        <v>116</v>
      </c>
      <c r="B21" s="9">
        <v>59</v>
      </c>
      <c r="C21" s="20">
        <v>284187.67388306186</v>
      </c>
    </row>
    <row r="22" spans="1:7" collapsed="1">
      <c r="A22" s="33"/>
    </row>
    <row r="23" spans="1:7" hidden="1">
      <c r="A23" s="5" t="s">
        <v>117</v>
      </c>
    </row>
    <row r="24" spans="1:7" outlineLevel="1"/>
    <row r="25" spans="1:7" outlineLevel="1">
      <c r="B25" s="21" t="s">
        <v>1</v>
      </c>
      <c r="C25" s="21" t="s">
        <v>118</v>
      </c>
      <c r="D25" s="21" t="s">
        <v>119</v>
      </c>
      <c r="E25" s="21" t="s">
        <v>120</v>
      </c>
      <c r="F25" s="21" t="s">
        <v>121</v>
      </c>
      <c r="G25" s="21" t="s">
        <v>122</v>
      </c>
    </row>
    <row r="26" spans="1:7" outlineLevel="1">
      <c r="B26" s="21">
        <v>2.0404</v>
      </c>
      <c r="C26" s="21">
        <v>0.78815021130841845</v>
      </c>
      <c r="D26" s="21">
        <v>4.6465083799358613</v>
      </c>
      <c r="E26" s="21">
        <v>5.4177786184454977</v>
      </c>
      <c r="F26" s="21">
        <v>-3.8832184458994679</v>
      </c>
      <c r="G26" s="21">
        <v>14.718775682790463</v>
      </c>
    </row>
    <row r="27" spans="1:7" outlineLevel="1">
      <c r="B27" s="21">
        <v>121.946725</v>
      </c>
      <c r="C27" s="21">
        <v>0.59148269506356954</v>
      </c>
      <c r="D27" s="21">
        <v>4.6172189841709201</v>
      </c>
      <c r="E27" s="21">
        <v>63.732884092123534</v>
      </c>
      <c r="F27" s="21">
        <v>54.490516123381298</v>
      </c>
      <c r="G27" s="21">
        <v>72.97525206086577</v>
      </c>
    </row>
    <row r="28" spans="1:7" outlineLevel="1">
      <c r="B28" s="21">
        <v>241.85305</v>
      </c>
      <c r="C28" s="21">
        <v>0.76322704763996307</v>
      </c>
      <c r="D28" s="21">
        <v>4.6423458397105541</v>
      </c>
      <c r="E28" s="21">
        <v>122.04798956580156</v>
      </c>
      <c r="F28" s="21">
        <v>112.75532473100405</v>
      </c>
      <c r="G28" s="21">
        <v>131.34065440059908</v>
      </c>
    </row>
    <row r="29" spans="1:7" outlineLevel="1">
      <c r="B29" s="21">
        <v>361.75937500000003</v>
      </c>
      <c r="C29" s="21">
        <v>1.1485521314481804</v>
      </c>
      <c r="D29" s="21">
        <v>4.7210201617746597</v>
      </c>
      <c r="E29" s="21">
        <v>180.36309503947962</v>
      </c>
      <c r="F29" s="21">
        <v>170.91294643865311</v>
      </c>
      <c r="G29" s="21">
        <v>189.81324364030613</v>
      </c>
    </row>
    <row r="30" spans="1:7" outlineLevel="1">
      <c r="B30" s="21">
        <v>481.66570000000002</v>
      </c>
      <c r="C30" s="21">
        <v>1.5999441227038189</v>
      </c>
      <c r="D30" s="21">
        <v>4.8506371298009059</v>
      </c>
      <c r="E30" s="21">
        <v>238.67820051315763</v>
      </c>
      <c r="F30" s="21">
        <v>228.96859536119109</v>
      </c>
      <c r="G30" s="21">
        <v>248.38780566512418</v>
      </c>
    </row>
    <row r="31" spans="1:7" outlineLevel="1"/>
    <row r="32" spans="1:7" outlineLevel="1"/>
    <row r="33" spans="1:9" outlineLevel="1"/>
    <row r="34" spans="1:9" outlineLevel="1"/>
    <row r="35" spans="1:9" outlineLevel="1"/>
    <row r="36" spans="1:9" outlineLevel="1"/>
    <row r="37" spans="1:9" outlineLevel="1"/>
    <row r="38" spans="1:9" outlineLevel="1"/>
    <row r="39" spans="1:9" outlineLevel="1"/>
    <row r="40" spans="1:9" outlineLevel="1"/>
    <row r="41" spans="1:9" outlineLevel="1"/>
    <row r="42" spans="1:9" outlineLevel="1"/>
    <row r="43" spans="1:9" outlineLevel="1"/>
    <row r="44" spans="1:9">
      <c r="A44" s="34"/>
    </row>
    <row r="45" spans="1:9" hidden="1">
      <c r="A45" s="5" t="s">
        <v>123</v>
      </c>
    </row>
    <row r="46" spans="1:9" ht="12" outlineLevel="1" thickBot="1">
      <c r="A46" s="6"/>
      <c r="B46" s="7" t="s">
        <v>124</v>
      </c>
      <c r="C46" s="7" t="s">
        <v>125</v>
      </c>
      <c r="D46" s="7" t="s">
        <v>126</v>
      </c>
      <c r="E46" s="7" t="s">
        <v>127</v>
      </c>
      <c r="F46" s="7" t="s">
        <v>128</v>
      </c>
      <c r="G46" s="10" t="s">
        <v>129</v>
      </c>
      <c r="H46" s="10" t="s">
        <v>130</v>
      </c>
      <c r="I46" s="22"/>
    </row>
    <row r="47" spans="1:9" outlineLevel="1">
      <c r="A47" s="1" t="s">
        <v>131</v>
      </c>
      <c r="B47" s="17">
        <v>-1.8947806286936005E-15</v>
      </c>
      <c r="C47" s="17">
        <v>4.5022102783249007</v>
      </c>
      <c r="D47" s="17">
        <v>2.9849990415096577</v>
      </c>
      <c r="E47" s="17">
        <v>-10.692481087899722</v>
      </c>
      <c r="F47" s="17">
        <v>15.327370124944622</v>
      </c>
      <c r="G47" s="14">
        <v>0.2497792389213149</v>
      </c>
      <c r="H47" s="13" t="s">
        <v>132</v>
      </c>
      <c r="I47" s="13"/>
    </row>
    <row r="48" spans="1:9" outlineLevel="1"/>
    <row r="49" spans="1:1">
      <c r="A49" s="33"/>
    </row>
    <row r="52" spans="1:1">
      <c r="A52" s="3" t="s">
        <v>133</v>
      </c>
    </row>
  </sheetData>
  <dataValidations count="1">
    <dataValidation type="decimal" allowBlank="1" showInputMessage="1" showErrorMessage="1" error="Please enter a confidence level between 0 and 1." sqref="I10" xr:uid="{9D5263A0-8AD6-44B4-AB4C-E4AE36602717}">
      <formula1>0</formula1>
      <formula2>1</formula2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0263-CC49-4998-9F2E-0DE3880771DF}">
  <dimension ref="A1:BZ118"/>
  <sheetViews>
    <sheetView showGridLines="0" showRowColHeaders="0" topLeftCell="A44" zoomScaleNormal="100" workbookViewId="0">
      <selection activeCell="A2" sqref="A2:E15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60.42578125" style="1" bestFit="1" customWidth="1"/>
    <col min="79" max="16384" width="9.140625" style="1"/>
  </cols>
  <sheetData>
    <row r="1" spans="1:78">
      <c r="A1" s="2" t="s">
        <v>69</v>
      </c>
      <c r="B1" s="1" t="s">
        <v>134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135</v>
      </c>
      <c r="U1" s="3" t="s">
        <v>76</v>
      </c>
      <c r="Z1" s="35" t="s">
        <v>136</v>
      </c>
      <c r="BZ1" s="4" t="s">
        <v>136</v>
      </c>
    </row>
    <row r="2" spans="1:78" ht="11.25" customHeight="1">
      <c r="A2" s="2" t="s">
        <v>78</v>
      </c>
      <c r="C2" s="1" t="s">
        <v>2</v>
      </c>
      <c r="Q2" s="3" t="s">
        <v>137</v>
      </c>
      <c r="R2" s="3" t="s">
        <v>138</v>
      </c>
      <c r="S2" s="3" t="s">
        <v>139</v>
      </c>
    </row>
    <row r="3" spans="1:78" hidden="1" outlineLevel="1">
      <c r="A3" s="2" t="s">
        <v>83</v>
      </c>
    </row>
    <row r="4" spans="1:78" hidden="1" outlineLevel="1">
      <c r="A4" s="1" t="s">
        <v>3</v>
      </c>
    </row>
    <row r="5" spans="1:78" hidden="1" outlineLevel="1">
      <c r="A5" s="2" t="s">
        <v>84</v>
      </c>
    </row>
    <row r="6" spans="1:78" hidden="1" outlineLevel="1">
      <c r="A6" s="1" t="s">
        <v>140</v>
      </c>
    </row>
    <row r="7" spans="1:78" collapsed="1">
      <c r="A7" s="33"/>
      <c r="J7" s="3" t="s">
        <v>86</v>
      </c>
      <c r="K7" s="3" t="s">
        <v>141</v>
      </c>
    </row>
    <row r="8" spans="1:78" hidden="1">
      <c r="A8" s="5" t="s">
        <v>142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0.96630999379185167</v>
      </c>
      <c r="C10" s="11">
        <v>0.96572913161584906</v>
      </c>
      <c r="D10" s="11">
        <v>12.848107667856022</v>
      </c>
      <c r="E10" s="11">
        <v>69.402739393385133</v>
      </c>
      <c r="F10" s="12">
        <v>60</v>
      </c>
      <c r="G10" s="12">
        <v>0</v>
      </c>
      <c r="H10" s="13">
        <v>2.0017174841452352</v>
      </c>
      <c r="I10" s="14">
        <v>0.95</v>
      </c>
    </row>
    <row r="11" spans="1:78">
      <c r="A11" s="33"/>
    </row>
    <row r="12" spans="1:78" hidden="1">
      <c r="A12" s="5" t="s">
        <v>143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7">
        <v>16.993942193229451</v>
      </c>
      <c r="C14" s="17">
        <v>2.0477017945357998</v>
      </c>
      <c r="D14" s="17">
        <v>8.2990317430873102</v>
      </c>
      <c r="E14" s="17">
        <v>1.9351898398304438E-11</v>
      </c>
      <c r="F14" s="17">
        <v>12.895021708791568</v>
      </c>
      <c r="G14" s="17">
        <v>21.092862677667334</v>
      </c>
      <c r="H14" s="11">
        <v>0</v>
      </c>
      <c r="I14" s="11">
        <v>0</v>
      </c>
    </row>
    <row r="15" spans="1:78" outlineLevel="1">
      <c r="A15" s="16" t="s">
        <v>3</v>
      </c>
      <c r="B15" s="17">
        <v>0.51748646006320853</v>
      </c>
      <c r="C15" s="17">
        <v>1.2687536486745886E-2</v>
      </c>
      <c r="D15" s="17">
        <v>40.786992857423819</v>
      </c>
      <c r="E15" s="17">
        <v>2.1041446649064246E-44</v>
      </c>
      <c r="F15" s="17">
        <v>0.49208959644695865</v>
      </c>
      <c r="G15" s="17">
        <v>0.54288332367945835</v>
      </c>
      <c r="H15" s="11">
        <v>1</v>
      </c>
      <c r="I15" s="11">
        <v>0.98301067837122436</v>
      </c>
    </row>
    <row r="16" spans="1:78">
      <c r="A16" s="33"/>
    </row>
    <row r="17" spans="1:7" hidden="1">
      <c r="A17" s="5" t="s">
        <v>144</v>
      </c>
    </row>
    <row r="18" spans="1:7" ht="12" hidden="1" outlineLevel="1" thickBot="1">
      <c r="A18" s="15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102</v>
      </c>
    </row>
    <row r="19" spans="1:7" hidden="1" outlineLevel="1">
      <c r="A19" s="1" t="s">
        <v>114</v>
      </c>
      <c r="B19" s="9">
        <v>1</v>
      </c>
      <c r="C19" s="20">
        <v>274613.38938566227</v>
      </c>
      <c r="D19" s="20">
        <v>274613.38938566227</v>
      </c>
      <c r="E19" s="8">
        <v>1663.5787863515422</v>
      </c>
      <c r="F19" s="8">
        <v>2.1041446649063945E-44</v>
      </c>
    </row>
    <row r="20" spans="1:7" hidden="1" outlineLevel="1">
      <c r="A20" s="1" t="s">
        <v>115</v>
      </c>
      <c r="B20" s="9">
        <v>58</v>
      </c>
      <c r="C20" s="20">
        <v>9574.2844973995998</v>
      </c>
      <c r="D20" s="8">
        <v>165.07387064482069</v>
      </c>
    </row>
    <row r="21" spans="1:7" hidden="1" outlineLevel="1">
      <c r="A21" s="1" t="s">
        <v>116</v>
      </c>
      <c r="B21" s="9">
        <v>59</v>
      </c>
      <c r="C21" s="20">
        <v>284187.67388306186</v>
      </c>
    </row>
    <row r="22" spans="1:7" collapsed="1">
      <c r="A22" s="33"/>
    </row>
    <row r="23" spans="1:7" hidden="1">
      <c r="A23" s="5" t="s">
        <v>117</v>
      </c>
    </row>
    <row r="24" spans="1:7" outlineLevel="1"/>
    <row r="25" spans="1:7" outlineLevel="1">
      <c r="B25" s="21" t="s">
        <v>3</v>
      </c>
      <c r="C25" s="21" t="s">
        <v>118</v>
      </c>
      <c r="D25" s="21" t="s">
        <v>119</v>
      </c>
      <c r="E25" s="21" t="s">
        <v>120</v>
      </c>
      <c r="F25" s="21" t="s">
        <v>121</v>
      </c>
      <c r="G25" s="21" t="s">
        <v>122</v>
      </c>
    </row>
    <row r="26" spans="1:7" outlineLevel="1">
      <c r="B26" s="21">
        <v>0.5141</v>
      </c>
      <c r="C26" s="21">
        <v>2.0438837378793093</v>
      </c>
      <c r="D26" s="21">
        <v>13.00966300020059</v>
      </c>
      <c r="E26" s="21">
        <v>17.259981982347995</v>
      </c>
      <c r="F26" s="21">
        <v>-8.7816879079908823</v>
      </c>
      <c r="G26" s="21">
        <v>43.301651872686875</v>
      </c>
    </row>
    <row r="27" spans="1:7" outlineLevel="1">
      <c r="B27" s="21">
        <v>113.475075</v>
      </c>
      <c r="C27" s="21">
        <v>1.6758064640273149</v>
      </c>
      <c r="D27" s="21">
        <v>12.956936287166672</v>
      </c>
      <c r="E27" s="21">
        <v>75.715757060386636</v>
      </c>
      <c r="F27" s="21">
        <v>49.779631153409262</v>
      </c>
      <c r="G27" s="21">
        <v>101.651882967364</v>
      </c>
    </row>
    <row r="28" spans="1:7" outlineLevel="1">
      <c r="B28" s="21">
        <v>226.43604999999999</v>
      </c>
      <c r="C28" s="21">
        <v>2.3552703124101644</v>
      </c>
      <c r="D28" s="21">
        <v>13.062203829727256</v>
      </c>
      <c r="E28" s="21">
        <v>134.17153213842528</v>
      </c>
      <c r="F28" s="21">
        <v>108.02469035099138</v>
      </c>
      <c r="G28" s="21">
        <v>160.31837392585919</v>
      </c>
    </row>
    <row r="29" spans="1:7" outlineLevel="1">
      <c r="B29" s="21">
        <v>339.39702499999999</v>
      </c>
      <c r="C29" s="21">
        <v>3.5205643798831905</v>
      </c>
      <c r="D29" s="21">
        <v>13.321720767142773</v>
      </c>
      <c r="E29" s="21">
        <v>192.62730721646392</v>
      </c>
      <c r="F29" s="21">
        <v>165.96098583797357</v>
      </c>
      <c r="G29" s="21">
        <v>219.29362859495427</v>
      </c>
    </row>
    <row r="30" spans="1:7" outlineLevel="1">
      <c r="B30" s="21">
        <v>452.358</v>
      </c>
      <c r="C30" s="21">
        <v>4.8321375425396011</v>
      </c>
      <c r="D30" s="21">
        <v>13.72674119646908</v>
      </c>
      <c r="E30" s="21">
        <v>251.08308229450256</v>
      </c>
      <c r="F30" s="21">
        <v>223.60602444119371</v>
      </c>
      <c r="G30" s="21">
        <v>278.56014014781141</v>
      </c>
    </row>
    <row r="31" spans="1:7" outlineLevel="1"/>
    <row r="32" spans="1:7" outlineLevel="1"/>
    <row r="33" spans="1:9" outlineLevel="1"/>
    <row r="34" spans="1:9" outlineLevel="1"/>
    <row r="35" spans="1:9" outlineLevel="1"/>
    <row r="36" spans="1:9" outlineLevel="1"/>
    <row r="37" spans="1:9" outlineLevel="1"/>
    <row r="38" spans="1:9" outlineLevel="1"/>
    <row r="39" spans="1:9" outlineLevel="1"/>
    <row r="40" spans="1:9" outlineLevel="1"/>
    <row r="41" spans="1:9" outlineLevel="1"/>
    <row r="42" spans="1:9" outlineLevel="1"/>
    <row r="43" spans="1:9" outlineLevel="1"/>
    <row r="44" spans="1:9">
      <c r="A44" s="34"/>
    </row>
    <row r="45" spans="1:9" hidden="1">
      <c r="A45" s="5" t="s">
        <v>145</v>
      </c>
    </row>
    <row r="46" spans="1:9" ht="12" outlineLevel="1" thickBot="1">
      <c r="A46" s="6"/>
      <c r="B46" s="7" t="s">
        <v>124</v>
      </c>
      <c r="C46" s="7" t="s">
        <v>125</v>
      </c>
      <c r="D46" s="7" t="s">
        <v>126</v>
      </c>
      <c r="E46" s="7" t="s">
        <v>127</v>
      </c>
      <c r="F46" s="7" t="s">
        <v>128</v>
      </c>
      <c r="G46" s="10" t="s">
        <v>129</v>
      </c>
      <c r="H46" s="10" t="s">
        <v>130</v>
      </c>
      <c r="I46" s="22"/>
    </row>
    <row r="47" spans="1:9" outlineLevel="1">
      <c r="A47" s="1" t="s">
        <v>131</v>
      </c>
      <c r="B47" s="17">
        <v>2.1316282072803005E-15</v>
      </c>
      <c r="C47" s="17">
        <v>12.632157705237587</v>
      </c>
      <c r="D47" s="17">
        <v>10.765466906586559</v>
      </c>
      <c r="E47" s="17">
        <v>-18.231715533496413</v>
      </c>
      <c r="F47" s="17">
        <v>26.699833993346246</v>
      </c>
      <c r="G47" s="14">
        <v>1.1902877305351478</v>
      </c>
      <c r="H47" s="13" t="s">
        <v>146</v>
      </c>
      <c r="I47" s="13"/>
    </row>
    <row r="48" spans="1:9" outlineLevel="1"/>
    <row r="49" spans="1:1">
      <c r="A49" s="33"/>
    </row>
    <row r="50" spans="1:1" hidden="1">
      <c r="A50" s="5" t="s">
        <v>147</v>
      </c>
    </row>
    <row r="51" spans="1:1" outlineLevel="1"/>
    <row r="52" spans="1:1" outlineLevel="1"/>
    <row r="53" spans="1:1" outlineLevel="1"/>
    <row r="54" spans="1:1" outlineLevel="1"/>
    <row r="55" spans="1:1" outlineLevel="1"/>
    <row r="56" spans="1:1" outlineLevel="1"/>
    <row r="57" spans="1:1" outlineLevel="1"/>
    <row r="58" spans="1:1" outlineLevel="1"/>
    <row r="59" spans="1:1" outlineLevel="1"/>
    <row r="60" spans="1:1" outlineLevel="1"/>
    <row r="61" spans="1:1" outlineLevel="1"/>
    <row r="62" spans="1:1" outlineLevel="1"/>
    <row r="63" spans="1:1" outlineLevel="1"/>
    <row r="64" spans="1:1" outlineLevel="1"/>
    <row r="65" spans="1:1" outlineLevel="1"/>
    <row r="66" spans="1:1" outlineLevel="1"/>
    <row r="67" spans="1:1" outlineLevel="1"/>
    <row r="68" spans="1:1" outlineLevel="1"/>
    <row r="69" spans="1:1" outlineLevel="1"/>
    <row r="70" spans="1:1" outlineLevel="1"/>
    <row r="71" spans="1:1">
      <c r="A71" s="34"/>
    </row>
    <row r="72" spans="1:1" hidden="1">
      <c r="A72" s="5" t="s">
        <v>148</v>
      </c>
    </row>
    <row r="73" spans="1:1" outlineLevel="1"/>
    <row r="74" spans="1:1" outlineLevel="1"/>
    <row r="75" spans="1:1" outlineLevel="1"/>
    <row r="76" spans="1:1" outlineLevel="1"/>
    <row r="77" spans="1:1" outlineLevel="1"/>
    <row r="78" spans="1:1" outlineLevel="1"/>
    <row r="79" spans="1:1" outlineLevel="1"/>
    <row r="80" spans="1:1" outlineLevel="1"/>
    <row r="81" spans="1:1" outlineLevel="1"/>
    <row r="82" spans="1:1" outlineLevel="1"/>
    <row r="83" spans="1:1" outlineLevel="1"/>
    <row r="84" spans="1:1" outlineLevel="1"/>
    <row r="85" spans="1:1" outlineLevel="1"/>
    <row r="86" spans="1:1" outlineLevel="1"/>
    <row r="87" spans="1:1" outlineLevel="1"/>
    <row r="88" spans="1:1" outlineLevel="1"/>
    <row r="89" spans="1:1" outlineLevel="1"/>
    <row r="90" spans="1:1" outlineLevel="1"/>
    <row r="91" spans="1:1" outlineLevel="1"/>
    <row r="92" spans="1:1" outlineLevel="1"/>
    <row r="93" spans="1:1">
      <c r="A93" s="34"/>
    </row>
    <row r="94" spans="1:1" hidden="1">
      <c r="A94" s="5" t="s">
        <v>149</v>
      </c>
    </row>
    <row r="95" spans="1:1" outlineLevel="1"/>
    <row r="96" spans="1:1" outlineLevel="1"/>
    <row r="97" outlineLevel="1"/>
    <row r="98" outlineLevel="1"/>
    <row r="99" outlineLevel="1"/>
    <row r="100" outlineLevel="1"/>
    <row r="101" outlineLevel="1"/>
    <row r="102" outlineLevel="1"/>
    <row r="103" outlineLevel="1"/>
    <row r="104" outlineLevel="1"/>
    <row r="105" outlineLevel="1"/>
    <row r="106" outlineLevel="1"/>
    <row r="107" outlineLevel="1"/>
    <row r="108" outlineLevel="1"/>
    <row r="109" outlineLevel="1"/>
    <row r="110" outlineLevel="1"/>
    <row r="111" outlineLevel="1"/>
    <row r="112" outlineLevel="1"/>
    <row r="113" spans="1:1" outlineLevel="1"/>
    <row r="114" spans="1:1" outlineLevel="1"/>
    <row r="115" spans="1:1">
      <c r="A115" s="34"/>
    </row>
    <row r="118" spans="1:1">
      <c r="A118" s="3" t="s">
        <v>133</v>
      </c>
    </row>
  </sheetData>
  <dataValidations count="1">
    <dataValidation type="decimal" allowBlank="1" showInputMessage="1" showErrorMessage="1" error="Please enter a confidence level between 0 and 1." sqref="I10" xr:uid="{4B13127E-DB1B-4460-B9B9-32C51EE45639}">
      <formula1>0</formula1>
      <formula2>1</formula2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5DBE-3BA4-45EE-AD44-0F7D99588FFF}">
  <dimension ref="A1:BZ31"/>
  <sheetViews>
    <sheetView showGridLines="0" showRowColHeaders="0" zoomScaleNormal="100" workbookViewId="0">
      <selection activeCell="B1" sqref="B1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9.140625" style="1" customWidth="1"/>
    <col min="79" max="16384" width="9.140625" style="1"/>
  </cols>
  <sheetData>
    <row r="1" spans="1:78">
      <c r="A1" s="2" t="s">
        <v>69</v>
      </c>
      <c r="B1" s="1" t="s">
        <v>150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75</v>
      </c>
      <c r="U1" s="3" t="s">
        <v>76</v>
      </c>
      <c r="Z1" s="35" t="s">
        <v>151</v>
      </c>
      <c r="BZ1" s="4" t="s">
        <v>151</v>
      </c>
    </row>
    <row r="2" spans="1:78" ht="11.25" customHeight="1">
      <c r="A2" s="2" t="s">
        <v>78</v>
      </c>
      <c r="C2" s="1" t="s">
        <v>4</v>
      </c>
      <c r="Q2" s="3" t="s">
        <v>152</v>
      </c>
      <c r="R2" s="3" t="s">
        <v>80</v>
      </c>
      <c r="S2" s="3" t="s">
        <v>139</v>
      </c>
    </row>
    <row r="3" spans="1:78" hidden="1" outlineLevel="1">
      <c r="A3" s="2" t="s">
        <v>83</v>
      </c>
    </row>
    <row r="4" spans="1:78" hidden="1" outlineLevel="1">
      <c r="A4" s="1" t="s">
        <v>153</v>
      </c>
    </row>
    <row r="5" spans="1:78" hidden="1" outlineLevel="1">
      <c r="A5" s="2" t="s">
        <v>84</v>
      </c>
    </row>
    <row r="6" spans="1:78" hidden="1" outlineLevel="1">
      <c r="A6" s="1" t="s">
        <v>154</v>
      </c>
    </row>
    <row r="7" spans="1:78" collapsed="1">
      <c r="A7" s="33"/>
      <c r="J7" s="3" t="s">
        <v>86</v>
      </c>
      <c r="K7" s="3" t="s">
        <v>155</v>
      </c>
    </row>
    <row r="8" spans="1:78" hidden="1">
      <c r="A8" s="5" t="s">
        <v>156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0.99972320041640494</v>
      </c>
      <c r="C10" s="11">
        <v>0.99971348815031391</v>
      </c>
      <c r="D10" s="11">
        <v>2.0100804633557936</v>
      </c>
      <c r="E10" s="11">
        <v>118.75233240675516</v>
      </c>
      <c r="F10" s="12">
        <v>60</v>
      </c>
      <c r="G10" s="12">
        <v>0</v>
      </c>
      <c r="H10" s="13">
        <v>2.0024654592910065</v>
      </c>
      <c r="I10" s="14">
        <v>0.95</v>
      </c>
    </row>
    <row r="11" spans="1:78">
      <c r="A11" s="33"/>
    </row>
    <row r="12" spans="1:78" hidden="1">
      <c r="A12" s="5" t="s">
        <v>157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7">
        <v>-0.35570597244711816</v>
      </c>
      <c r="C14" s="17">
        <v>0.45300475264256856</v>
      </c>
      <c r="D14" s="17">
        <v>-0.78521465916667443</v>
      </c>
      <c r="E14" s="17">
        <v>0.43557940595631828</v>
      </c>
      <c r="F14" s="17">
        <v>-1.2628323425085279</v>
      </c>
      <c r="G14" s="17">
        <v>0.55142039761429174</v>
      </c>
      <c r="H14" s="11">
        <v>0</v>
      </c>
      <c r="I14" s="11">
        <v>0</v>
      </c>
    </row>
    <row r="15" spans="1:78" outlineLevel="1">
      <c r="A15" s="16" t="s">
        <v>3</v>
      </c>
      <c r="B15" s="17">
        <v>0.92144883951615608</v>
      </c>
      <c r="C15" s="17">
        <v>1.3611883157110065E-2</v>
      </c>
      <c r="D15" s="17">
        <v>67.694442339878904</v>
      </c>
      <c r="E15" s="17">
        <v>3.7376224198425706E-56</v>
      </c>
      <c r="F15" s="17">
        <v>0.8941915136581382</v>
      </c>
      <c r="G15" s="17">
        <v>0.94870616537417396</v>
      </c>
      <c r="H15" s="11">
        <v>47.0254831465287</v>
      </c>
      <c r="I15" s="11">
        <v>1.0229748023850873</v>
      </c>
    </row>
    <row r="16" spans="1:78" outlineLevel="1">
      <c r="A16" s="16" t="s">
        <v>1</v>
      </c>
      <c r="B16" s="17">
        <v>-1.9488241433055224E-2</v>
      </c>
      <c r="C16" s="17">
        <v>1.2602239108671989E-2</v>
      </c>
      <c r="D16" s="17">
        <v>-1.5464110198992149</v>
      </c>
      <c r="E16" s="17">
        <v>0.12753991015678406</v>
      </c>
      <c r="F16" s="17">
        <v>-4.4723789957897164E-2</v>
      </c>
      <c r="G16" s="19">
        <v>5.7473070917867172E-3</v>
      </c>
      <c r="H16" s="11">
        <v>47.025483146528664</v>
      </c>
      <c r="I16" s="11">
        <v>-2.3368823980334342E-2</v>
      </c>
    </row>
    <row r="17" spans="1:9">
      <c r="A17" s="33"/>
    </row>
    <row r="18" spans="1:9" hidden="1">
      <c r="A18" s="5" t="s">
        <v>158</v>
      </c>
    </row>
    <row r="19" spans="1:9" ht="12" hidden="1" outlineLevel="1" thickBot="1">
      <c r="A19" s="15" t="s">
        <v>109</v>
      </c>
      <c r="B19" s="7" t="s">
        <v>110</v>
      </c>
      <c r="C19" s="7" t="s">
        <v>111</v>
      </c>
      <c r="D19" s="7" t="s">
        <v>112</v>
      </c>
      <c r="E19" s="7" t="s">
        <v>113</v>
      </c>
      <c r="F19" s="7" t="s">
        <v>102</v>
      </c>
    </row>
    <row r="20" spans="1:9" hidden="1" outlineLevel="1">
      <c r="A20" s="1" t="s">
        <v>114</v>
      </c>
      <c r="B20" s="9">
        <v>2</v>
      </c>
      <c r="C20" s="20">
        <v>831794.56653288146</v>
      </c>
      <c r="D20" s="20">
        <v>415897.28326644073</v>
      </c>
      <c r="E20" s="8">
        <v>102934.08263773588</v>
      </c>
      <c r="F20" s="8">
        <v>3.9968221625525584E-102</v>
      </c>
    </row>
    <row r="21" spans="1:9" hidden="1" outlineLevel="1">
      <c r="A21" s="1" t="s">
        <v>115</v>
      </c>
      <c r="B21" s="9">
        <v>57</v>
      </c>
      <c r="C21" s="8">
        <v>230.3041377423846</v>
      </c>
      <c r="D21" s="8">
        <v>4.0404234691646419</v>
      </c>
    </row>
    <row r="22" spans="1:9" hidden="1" outlineLevel="1">
      <c r="A22" s="1" t="s">
        <v>116</v>
      </c>
      <c r="B22" s="9">
        <v>59</v>
      </c>
      <c r="C22" s="20">
        <v>832024.87067062384</v>
      </c>
    </row>
    <row r="23" spans="1:9" collapsed="1">
      <c r="A23" s="33"/>
    </row>
    <row r="24" spans="1:9" hidden="1">
      <c r="A24" s="5" t="s">
        <v>159</v>
      </c>
    </row>
    <row r="25" spans="1:9" ht="12" outlineLevel="1" thickBot="1">
      <c r="A25" s="6"/>
      <c r="B25" s="7" t="s">
        <v>124</v>
      </c>
      <c r="C25" s="7" t="s">
        <v>125</v>
      </c>
      <c r="D25" s="7" t="s">
        <v>126</v>
      </c>
      <c r="E25" s="7" t="s">
        <v>127</v>
      </c>
      <c r="F25" s="7" t="s">
        <v>128</v>
      </c>
      <c r="G25" s="10" t="s">
        <v>129</v>
      </c>
      <c r="H25" s="10" t="s">
        <v>130</v>
      </c>
      <c r="I25" s="22"/>
    </row>
    <row r="26" spans="1:9" outlineLevel="1">
      <c r="A26" s="1" t="s">
        <v>131</v>
      </c>
      <c r="B26" s="17">
        <v>1.971756091734278E-14</v>
      </c>
      <c r="C26" s="17">
        <v>1.959184089284723</v>
      </c>
      <c r="D26" s="17">
        <v>1.1552709784750068</v>
      </c>
      <c r="E26" s="17">
        <v>-5.7353605751101782</v>
      </c>
      <c r="F26" s="17">
        <v>6.9114249482193486</v>
      </c>
      <c r="G26" s="14">
        <v>0.11966985324371561</v>
      </c>
      <c r="H26" s="13" t="s">
        <v>160</v>
      </c>
      <c r="I26" s="13"/>
    </row>
    <row r="27" spans="1:9" outlineLevel="1"/>
    <row r="28" spans="1:9">
      <c r="A28" s="33"/>
    </row>
    <row r="31" spans="1:9">
      <c r="A31" s="3" t="s">
        <v>133</v>
      </c>
    </row>
  </sheetData>
  <dataValidations count="1">
    <dataValidation type="decimal" allowBlank="1" showInputMessage="1" showErrorMessage="1" error="Please enter a confidence level between 0 and 1." sqref="I10" xr:uid="{DC4A9171-FE9F-478C-A458-746377A9B580}">
      <formula1>0</formula1>
      <formula2>1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1D31-10AE-46DB-8631-C484B9D744D8}">
  <dimension ref="A1:BZ136"/>
  <sheetViews>
    <sheetView showGridLines="0" showRowColHeaders="0" topLeftCell="A75" zoomScaleNormal="100" workbookViewId="0">
      <selection activeCell="I82" sqref="I82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9.140625" style="1" customWidth="1"/>
    <col min="79" max="16384" width="9.140625" style="1"/>
  </cols>
  <sheetData>
    <row r="1" spans="1:78">
      <c r="A1" s="2" t="s">
        <v>69</v>
      </c>
      <c r="B1" s="1" t="s">
        <v>161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75</v>
      </c>
      <c r="U1" s="3" t="s">
        <v>76</v>
      </c>
      <c r="Z1" s="35" t="s">
        <v>162</v>
      </c>
      <c r="BZ1" s="4" t="s">
        <v>162</v>
      </c>
    </row>
    <row r="2" spans="1:78" ht="11.25" customHeight="1">
      <c r="A2" s="2" t="s">
        <v>78</v>
      </c>
      <c r="C2" s="1" t="s">
        <v>2</v>
      </c>
      <c r="Q2" s="3" t="s">
        <v>163</v>
      </c>
      <c r="R2" s="3" t="s">
        <v>80</v>
      </c>
      <c r="S2" s="3" t="s">
        <v>139</v>
      </c>
    </row>
    <row r="3" spans="1:78" hidden="1" outlineLevel="1">
      <c r="A3" s="2" t="s">
        <v>83</v>
      </c>
    </row>
    <row r="4" spans="1:78" hidden="1" outlineLevel="1">
      <c r="A4" s="1" t="s">
        <v>153</v>
      </c>
    </row>
    <row r="5" spans="1:78" hidden="1" outlineLevel="1">
      <c r="A5" s="2" t="s">
        <v>84</v>
      </c>
    </row>
    <row r="6" spans="1:78" hidden="1" outlineLevel="1">
      <c r="A6" s="1" t="s">
        <v>164</v>
      </c>
    </row>
    <row r="7" spans="1:78" collapsed="1">
      <c r="A7" s="33"/>
      <c r="J7" s="3" t="s">
        <v>86</v>
      </c>
      <c r="K7" s="3" t="s">
        <v>165</v>
      </c>
    </row>
    <row r="8" spans="1:78" hidden="1">
      <c r="A8" s="5" t="s">
        <v>166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0.99654229429833485</v>
      </c>
      <c r="C10" s="11">
        <v>0.99642097129125895</v>
      </c>
      <c r="D10" s="11">
        <v>4.1520177726870378</v>
      </c>
      <c r="E10" s="11">
        <v>69.402739393385133</v>
      </c>
      <c r="F10" s="12">
        <v>60</v>
      </c>
      <c r="G10" s="12">
        <v>0</v>
      </c>
      <c r="H10" s="13">
        <v>2.0024654592910065</v>
      </c>
      <c r="I10" s="14">
        <v>0.95</v>
      </c>
    </row>
    <row r="11" spans="1:78">
      <c r="A11" s="33"/>
    </row>
    <row r="12" spans="1:78" hidden="1">
      <c r="A12" s="5" t="s">
        <v>167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7">
        <v>2.2246631478506189</v>
      </c>
      <c r="C14" s="17">
        <v>0.93572561813945399</v>
      </c>
      <c r="D14" s="17">
        <v>2.3774738071979029</v>
      </c>
      <c r="E14" s="17">
        <v>2.0809448463417358E-2</v>
      </c>
      <c r="F14" s="17">
        <v>0.35090491815263625</v>
      </c>
      <c r="G14" s="17">
        <v>4.0984213775486014</v>
      </c>
      <c r="H14" s="11">
        <v>0</v>
      </c>
      <c r="I14" s="11">
        <v>0</v>
      </c>
    </row>
    <row r="15" spans="1:78" outlineLevel="1">
      <c r="A15" s="16" t="s">
        <v>3</v>
      </c>
      <c r="B15" s="17">
        <v>-0.10349056359309043</v>
      </c>
      <c r="C15" s="17">
        <v>2.8116675833815413E-2</v>
      </c>
      <c r="D15" s="17">
        <v>-3.6807538773351087</v>
      </c>
      <c r="E15" s="17">
        <v>5.1778471028263975E-4</v>
      </c>
      <c r="F15" s="17">
        <v>-0.15979323578038795</v>
      </c>
      <c r="G15" s="17">
        <v>-4.7187891405792909E-2</v>
      </c>
      <c r="H15" s="11">
        <v>47.0254831465287</v>
      </c>
      <c r="I15" s="11">
        <v>-0.1965893544542944</v>
      </c>
    </row>
    <row r="16" spans="1:78" outlineLevel="1">
      <c r="A16" s="16" t="s">
        <v>1</v>
      </c>
      <c r="B16" s="17">
        <v>0.58112892094166968</v>
      </c>
      <c r="C16" s="17">
        <v>2.6031157313723935E-2</v>
      </c>
      <c r="D16" s="17">
        <v>22.324359763877712</v>
      </c>
      <c r="E16" s="17">
        <v>7.3527963070841643E-30</v>
      </c>
      <c r="F16" s="17">
        <v>0.52900242755556703</v>
      </c>
      <c r="G16" s="17">
        <v>0.63325541432777233</v>
      </c>
      <c r="H16" s="11">
        <v>47.025483146528664</v>
      </c>
      <c r="I16" s="11">
        <v>1.1923458130712132</v>
      </c>
    </row>
    <row r="17" spans="1:9">
      <c r="A17" s="33"/>
    </row>
    <row r="18" spans="1:9" hidden="1">
      <c r="A18" s="5" t="s">
        <v>168</v>
      </c>
    </row>
    <row r="19" spans="1:9" ht="12" hidden="1" outlineLevel="1" thickBot="1">
      <c r="A19" s="15" t="s">
        <v>109</v>
      </c>
      <c r="B19" s="7" t="s">
        <v>110</v>
      </c>
      <c r="C19" s="7" t="s">
        <v>111</v>
      </c>
      <c r="D19" s="7" t="s">
        <v>112</v>
      </c>
      <c r="E19" s="7" t="s">
        <v>113</v>
      </c>
      <c r="F19" s="7" t="s">
        <v>102</v>
      </c>
    </row>
    <row r="20" spans="1:9" hidden="1" outlineLevel="1">
      <c r="A20" s="1" t="s">
        <v>114</v>
      </c>
      <c r="B20" s="9">
        <v>2</v>
      </c>
      <c r="C20" s="20">
        <v>283205.03654273343</v>
      </c>
      <c r="D20" s="20">
        <v>141602.51827136672</v>
      </c>
      <c r="E20" s="8">
        <v>8213.9597287950783</v>
      </c>
      <c r="F20" s="8">
        <v>7.1690026862943602E-71</v>
      </c>
    </row>
    <row r="21" spans="1:9" hidden="1" outlineLevel="1">
      <c r="A21" s="1" t="s">
        <v>115</v>
      </c>
      <c r="B21" s="9">
        <v>57</v>
      </c>
      <c r="C21" s="8">
        <v>982.63734032841478</v>
      </c>
      <c r="D21" s="8">
        <v>17.239251584709031</v>
      </c>
    </row>
    <row r="22" spans="1:9" hidden="1" outlineLevel="1">
      <c r="A22" s="1" t="s">
        <v>116</v>
      </c>
      <c r="B22" s="9">
        <v>59</v>
      </c>
      <c r="C22" s="20">
        <v>284187.67388306186</v>
      </c>
    </row>
    <row r="23" spans="1:9" collapsed="1">
      <c r="A23" s="33"/>
    </row>
    <row r="24" spans="1:9" hidden="1">
      <c r="A24" s="5" t="s">
        <v>169</v>
      </c>
    </row>
    <row r="25" spans="1:9" ht="12" outlineLevel="1" thickBot="1">
      <c r="A25" s="6"/>
      <c r="B25" s="7" t="s">
        <v>124</v>
      </c>
      <c r="C25" s="7" t="s">
        <v>125</v>
      </c>
      <c r="D25" s="7" t="s">
        <v>126</v>
      </c>
      <c r="E25" s="7" t="s">
        <v>127</v>
      </c>
      <c r="F25" s="7" t="s">
        <v>128</v>
      </c>
      <c r="G25" s="10" t="s">
        <v>129</v>
      </c>
      <c r="H25" s="10" t="s">
        <v>130</v>
      </c>
      <c r="I25" s="22"/>
    </row>
    <row r="26" spans="1:9" outlineLevel="1">
      <c r="A26" s="1" t="s">
        <v>131</v>
      </c>
      <c r="B26" s="17">
        <v>-1.7763568394002505E-15</v>
      </c>
      <c r="C26" s="17">
        <v>4.0468863346372332</v>
      </c>
      <c r="D26" s="17">
        <v>2.4869022897286466</v>
      </c>
      <c r="E26" s="17">
        <v>-8.7679235786427512</v>
      </c>
      <c r="F26" s="17">
        <v>14.146229160807223</v>
      </c>
      <c r="G26" s="14">
        <v>9.9750391717848844E-2</v>
      </c>
      <c r="H26" s="13" t="s">
        <v>170</v>
      </c>
      <c r="I26" s="13"/>
    </row>
    <row r="27" spans="1:9" outlineLevel="1"/>
    <row r="28" spans="1:9">
      <c r="A28" s="33"/>
    </row>
    <row r="29" spans="1:9" hidden="1">
      <c r="A29" s="5" t="s">
        <v>171</v>
      </c>
    </row>
    <row r="30" spans="1:9" hidden="1" outlineLevel="1"/>
    <row r="31" spans="1:9" hidden="1" outlineLevel="1">
      <c r="A31" s="38" t="s">
        <v>172</v>
      </c>
    </row>
    <row r="32" spans="1:9" hidden="1" outlineLevel="1"/>
    <row r="33" hidden="1" outlineLevel="1"/>
    <row r="34" hidden="1" outlineLevel="1"/>
    <row r="35" hidden="1" outlineLevel="1"/>
    <row r="36" hidden="1" outlineLevel="1"/>
    <row r="37" hidden="1" outlineLevel="1"/>
    <row r="38" hidden="1" outlineLevel="1"/>
    <row r="39" hidden="1" outlineLevel="1"/>
    <row r="40" hidden="1" outlineLevel="1"/>
    <row r="41" hidden="1" outlineLevel="1"/>
    <row r="42" hidden="1" outlineLevel="1"/>
    <row r="43" hidden="1" outlineLevel="1"/>
    <row r="44" hidden="1" outlineLevel="1"/>
    <row r="45" hidden="1" outlineLevel="1"/>
    <row r="46" hidden="1" outlineLevel="1"/>
    <row r="47" hidden="1" outlineLevel="1"/>
    <row r="48" hidden="1" outlineLevel="1"/>
    <row r="49" spans="1:1" hidden="1" outlineLevel="1"/>
    <row r="50" spans="1:1" hidden="1" outlineLevel="1"/>
    <row r="51" spans="1:1" hidden="1" outlineLevel="1"/>
    <row r="52" spans="1:1" hidden="1" outlineLevel="1"/>
    <row r="53" spans="1:1" hidden="1" outlineLevel="1">
      <c r="A53" s="38" t="s">
        <v>173</v>
      </c>
    </row>
    <row r="54" spans="1:1" hidden="1" outlineLevel="1"/>
    <row r="55" spans="1:1" hidden="1" outlineLevel="1"/>
    <row r="56" spans="1:1" hidden="1" outlineLevel="1"/>
    <row r="57" spans="1:1" hidden="1" outlineLevel="1"/>
    <row r="58" spans="1:1" hidden="1" outlineLevel="1"/>
    <row r="59" spans="1:1" hidden="1" outlineLevel="1"/>
    <row r="60" spans="1:1" hidden="1" outlineLevel="1"/>
    <row r="61" spans="1:1" hidden="1" outlineLevel="1"/>
    <row r="62" spans="1:1" hidden="1" outlineLevel="1"/>
    <row r="63" spans="1:1" hidden="1" outlineLevel="1"/>
    <row r="64" spans="1:1" hidden="1" outlineLevel="1"/>
    <row r="65" spans="1:7" hidden="1" outlineLevel="1"/>
    <row r="66" spans="1:7" hidden="1" outlineLevel="1"/>
    <row r="67" spans="1:7" hidden="1" outlineLevel="1"/>
    <row r="68" spans="1:7" hidden="1" outlineLevel="1"/>
    <row r="69" spans="1:7" hidden="1" outlineLevel="1"/>
    <row r="70" spans="1:7" hidden="1" outlineLevel="1"/>
    <row r="71" spans="1:7" hidden="1" outlineLevel="1"/>
    <row r="72" spans="1:7" hidden="1" outlineLevel="1"/>
    <row r="73" spans="1:7" hidden="1" outlineLevel="1"/>
    <row r="74" spans="1:7" hidden="1" outlineLevel="1"/>
    <row r="75" spans="1:7" collapsed="1">
      <c r="A75" s="34" t="s">
        <v>174</v>
      </c>
    </row>
    <row r="76" spans="1:7" ht="15">
      <c r="A76" t="s">
        <v>0</v>
      </c>
      <c r="B76" t="s">
        <v>1</v>
      </c>
      <c r="C76" t="s">
        <v>2</v>
      </c>
      <c r="D76" t="s">
        <v>3</v>
      </c>
      <c r="E76" t="s">
        <v>4</v>
      </c>
      <c r="G76" s="1" t="s">
        <v>175</v>
      </c>
    </row>
    <row r="77" spans="1:7" ht="15">
      <c r="A77" t="s">
        <v>9</v>
      </c>
      <c r="B77">
        <v>2.0404</v>
      </c>
      <c r="C77">
        <v>2.0916999999999999</v>
      </c>
      <c r="D77">
        <v>0.5141</v>
      </c>
      <c r="E77">
        <v>0.3851</v>
      </c>
      <c r="G77" s="1">
        <f>C77-(0.936+0.581*B77-0.103*D77)</f>
        <v>2.3179899999999698E-2</v>
      </c>
    </row>
    <row r="78" spans="1:7" ht="15">
      <c r="A78" t="s">
        <v>10</v>
      </c>
      <c r="B78">
        <v>2.2219000000000002</v>
      </c>
      <c r="C78">
        <v>2.3253000000000004</v>
      </c>
      <c r="D78">
        <v>0.54330000000000001</v>
      </c>
      <c r="E78">
        <v>0.4012</v>
      </c>
      <c r="G78" s="1">
        <f t="shared" ref="G78:G136" si="0">C78-(0.936+0.581*B78-0.103*D78)</f>
        <v>0.15433600000000025</v>
      </c>
    </row>
    <row r="79" spans="1:7" ht="15">
      <c r="A79" t="s">
        <v>11</v>
      </c>
      <c r="B79">
        <v>2.4041999999999999</v>
      </c>
      <c r="C79">
        <v>2.4422999999999999</v>
      </c>
      <c r="D79">
        <v>0.57869999999999999</v>
      </c>
      <c r="E79">
        <v>0.42780000000000001</v>
      </c>
      <c r="G79" s="1">
        <f t="shared" si="0"/>
        <v>0.1690659000000001</v>
      </c>
    </row>
    <row r="80" spans="1:7" ht="15">
      <c r="A80" t="s">
        <v>12</v>
      </c>
      <c r="B80">
        <v>2.6817000000000002</v>
      </c>
      <c r="C80">
        <v>2.6139000000000001</v>
      </c>
      <c r="D80">
        <v>0.64149999999999996</v>
      </c>
      <c r="E80">
        <v>0.46129999999999999</v>
      </c>
      <c r="G80" s="1">
        <f t="shared" si="0"/>
        <v>0.18590680000000015</v>
      </c>
    </row>
    <row r="81" spans="1:7" ht="15">
      <c r="A81" t="s">
        <v>13</v>
      </c>
      <c r="B81">
        <v>2.6026999999999996</v>
      </c>
      <c r="C81">
        <v>2.5316999999999994</v>
      </c>
      <c r="D81">
        <v>0.70420000000000005</v>
      </c>
      <c r="E81">
        <v>0.51700000000000002</v>
      </c>
      <c r="G81" s="1">
        <f t="shared" si="0"/>
        <v>0.15606389999999992</v>
      </c>
    </row>
    <row r="82" spans="1:7" ht="15">
      <c r="A82" t="s">
        <v>14</v>
      </c>
      <c r="B82">
        <v>2.8173000000000004</v>
      </c>
      <c r="C82">
        <v>2.6615999999999995</v>
      </c>
      <c r="D82">
        <v>0.77180000000000004</v>
      </c>
      <c r="E82">
        <v>0.56020000000000003</v>
      </c>
      <c r="G82" s="1">
        <f t="shared" si="0"/>
        <v>0.16824409999999945</v>
      </c>
    </row>
    <row r="83" spans="1:7" ht="15">
      <c r="A83" t="s">
        <v>15</v>
      </c>
      <c r="B83">
        <v>3.1674000000000002</v>
      </c>
      <c r="C83">
        <v>2.9229999999999996</v>
      </c>
      <c r="D83">
        <v>0.84150000000000003</v>
      </c>
      <c r="E83">
        <v>0.6089</v>
      </c>
      <c r="G83" s="1">
        <f t="shared" si="0"/>
        <v>0.23341509999999932</v>
      </c>
    </row>
    <row r="84" spans="1:7" ht="15">
      <c r="A84" t="s">
        <v>16</v>
      </c>
      <c r="B84">
        <v>3.5989999999999993</v>
      </c>
      <c r="C84">
        <v>3.2542</v>
      </c>
      <c r="D84">
        <v>0.93769999999999998</v>
      </c>
      <c r="E84">
        <v>0.66139999999999999</v>
      </c>
      <c r="G84" s="1">
        <f t="shared" si="0"/>
        <v>0.32376410000000089</v>
      </c>
    </row>
    <row r="85" spans="1:7" ht="15">
      <c r="A85" t="s">
        <v>17</v>
      </c>
      <c r="B85">
        <v>4.1463999999999999</v>
      </c>
      <c r="C85">
        <v>3.6484999999999999</v>
      </c>
      <c r="D85">
        <v>1.0116999999999998</v>
      </c>
      <c r="E85">
        <v>0.73180000000000001</v>
      </c>
      <c r="G85" s="1">
        <f t="shared" si="0"/>
        <v>0.40764670000000036</v>
      </c>
    </row>
    <row r="86" spans="1:7" ht="15">
      <c r="A86" t="s">
        <v>18</v>
      </c>
      <c r="B86">
        <v>4.8162000000000003</v>
      </c>
      <c r="C86">
        <v>4.0241999999999996</v>
      </c>
      <c r="D86">
        <v>1.1303000000000001</v>
      </c>
      <c r="E86">
        <v>0.82369999999999999</v>
      </c>
      <c r="G86" s="1">
        <f t="shared" si="0"/>
        <v>0.40640869999999962</v>
      </c>
    </row>
    <row r="87" spans="1:7" ht="15">
      <c r="A87" t="s">
        <v>19</v>
      </c>
      <c r="B87">
        <v>5.5571999999999999</v>
      </c>
      <c r="C87">
        <v>4.6433999999999989</v>
      </c>
      <c r="D87">
        <v>1.2384999999999999</v>
      </c>
      <c r="E87">
        <v>0.93020000000000003</v>
      </c>
      <c r="G87" s="1">
        <f t="shared" si="0"/>
        <v>0.60623229999999939</v>
      </c>
    </row>
    <row r="88" spans="1:7" ht="15">
      <c r="A88" t="s">
        <v>20</v>
      </c>
      <c r="B88">
        <v>6.595600000000001</v>
      </c>
      <c r="C88">
        <v>5.4290000000000003</v>
      </c>
      <c r="D88">
        <v>1.3678999999999999</v>
      </c>
      <c r="E88">
        <v>1.0544</v>
      </c>
      <c r="G88" s="1">
        <f t="shared" si="0"/>
        <v>0.80185010000000023</v>
      </c>
    </row>
    <row r="89" spans="1:7" ht="15">
      <c r="A89" t="s">
        <v>21</v>
      </c>
      <c r="B89">
        <v>7.9108000000000001</v>
      </c>
      <c r="C89">
        <v>6.1060999999999996</v>
      </c>
      <c r="D89">
        <v>1.5486</v>
      </c>
      <c r="E89">
        <v>1.1662000000000001</v>
      </c>
      <c r="G89" s="1">
        <f t="shared" si="0"/>
        <v>0.7334309999999995</v>
      </c>
    </row>
    <row r="90" spans="1:7" ht="15">
      <c r="A90" t="s">
        <v>22</v>
      </c>
      <c r="B90">
        <v>9.9266000000000005</v>
      </c>
      <c r="C90">
        <v>7.5241000000000007</v>
      </c>
      <c r="D90">
        <v>1.9247000000000001</v>
      </c>
      <c r="E90">
        <v>1.3589</v>
      </c>
      <c r="G90" s="1">
        <f t="shared" si="0"/>
        <v>1.0189895000000009</v>
      </c>
    </row>
    <row r="91" spans="1:7" ht="15">
      <c r="A91" t="s">
        <v>23</v>
      </c>
      <c r="B91">
        <v>12.363399999999999</v>
      </c>
      <c r="C91">
        <v>9.0696999999999992</v>
      </c>
      <c r="D91">
        <v>2.3788999999999998</v>
      </c>
      <c r="E91">
        <v>1.6178000000000001</v>
      </c>
      <c r="G91" s="1">
        <f t="shared" si="0"/>
        <v>1.1955913000000002</v>
      </c>
    </row>
    <row r="92" spans="1:7" ht="15">
      <c r="A92" t="s">
        <v>24</v>
      </c>
      <c r="B92">
        <v>13.2409</v>
      </c>
      <c r="C92">
        <v>9.6864000000000008</v>
      </c>
      <c r="D92">
        <v>2.6770999999999998</v>
      </c>
      <c r="E92">
        <v>1.9685999999999999</v>
      </c>
      <c r="G92" s="1">
        <f t="shared" si="0"/>
        <v>1.3331784000000013</v>
      </c>
    </row>
    <row r="93" spans="1:7" ht="15">
      <c r="A93" t="s">
        <v>25</v>
      </c>
      <c r="B93">
        <v>14.4673</v>
      </c>
      <c r="C93">
        <v>10.292900000000001</v>
      </c>
      <c r="D93">
        <v>3.0163000000000002</v>
      </c>
      <c r="E93">
        <v>2.2480000000000002</v>
      </c>
      <c r="G93" s="1">
        <f t="shared" si="0"/>
        <v>1.2620776000000014</v>
      </c>
    </row>
    <row r="94" spans="1:7" ht="15">
      <c r="A94" t="s">
        <v>26</v>
      </c>
      <c r="B94">
        <v>15.746700000000002</v>
      </c>
      <c r="C94">
        <v>11.117900000000001</v>
      </c>
      <c r="D94">
        <v>3.3269000000000002</v>
      </c>
      <c r="E94">
        <v>2.4733000000000005</v>
      </c>
      <c r="G94" s="1">
        <f t="shared" si="0"/>
        <v>1.3757379999999984</v>
      </c>
    </row>
    <row r="95" spans="1:7" ht="15">
      <c r="A95" t="s">
        <v>27</v>
      </c>
      <c r="B95">
        <v>17.647300000000001</v>
      </c>
      <c r="C95">
        <v>12.248100000000001</v>
      </c>
      <c r="D95">
        <v>3.8079000000000001</v>
      </c>
      <c r="E95">
        <v>2.8058999999999998</v>
      </c>
      <c r="G95" s="1">
        <f t="shared" si="0"/>
        <v>1.4512324000000003</v>
      </c>
    </row>
    <row r="96" spans="1:7" ht="15">
      <c r="A96" t="s">
        <v>28</v>
      </c>
      <c r="B96">
        <v>20.324999999999999</v>
      </c>
      <c r="C96">
        <v>13.4885</v>
      </c>
      <c r="D96">
        <v>4.5414000000000003</v>
      </c>
      <c r="E96">
        <v>3.2736000000000001</v>
      </c>
      <c r="G96" s="1">
        <f t="shared" si="0"/>
        <v>1.2114392000000009</v>
      </c>
    </row>
    <row r="97" spans="1:7" ht="15">
      <c r="A97" t="s">
        <v>29</v>
      </c>
      <c r="B97">
        <v>24.909700000000001</v>
      </c>
      <c r="C97">
        <v>15.56</v>
      </c>
      <c r="D97">
        <v>6.0869999999999997</v>
      </c>
      <c r="E97">
        <v>4.123899999999999</v>
      </c>
      <c r="G97" s="1">
        <f t="shared" si="0"/>
        <v>0.77842530000000032</v>
      </c>
    </row>
    <row r="98" spans="1:7" ht="15">
      <c r="A98" t="s">
        <v>30</v>
      </c>
      <c r="B98">
        <v>29.2591</v>
      </c>
      <c r="C98">
        <v>17.395299999999999</v>
      </c>
      <c r="D98">
        <v>7.0378999999999996</v>
      </c>
      <c r="E98">
        <v>5.1025</v>
      </c>
      <c r="G98" s="1">
        <f t="shared" si="0"/>
        <v>0.1846665999999999</v>
      </c>
    </row>
    <row r="99" spans="1:7" ht="15">
      <c r="A99" t="s">
        <v>31</v>
      </c>
      <c r="B99">
        <v>32.791199999999996</v>
      </c>
      <c r="C99">
        <v>19.187599999999996</v>
      </c>
      <c r="D99">
        <v>7.8875999999999999</v>
      </c>
      <c r="E99">
        <v>6.0995999999999997</v>
      </c>
      <c r="G99" s="1">
        <f t="shared" si="0"/>
        <v>1.2335600000000113E-2</v>
      </c>
    </row>
    <row r="100" spans="1:7" ht="15">
      <c r="A100" t="s">
        <v>32</v>
      </c>
      <c r="B100">
        <v>36.651600000000002</v>
      </c>
      <c r="C100">
        <v>20.715</v>
      </c>
      <c r="D100">
        <v>9.0596999999999994</v>
      </c>
      <c r="E100">
        <v>7.0548000000000002</v>
      </c>
      <c r="G100" s="1">
        <f t="shared" si="0"/>
        <v>-0.58243049999999741</v>
      </c>
    </row>
    <row r="101" spans="1:7" ht="15">
      <c r="A101" t="s">
        <v>33</v>
      </c>
      <c r="B101">
        <v>40.169899999999998</v>
      </c>
      <c r="C101">
        <v>22.596299999999996</v>
      </c>
      <c r="D101">
        <v>10.554399999999999</v>
      </c>
      <c r="E101">
        <v>8.4111999999999991</v>
      </c>
      <c r="G101" s="1">
        <f t="shared" si="0"/>
        <v>-0.59130869999999902</v>
      </c>
    </row>
    <row r="102" spans="1:7" ht="15">
      <c r="A102" t="s">
        <v>34</v>
      </c>
      <c r="B102">
        <v>39.324399999999997</v>
      </c>
      <c r="C102">
        <v>23.760200000000005</v>
      </c>
      <c r="D102">
        <v>12.142099999999999</v>
      </c>
      <c r="E102">
        <v>9.6193000000000008</v>
      </c>
      <c r="G102" s="1">
        <f t="shared" si="0"/>
        <v>1.2273599000000068</v>
      </c>
    </row>
    <row r="103" spans="1:7" ht="15">
      <c r="A103" t="s">
        <v>35</v>
      </c>
      <c r="B103">
        <v>39.446300000000001</v>
      </c>
      <c r="C103">
        <v>24.2301</v>
      </c>
      <c r="D103">
        <v>14.2157</v>
      </c>
      <c r="E103">
        <v>11.4826</v>
      </c>
      <c r="G103" s="1">
        <f t="shared" si="0"/>
        <v>1.8400168000000008</v>
      </c>
    </row>
    <row r="104" spans="1:7" ht="15">
      <c r="A104" t="s">
        <v>36</v>
      </c>
      <c r="B104">
        <v>43.738599999999998</v>
      </c>
      <c r="C104">
        <v>26.7117</v>
      </c>
      <c r="D104">
        <v>16.634399999999999</v>
      </c>
      <c r="E104">
        <v>13.803699999999999</v>
      </c>
      <c r="G104" s="1">
        <f t="shared" si="0"/>
        <v>2.0769166000000041</v>
      </c>
    </row>
    <row r="105" spans="1:7" ht="15">
      <c r="A105" t="s">
        <v>37</v>
      </c>
      <c r="B105">
        <v>51.049199999999999</v>
      </c>
      <c r="C105">
        <v>30.092400000000005</v>
      </c>
      <c r="D105">
        <v>19.768599999999999</v>
      </c>
      <c r="E105">
        <v>16.619700000000002</v>
      </c>
      <c r="G105" s="1">
        <f t="shared" si="0"/>
        <v>1.5329806000000055</v>
      </c>
    </row>
    <row r="106" spans="1:7" ht="15">
      <c r="A106" t="s">
        <v>38</v>
      </c>
      <c r="B106">
        <v>58.126699999999992</v>
      </c>
      <c r="C106">
        <v>34.062900000000006</v>
      </c>
      <c r="D106">
        <v>23.559600000000003</v>
      </c>
      <c r="E106">
        <v>19.757100000000001</v>
      </c>
      <c r="G106" s="1">
        <f t="shared" si="0"/>
        <v>1.7819261000000139</v>
      </c>
    </row>
    <row r="107" spans="1:7" ht="15">
      <c r="A107" t="s">
        <v>39</v>
      </c>
      <c r="B107">
        <v>67.224699999999999</v>
      </c>
      <c r="C107">
        <v>38.132699999999993</v>
      </c>
      <c r="D107">
        <v>27.230599999999999</v>
      </c>
      <c r="E107">
        <v>23.8903</v>
      </c>
      <c r="G107" s="1">
        <f t="shared" si="0"/>
        <v>0.94390109999999794</v>
      </c>
    </row>
    <row r="108" spans="1:7" ht="15">
      <c r="A108" t="s">
        <v>40</v>
      </c>
      <c r="B108">
        <v>75.153800000000004</v>
      </c>
      <c r="C108">
        <v>41.227400000000003</v>
      </c>
      <c r="D108">
        <v>31.3672</v>
      </c>
      <c r="E108">
        <v>27.5566</v>
      </c>
      <c r="G108" s="1">
        <f t="shared" si="0"/>
        <v>-0.14213619999999594</v>
      </c>
    </row>
    <row r="109" spans="1:7" ht="15">
      <c r="A109" t="s">
        <v>41</v>
      </c>
      <c r="B109">
        <v>80.628500000000003</v>
      </c>
      <c r="C109">
        <v>44.290300000000009</v>
      </c>
      <c r="D109">
        <v>35.505200000000002</v>
      </c>
      <c r="E109">
        <v>31.305800000000001</v>
      </c>
      <c r="G109" s="1">
        <f t="shared" si="0"/>
        <v>0.16617710000001296</v>
      </c>
    </row>
    <row r="110" spans="1:7" ht="15">
      <c r="A110" t="s">
        <v>42</v>
      </c>
      <c r="B110">
        <v>92.35939999999998</v>
      </c>
      <c r="C110">
        <v>51.542099999999991</v>
      </c>
      <c r="D110">
        <v>40.359299999999998</v>
      </c>
      <c r="E110">
        <v>35.607599999999998</v>
      </c>
      <c r="G110" s="1">
        <f t="shared" si="0"/>
        <v>1.1022965000000013</v>
      </c>
    </row>
    <row r="111" spans="1:7" ht="15">
      <c r="A111" t="s">
        <v>43</v>
      </c>
      <c r="B111">
        <v>105.0257</v>
      </c>
      <c r="C111">
        <v>57.559699999999999</v>
      </c>
      <c r="D111">
        <v>45.426000000000002</v>
      </c>
      <c r="E111">
        <v>40.701700000000002</v>
      </c>
      <c r="G111" s="1">
        <f t="shared" si="0"/>
        <v>0.28264630000000324</v>
      </c>
    </row>
    <row r="112" spans="1:7" ht="15">
      <c r="A112" t="s">
        <v>44</v>
      </c>
      <c r="B112">
        <v>116.0688</v>
      </c>
      <c r="C112">
        <v>61.136299999999999</v>
      </c>
      <c r="D112">
        <v>51.612400000000001</v>
      </c>
      <c r="E112">
        <v>45.581800000000001</v>
      </c>
      <c r="G112" s="1">
        <f t="shared" si="0"/>
        <v>-1.9195955999999939</v>
      </c>
    </row>
    <row r="113" spans="1:7" ht="15">
      <c r="A113" t="s">
        <v>45</v>
      </c>
      <c r="B113">
        <v>127.3365</v>
      </c>
      <c r="C113">
        <v>67.040699999999987</v>
      </c>
      <c r="D113">
        <v>58.212699999999998</v>
      </c>
      <c r="E113">
        <v>51.852400000000003</v>
      </c>
      <c r="G113" s="1">
        <f t="shared" si="0"/>
        <v>-1.8818984000000256</v>
      </c>
    </row>
    <row r="114" spans="1:7" ht="15">
      <c r="A114" t="s">
        <v>46</v>
      </c>
      <c r="B114">
        <v>139.4967</v>
      </c>
      <c r="C114">
        <v>72.161699999999996</v>
      </c>
      <c r="D114">
        <v>64.455399999999997</v>
      </c>
      <c r="E114">
        <v>58.0916</v>
      </c>
      <c r="G114" s="1">
        <f t="shared" si="0"/>
        <v>-3.1829765000000094</v>
      </c>
    </row>
    <row r="115" spans="1:7" ht="15">
      <c r="A115" t="s">
        <v>47</v>
      </c>
      <c r="B115">
        <v>136.18860000000001</v>
      </c>
      <c r="C115">
        <v>70.225300000000004</v>
      </c>
      <c r="D115">
        <v>69.410799999999995</v>
      </c>
      <c r="E115">
        <v>62.819400000000002</v>
      </c>
      <c r="G115" s="1">
        <f t="shared" si="0"/>
        <v>-2.6869642000000056</v>
      </c>
    </row>
    <row r="116" spans="1:7" ht="15">
      <c r="A116" t="s">
        <v>48</v>
      </c>
      <c r="B116">
        <v>137.51560000000001</v>
      </c>
      <c r="C116">
        <v>75.0077</v>
      </c>
      <c r="D116">
        <v>75.994299999999996</v>
      </c>
      <c r="E116">
        <v>68.437399999999997</v>
      </c>
      <c r="G116" s="1">
        <f t="shared" si="0"/>
        <v>2.0025492999999983</v>
      </c>
    </row>
    <row r="117" spans="1:7" ht="15">
      <c r="A117" t="s">
        <v>49</v>
      </c>
      <c r="B117">
        <v>154.39449999999999</v>
      </c>
      <c r="C117">
        <v>86.724100000000021</v>
      </c>
      <c r="D117">
        <v>86.239400000000003</v>
      </c>
      <c r="E117">
        <v>77.122600000000006</v>
      </c>
      <c r="G117" s="1">
        <f t="shared" si="0"/>
        <v>4.9675537000000247</v>
      </c>
    </row>
    <row r="118" spans="1:7" ht="15">
      <c r="A118" t="s">
        <v>50</v>
      </c>
      <c r="B118">
        <v>151.322</v>
      </c>
      <c r="C118">
        <v>93.080200000000005</v>
      </c>
      <c r="D118">
        <v>95.435199999999995</v>
      </c>
      <c r="E118">
        <v>85.178600000000003</v>
      </c>
      <c r="G118" s="1">
        <f t="shared" si="0"/>
        <v>14.055943599999992</v>
      </c>
    </row>
    <row r="119" spans="1:7" ht="15">
      <c r="A119" t="s">
        <v>51</v>
      </c>
      <c r="B119">
        <v>157.07129999999998</v>
      </c>
      <c r="C119">
        <v>96.142700000000005</v>
      </c>
      <c r="D119">
        <v>111.1876</v>
      </c>
      <c r="E119">
        <v>96.875200000000007</v>
      </c>
      <c r="G119" s="1">
        <f t="shared" si="0"/>
        <v>15.400597500000018</v>
      </c>
    </row>
    <row r="120" spans="1:7" ht="15">
      <c r="A120" t="s">
        <v>52</v>
      </c>
      <c r="B120">
        <v>160.9905</v>
      </c>
      <c r="C120">
        <v>96.881199999999978</v>
      </c>
      <c r="D120">
        <v>120.8379</v>
      </c>
      <c r="E120">
        <v>105.5459</v>
      </c>
      <c r="G120" s="1">
        <f t="shared" si="0"/>
        <v>14.856023199999981</v>
      </c>
    </row>
    <row r="121" spans="1:7" ht="15">
      <c r="A121" t="s">
        <v>53</v>
      </c>
      <c r="B121">
        <v>184.7388</v>
      </c>
      <c r="C121">
        <v>101.7217</v>
      </c>
      <c r="D121">
        <v>133.19499999999999</v>
      </c>
      <c r="E121">
        <v>119.6421</v>
      </c>
      <c r="G121" s="1">
        <f t="shared" si="0"/>
        <v>7.1715421999999904</v>
      </c>
    </row>
    <row r="122" spans="1:7" ht="15">
      <c r="A122" t="s">
        <v>54</v>
      </c>
      <c r="B122">
        <v>203.2268</v>
      </c>
      <c r="C122">
        <v>105.81910000000002</v>
      </c>
      <c r="D122">
        <v>146.9239</v>
      </c>
      <c r="E122">
        <v>133.51730000000001</v>
      </c>
      <c r="G122" s="1">
        <f t="shared" si="0"/>
        <v>1.9414909000000193</v>
      </c>
    </row>
    <row r="123" spans="1:7" ht="15">
      <c r="A123" t="s">
        <v>55</v>
      </c>
      <c r="B123">
        <v>226.28739999999999</v>
      </c>
      <c r="C123">
        <v>113.387</v>
      </c>
      <c r="D123">
        <v>164.22209999999998</v>
      </c>
      <c r="E123">
        <v>147.16329999999999</v>
      </c>
      <c r="G123" s="1">
        <f t="shared" si="0"/>
        <v>-2.1071030999999891</v>
      </c>
    </row>
    <row r="124" spans="1:7" ht="15">
      <c r="A124" t="s">
        <v>56</v>
      </c>
      <c r="B124">
        <v>257.17779999999999</v>
      </c>
      <c r="C124">
        <v>125.1739</v>
      </c>
      <c r="D124">
        <v>188.47230000000002</v>
      </c>
      <c r="E124">
        <v>167.2783</v>
      </c>
      <c r="G124" s="1">
        <f t="shared" si="0"/>
        <v>-5.769754899999981</v>
      </c>
    </row>
    <row r="125" spans="1:7" ht="15">
      <c r="A125" t="s">
        <v>57</v>
      </c>
      <c r="B125">
        <v>259.70960000000002</v>
      </c>
      <c r="C125">
        <v>137.1465</v>
      </c>
      <c r="D125">
        <v>213.71899999999999</v>
      </c>
      <c r="E125">
        <v>186.38130000000001</v>
      </c>
      <c r="G125" s="1">
        <f t="shared" si="0"/>
        <v>7.3322794000000044</v>
      </c>
    </row>
    <row r="126" spans="1:7" ht="15">
      <c r="A126" t="s">
        <v>58</v>
      </c>
      <c r="B126">
        <v>268.45290000000006</v>
      </c>
      <c r="C126">
        <v>138.46619999999999</v>
      </c>
      <c r="D126">
        <v>227.71459999999999</v>
      </c>
      <c r="E126">
        <v>199.04060000000001</v>
      </c>
      <c r="G126" s="1">
        <f t="shared" si="0"/>
        <v>5.0136688999999706</v>
      </c>
    </row>
    <row r="127" spans="1:7" ht="15">
      <c r="A127" t="s">
        <v>59</v>
      </c>
      <c r="B127">
        <v>309.04700000000003</v>
      </c>
      <c r="C127">
        <v>150.50700000000001</v>
      </c>
      <c r="D127">
        <v>249.48603409000006</v>
      </c>
      <c r="E127">
        <v>217.77476748999999</v>
      </c>
      <c r="G127" s="1">
        <f t="shared" si="0"/>
        <v>-4.2882454887300128</v>
      </c>
    </row>
    <row r="128" spans="1:7" ht="15">
      <c r="A128" t="s">
        <v>60</v>
      </c>
      <c r="B128">
        <v>331.4008</v>
      </c>
      <c r="C128">
        <v>161.11080000000001</v>
      </c>
      <c r="D128">
        <v>272.43999030999998</v>
      </c>
      <c r="E128">
        <v>240.16579267000006</v>
      </c>
      <c r="G128" s="1">
        <f t="shared" si="0"/>
        <v>-4.3077457980699876</v>
      </c>
    </row>
    <row r="129" spans="1:7" ht="15">
      <c r="A129" t="s">
        <v>61</v>
      </c>
      <c r="B129">
        <v>347.6182</v>
      </c>
      <c r="C129">
        <v>170.23889999999997</v>
      </c>
      <c r="D129">
        <v>293.28794554000001</v>
      </c>
      <c r="E129">
        <v>264.28322702999998</v>
      </c>
      <c r="G129" s="1">
        <f t="shared" si="0"/>
        <v>-2.4546158093800159</v>
      </c>
    </row>
    <row r="130" spans="1:7" ht="15">
      <c r="A130" t="s">
        <v>62</v>
      </c>
      <c r="B130">
        <v>362.6995</v>
      </c>
      <c r="C130">
        <v>181.18799999999999</v>
      </c>
      <c r="D130">
        <v>318.36179840000005</v>
      </c>
      <c r="E130">
        <v>287.25347087</v>
      </c>
      <c r="G130" s="1">
        <f t="shared" si="0"/>
        <v>2.3148557351999841</v>
      </c>
    </row>
    <row r="131" spans="1:7" ht="15">
      <c r="A131" t="s">
        <v>63</v>
      </c>
      <c r="B131">
        <v>377.19879999999995</v>
      </c>
      <c r="C131">
        <v>188.36490000000001</v>
      </c>
      <c r="D131">
        <v>341.49427763000006</v>
      </c>
      <c r="E131">
        <v>307.33844051</v>
      </c>
      <c r="G131" s="1">
        <f t="shared" si="0"/>
        <v>3.4503077958900406</v>
      </c>
    </row>
    <row r="132" spans="1:7" ht="15">
      <c r="A132" t="s">
        <v>64</v>
      </c>
      <c r="B132">
        <v>399.18740000000008</v>
      </c>
      <c r="C132">
        <v>200.4965</v>
      </c>
      <c r="D132">
        <v>362.49079999999998</v>
      </c>
      <c r="E132">
        <v>324.85180000000003</v>
      </c>
      <c r="G132" s="1">
        <f t="shared" si="0"/>
        <v>4.9691729999999552</v>
      </c>
    </row>
    <row r="133" spans="1:7" ht="15">
      <c r="A133" t="s">
        <v>65</v>
      </c>
      <c r="B133">
        <v>413.70080000000002</v>
      </c>
      <c r="C133">
        <v>205.8449</v>
      </c>
      <c r="D133">
        <v>389.1558</v>
      </c>
      <c r="E133">
        <v>349.07069999999999</v>
      </c>
      <c r="G133" s="1">
        <f t="shared" si="0"/>
        <v>4.6317825999999798</v>
      </c>
    </row>
    <row r="134" spans="1:7" ht="15">
      <c r="A134" t="s">
        <v>66</v>
      </c>
      <c r="B134">
        <v>443.24849999999998</v>
      </c>
      <c r="C134">
        <v>214.72630000000001</v>
      </c>
      <c r="D134">
        <v>417.33279999999996</v>
      </c>
      <c r="E134">
        <v>372.44380000000001</v>
      </c>
      <c r="G134" s="1">
        <f t="shared" si="0"/>
        <v>-0.75180009999996855</v>
      </c>
    </row>
    <row r="135" spans="1:7" ht="15">
      <c r="A135" t="s">
        <v>67</v>
      </c>
      <c r="B135">
        <v>476.89080000000001</v>
      </c>
      <c r="C135">
        <v>225.6635</v>
      </c>
      <c r="D135">
        <v>434.12920000000003</v>
      </c>
      <c r="E135">
        <v>395.82690000000002</v>
      </c>
      <c r="G135" s="1">
        <f t="shared" si="0"/>
        <v>-7.6307471999999734</v>
      </c>
    </row>
    <row r="136" spans="1:7" ht="15">
      <c r="A136" t="s">
        <v>68</v>
      </c>
      <c r="B136">
        <v>481.66570000000002</v>
      </c>
      <c r="C136">
        <v>234.74600000000001</v>
      </c>
      <c r="D136">
        <v>452.358</v>
      </c>
      <c r="E136">
        <v>413.99365567000001</v>
      </c>
      <c r="G136" s="1">
        <f t="shared" si="0"/>
        <v>0.5551023000000157</v>
      </c>
    </row>
  </sheetData>
  <dataValidations count="1">
    <dataValidation type="decimal" allowBlank="1" showInputMessage="1" showErrorMessage="1" error="Please enter a confidence level between 0 and 1." sqref="I10" xr:uid="{AB845AD3-51A3-4DD0-AE6B-815C1490B3FA}">
      <formula1>0</formula1>
      <formula2>1</formula2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5B31-F4DC-48FF-82CA-ED49E461EC4E}">
  <dimension ref="A1:BZ89"/>
  <sheetViews>
    <sheetView showGridLines="0" showRowColHeaders="0" topLeftCell="A34" zoomScaleNormal="100" workbookViewId="0">
      <selection activeCell="D29" sqref="D29:D89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9.140625" style="1" customWidth="1"/>
    <col min="79" max="16384" width="9.140625" style="1"/>
  </cols>
  <sheetData>
    <row r="1" spans="1:78">
      <c r="A1" s="2" t="s">
        <v>69</v>
      </c>
      <c r="B1" s="1" t="s">
        <v>176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75</v>
      </c>
      <c r="U1" s="3" t="s">
        <v>76</v>
      </c>
      <c r="Z1" s="35" t="s">
        <v>177</v>
      </c>
      <c r="BZ1" s="4" t="s">
        <v>177</v>
      </c>
    </row>
    <row r="2" spans="1:78" ht="11.25" customHeight="1">
      <c r="A2" s="2" t="s">
        <v>78</v>
      </c>
      <c r="C2" s="1" t="s">
        <v>4</v>
      </c>
      <c r="Q2" s="3" t="s">
        <v>178</v>
      </c>
      <c r="R2" s="3" t="s">
        <v>80</v>
      </c>
      <c r="S2" s="3" t="s">
        <v>139</v>
      </c>
    </row>
    <row r="3" spans="1:78" hidden="1" outlineLevel="1">
      <c r="A3" s="2" t="s">
        <v>83</v>
      </c>
    </row>
    <row r="4" spans="1:78" hidden="1" outlineLevel="1">
      <c r="A4" s="1" t="s">
        <v>5</v>
      </c>
    </row>
    <row r="5" spans="1:78" hidden="1" outlineLevel="1">
      <c r="A5" s="2" t="s">
        <v>84</v>
      </c>
    </row>
    <row r="6" spans="1:78" hidden="1" outlineLevel="1">
      <c r="A6" s="1" t="s">
        <v>179</v>
      </c>
    </row>
    <row r="7" spans="1:78" collapsed="1">
      <c r="A7" s="33"/>
      <c r="J7" s="3" t="s">
        <v>86</v>
      </c>
      <c r="K7" s="3" t="s">
        <v>180</v>
      </c>
    </row>
    <row r="8" spans="1:78" hidden="1">
      <c r="A8" s="5" t="s">
        <v>181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0.72122514563325624</v>
      </c>
      <c r="C10" s="11">
        <v>0.71641868262693298</v>
      </c>
      <c r="D10" s="11">
        <v>63.238412070664559</v>
      </c>
      <c r="E10" s="11">
        <v>118.75233240675516</v>
      </c>
      <c r="F10" s="12">
        <v>60</v>
      </c>
      <c r="G10" s="12">
        <v>0</v>
      </c>
      <c r="H10" s="13">
        <v>2.0017174841452352</v>
      </c>
      <c r="I10" s="14">
        <v>0.95</v>
      </c>
    </row>
    <row r="11" spans="1:78">
      <c r="A11" s="33"/>
    </row>
    <row r="12" spans="1:78" hidden="1">
      <c r="A12" s="5" t="s">
        <v>182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7">
        <v>-91.741931866050834</v>
      </c>
      <c r="C14" s="17">
        <v>16.534345492087255</v>
      </c>
      <c r="D14" s="17">
        <v>-5.548567490013756</v>
      </c>
      <c r="E14" s="17">
        <v>7.4636580935171341E-7</v>
      </c>
      <c r="F14" s="17">
        <v>-124.83902032645985</v>
      </c>
      <c r="G14" s="17">
        <v>-58.644843405641822</v>
      </c>
      <c r="H14" s="11">
        <v>0</v>
      </c>
      <c r="I14" s="11">
        <v>0</v>
      </c>
    </row>
    <row r="15" spans="1:78" outlineLevel="1">
      <c r="A15" s="16" t="s">
        <v>5</v>
      </c>
      <c r="B15" s="17">
        <v>5.7746764842639617</v>
      </c>
      <c r="C15" s="17">
        <v>0.47141677302978241</v>
      </c>
      <c r="D15" s="17">
        <v>12.249620324602109</v>
      </c>
      <c r="E15" s="17">
        <v>9.975103006791917E-18</v>
      </c>
      <c r="F15" s="17">
        <v>4.8310332873709205</v>
      </c>
      <c r="G15" s="17">
        <v>6.718319681157003</v>
      </c>
      <c r="H15" s="11">
        <v>1</v>
      </c>
      <c r="I15" s="11">
        <v>0.84924975456767604</v>
      </c>
    </row>
    <row r="16" spans="1:78">
      <c r="A16" s="33"/>
    </row>
    <row r="17" spans="1:9" hidden="1">
      <c r="A17" s="5" t="s">
        <v>183</v>
      </c>
    </row>
    <row r="18" spans="1:9" ht="12" hidden="1" outlineLevel="1" thickBot="1">
      <c r="A18" s="15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102</v>
      </c>
    </row>
    <row r="19" spans="1:9" hidden="1" outlineLevel="1">
      <c r="A19" s="1" t="s">
        <v>114</v>
      </c>
      <c r="B19" s="9">
        <v>1</v>
      </c>
      <c r="C19" s="20">
        <v>600077.25851991191</v>
      </c>
      <c r="D19" s="20">
        <v>600077.25851991191</v>
      </c>
      <c r="E19" s="8">
        <v>150.05319809690505</v>
      </c>
      <c r="F19" s="8">
        <v>9.975103006791917E-18</v>
      </c>
    </row>
    <row r="20" spans="1:9" hidden="1" outlineLevel="1">
      <c r="A20" s="1" t="s">
        <v>115</v>
      </c>
      <c r="B20" s="9">
        <v>58</v>
      </c>
      <c r="C20" s="20">
        <v>231947.612150712</v>
      </c>
      <c r="D20" s="20">
        <v>3999.0967612191725</v>
      </c>
    </row>
    <row r="21" spans="1:9" hidden="1" outlineLevel="1">
      <c r="A21" s="1" t="s">
        <v>116</v>
      </c>
      <c r="B21" s="9">
        <v>59</v>
      </c>
      <c r="C21" s="20">
        <v>832024.87067062384</v>
      </c>
    </row>
    <row r="22" spans="1:9" collapsed="1">
      <c r="A22" s="33"/>
    </row>
    <row r="23" spans="1:9" hidden="1">
      <c r="A23" s="5" t="s">
        <v>184</v>
      </c>
    </row>
    <row r="24" spans="1:9" ht="12" outlineLevel="1" thickBot="1">
      <c r="A24" s="6"/>
      <c r="B24" s="7" t="s">
        <v>124</v>
      </c>
      <c r="C24" s="7" t="s">
        <v>125</v>
      </c>
      <c r="D24" s="7" t="s">
        <v>126</v>
      </c>
      <c r="E24" s="7" t="s">
        <v>127</v>
      </c>
      <c r="F24" s="7" t="s">
        <v>128</v>
      </c>
      <c r="G24" s="10" t="s">
        <v>129</v>
      </c>
      <c r="H24" s="10" t="s">
        <v>130</v>
      </c>
      <c r="I24" s="22"/>
    </row>
    <row r="25" spans="1:9" outlineLevel="1">
      <c r="A25" s="1" t="s">
        <v>131</v>
      </c>
      <c r="B25" s="17">
        <v>2.8421709430404009E-15</v>
      </c>
      <c r="C25" s="17">
        <v>62.175505915474467</v>
      </c>
      <c r="D25" s="17">
        <v>52.790484659459231</v>
      </c>
      <c r="E25" s="17">
        <v>-70.807727504507653</v>
      </c>
      <c r="F25" s="17">
        <v>159.25499848021315</v>
      </c>
      <c r="G25" s="14">
        <v>23.351153396578539</v>
      </c>
      <c r="H25" s="13" t="s">
        <v>185</v>
      </c>
      <c r="I25" s="13"/>
    </row>
    <row r="26" spans="1:9" outlineLevel="1"/>
    <row r="27" spans="1:9">
      <c r="A27" s="33"/>
    </row>
    <row r="29" spans="1:9" ht="15">
      <c r="A29" t="s">
        <v>2</v>
      </c>
      <c r="B29" s="1" t="s">
        <v>186</v>
      </c>
      <c r="C29" s="1" t="s">
        <v>5</v>
      </c>
      <c r="D29" s="1" t="s">
        <v>174</v>
      </c>
    </row>
    <row r="30" spans="1:9" ht="15">
      <c r="A30">
        <v>2.0916999999999999</v>
      </c>
      <c r="B30" s="1">
        <f>(-91.742)+5.775*C30</f>
        <v>-85.966999999999999</v>
      </c>
      <c r="C30">
        <v>1</v>
      </c>
      <c r="D30" s="1">
        <f>A30-B30</f>
        <v>88.058700000000002</v>
      </c>
    </row>
    <row r="31" spans="1:9" ht="15">
      <c r="A31">
        <v>2.3253000000000004</v>
      </c>
      <c r="B31" s="1">
        <f t="shared" ref="B31:B89" si="0">(-91.742)+5.775*C31</f>
        <v>-80.192000000000007</v>
      </c>
      <c r="C31">
        <v>2</v>
      </c>
      <c r="D31" s="1">
        <f t="shared" ref="D31:D89" si="1">A31-B31</f>
        <v>82.517300000000006</v>
      </c>
    </row>
    <row r="32" spans="1:9" ht="15">
      <c r="A32">
        <v>2.4422999999999999</v>
      </c>
      <c r="B32" s="1">
        <f t="shared" si="0"/>
        <v>-74.417000000000002</v>
      </c>
      <c r="C32">
        <v>3</v>
      </c>
      <c r="D32" s="1">
        <f t="shared" si="1"/>
        <v>76.859300000000005</v>
      </c>
    </row>
    <row r="33" spans="1:4" ht="15">
      <c r="A33">
        <v>2.6139000000000001</v>
      </c>
      <c r="B33" s="1">
        <f t="shared" si="0"/>
        <v>-68.641999999999996</v>
      </c>
      <c r="C33">
        <v>4</v>
      </c>
      <c r="D33" s="1">
        <f t="shared" si="1"/>
        <v>71.255899999999997</v>
      </c>
    </row>
    <row r="34" spans="1:4" ht="15">
      <c r="A34">
        <v>2.5316999999999994</v>
      </c>
      <c r="B34" s="1">
        <f t="shared" si="0"/>
        <v>-62.867000000000004</v>
      </c>
      <c r="C34">
        <v>5</v>
      </c>
      <c r="D34" s="1">
        <f t="shared" si="1"/>
        <v>65.398700000000005</v>
      </c>
    </row>
    <row r="35" spans="1:4" ht="15">
      <c r="A35">
        <v>2.6615999999999995</v>
      </c>
      <c r="B35" s="1">
        <f t="shared" si="0"/>
        <v>-57.091999999999999</v>
      </c>
      <c r="C35">
        <v>6</v>
      </c>
      <c r="D35" s="1">
        <f t="shared" si="1"/>
        <v>59.753599999999999</v>
      </c>
    </row>
    <row r="36" spans="1:4" ht="15">
      <c r="A36">
        <v>2.9229999999999996</v>
      </c>
      <c r="B36" s="1">
        <f t="shared" si="0"/>
        <v>-51.317</v>
      </c>
      <c r="C36">
        <v>7</v>
      </c>
      <c r="D36" s="1">
        <f t="shared" si="1"/>
        <v>54.24</v>
      </c>
    </row>
    <row r="37" spans="1:4" ht="15">
      <c r="A37">
        <v>3.2542</v>
      </c>
      <c r="B37" s="1">
        <f t="shared" si="0"/>
        <v>-45.542000000000002</v>
      </c>
      <c r="C37">
        <v>8</v>
      </c>
      <c r="D37" s="1">
        <f t="shared" si="1"/>
        <v>48.796199999999999</v>
      </c>
    </row>
    <row r="38" spans="1:4" ht="15">
      <c r="A38">
        <v>3.6484999999999999</v>
      </c>
      <c r="B38" s="1">
        <f t="shared" si="0"/>
        <v>-39.767000000000003</v>
      </c>
      <c r="C38">
        <v>9</v>
      </c>
      <c r="D38" s="1">
        <f t="shared" si="1"/>
        <v>43.415500000000002</v>
      </c>
    </row>
    <row r="39" spans="1:4" ht="15">
      <c r="A39">
        <v>4.0241999999999996</v>
      </c>
      <c r="B39" s="1">
        <f t="shared" si="0"/>
        <v>-33.992000000000004</v>
      </c>
      <c r="C39">
        <v>10</v>
      </c>
      <c r="D39" s="1">
        <f t="shared" si="1"/>
        <v>38.016200000000005</v>
      </c>
    </row>
    <row r="40" spans="1:4" ht="15">
      <c r="A40">
        <v>4.6433999999999989</v>
      </c>
      <c r="B40" s="1">
        <f t="shared" si="0"/>
        <v>-28.216999999999999</v>
      </c>
      <c r="C40">
        <v>11</v>
      </c>
      <c r="D40" s="1">
        <f t="shared" si="1"/>
        <v>32.860399999999998</v>
      </c>
    </row>
    <row r="41" spans="1:4" ht="15">
      <c r="A41">
        <v>5.4290000000000003</v>
      </c>
      <c r="B41" s="1">
        <f t="shared" si="0"/>
        <v>-22.441999999999993</v>
      </c>
      <c r="C41">
        <v>12</v>
      </c>
      <c r="D41" s="1">
        <f t="shared" si="1"/>
        <v>27.870999999999995</v>
      </c>
    </row>
    <row r="42" spans="1:4" ht="15">
      <c r="A42">
        <v>6.1060999999999996</v>
      </c>
      <c r="B42" s="1">
        <f t="shared" si="0"/>
        <v>-16.667000000000002</v>
      </c>
      <c r="C42">
        <v>13</v>
      </c>
      <c r="D42" s="1">
        <f t="shared" si="1"/>
        <v>22.773099999999999</v>
      </c>
    </row>
    <row r="43" spans="1:4" ht="15">
      <c r="A43">
        <v>7.5241000000000007</v>
      </c>
      <c r="B43" s="1">
        <f t="shared" si="0"/>
        <v>-10.891999999999996</v>
      </c>
      <c r="C43">
        <v>14</v>
      </c>
      <c r="D43" s="1">
        <f t="shared" si="1"/>
        <v>18.416099999999997</v>
      </c>
    </row>
    <row r="44" spans="1:4" ht="15">
      <c r="A44">
        <v>9.0696999999999992</v>
      </c>
      <c r="B44" s="1">
        <f t="shared" si="0"/>
        <v>-5.1170000000000044</v>
      </c>
      <c r="C44">
        <v>15</v>
      </c>
      <c r="D44" s="1">
        <f t="shared" si="1"/>
        <v>14.186700000000004</v>
      </c>
    </row>
    <row r="45" spans="1:4" ht="15">
      <c r="A45">
        <v>9.6864000000000008</v>
      </c>
      <c r="B45" s="1">
        <f t="shared" si="0"/>
        <v>0.65800000000000125</v>
      </c>
      <c r="C45">
        <v>16</v>
      </c>
      <c r="D45" s="1">
        <f t="shared" si="1"/>
        <v>9.0283999999999995</v>
      </c>
    </row>
    <row r="46" spans="1:4" ht="15">
      <c r="A46">
        <v>10.292900000000001</v>
      </c>
      <c r="B46" s="1">
        <f t="shared" si="0"/>
        <v>6.4330000000000069</v>
      </c>
      <c r="C46">
        <v>17</v>
      </c>
      <c r="D46" s="1">
        <f t="shared" si="1"/>
        <v>3.8598999999999943</v>
      </c>
    </row>
    <row r="47" spans="1:4" ht="15">
      <c r="A47">
        <v>11.117900000000001</v>
      </c>
      <c r="B47" s="1">
        <f t="shared" si="0"/>
        <v>12.207999999999998</v>
      </c>
      <c r="C47">
        <v>18</v>
      </c>
      <c r="D47" s="1">
        <f t="shared" si="1"/>
        <v>-1.0900999999999978</v>
      </c>
    </row>
    <row r="48" spans="1:4" ht="15">
      <c r="A48">
        <v>12.248100000000001</v>
      </c>
      <c r="B48" s="1">
        <f t="shared" si="0"/>
        <v>17.983000000000004</v>
      </c>
      <c r="C48">
        <v>19</v>
      </c>
      <c r="D48" s="1">
        <f t="shared" si="1"/>
        <v>-5.7349000000000032</v>
      </c>
    </row>
    <row r="49" spans="1:4" ht="15">
      <c r="A49">
        <v>13.4885</v>
      </c>
      <c r="B49" s="1">
        <f t="shared" si="0"/>
        <v>23.757999999999996</v>
      </c>
      <c r="C49">
        <v>20</v>
      </c>
      <c r="D49" s="1">
        <f t="shared" si="1"/>
        <v>-10.269499999999995</v>
      </c>
    </row>
    <row r="50" spans="1:4" ht="15">
      <c r="A50">
        <v>15.56</v>
      </c>
      <c r="B50" s="1">
        <f t="shared" si="0"/>
        <v>29.533000000000001</v>
      </c>
      <c r="C50">
        <v>21</v>
      </c>
      <c r="D50" s="1">
        <f t="shared" si="1"/>
        <v>-13.973000000000001</v>
      </c>
    </row>
    <row r="51" spans="1:4" ht="15">
      <c r="A51">
        <v>17.395299999999999</v>
      </c>
      <c r="B51" s="1">
        <f t="shared" si="0"/>
        <v>35.308000000000007</v>
      </c>
      <c r="C51">
        <v>22</v>
      </c>
      <c r="D51" s="1">
        <f t="shared" si="1"/>
        <v>-17.912700000000008</v>
      </c>
    </row>
    <row r="52" spans="1:4" ht="15">
      <c r="A52">
        <v>19.187599999999996</v>
      </c>
      <c r="B52" s="1">
        <f t="shared" si="0"/>
        <v>41.083000000000013</v>
      </c>
      <c r="C52">
        <v>23</v>
      </c>
      <c r="D52" s="1">
        <f t="shared" si="1"/>
        <v>-21.895400000000016</v>
      </c>
    </row>
    <row r="53" spans="1:4" ht="15">
      <c r="A53">
        <v>20.715</v>
      </c>
      <c r="B53" s="1">
        <f t="shared" si="0"/>
        <v>46.858000000000018</v>
      </c>
      <c r="C53">
        <v>24</v>
      </c>
      <c r="D53" s="1">
        <f t="shared" si="1"/>
        <v>-26.143000000000018</v>
      </c>
    </row>
    <row r="54" spans="1:4" ht="15">
      <c r="A54">
        <v>22.596299999999996</v>
      </c>
      <c r="B54" s="1">
        <f t="shared" si="0"/>
        <v>52.632999999999996</v>
      </c>
      <c r="C54">
        <v>25</v>
      </c>
      <c r="D54" s="1">
        <f t="shared" si="1"/>
        <v>-30.0367</v>
      </c>
    </row>
    <row r="55" spans="1:4" ht="15">
      <c r="A55">
        <v>23.760200000000005</v>
      </c>
      <c r="B55" s="1">
        <f t="shared" si="0"/>
        <v>58.408000000000001</v>
      </c>
      <c r="C55">
        <v>26</v>
      </c>
      <c r="D55" s="1">
        <f t="shared" si="1"/>
        <v>-34.647799999999997</v>
      </c>
    </row>
    <row r="56" spans="1:4" ht="15">
      <c r="A56">
        <v>24.2301</v>
      </c>
      <c r="B56" s="1">
        <f t="shared" si="0"/>
        <v>64.183000000000007</v>
      </c>
      <c r="C56">
        <v>27</v>
      </c>
      <c r="D56" s="1">
        <f t="shared" si="1"/>
        <v>-39.952900000000007</v>
      </c>
    </row>
    <row r="57" spans="1:4" ht="15">
      <c r="A57">
        <v>26.7117</v>
      </c>
      <c r="B57" s="1">
        <f t="shared" si="0"/>
        <v>69.958000000000013</v>
      </c>
      <c r="C57">
        <v>28</v>
      </c>
      <c r="D57" s="1">
        <f t="shared" si="1"/>
        <v>-43.246300000000012</v>
      </c>
    </row>
    <row r="58" spans="1:4" ht="15">
      <c r="A58">
        <v>30.092400000000005</v>
      </c>
      <c r="B58" s="1">
        <f t="shared" si="0"/>
        <v>75.733000000000018</v>
      </c>
      <c r="C58">
        <v>29</v>
      </c>
      <c r="D58" s="1">
        <f t="shared" si="1"/>
        <v>-45.640600000000013</v>
      </c>
    </row>
    <row r="59" spans="1:4" ht="15">
      <c r="A59">
        <v>34.062900000000006</v>
      </c>
      <c r="B59" s="1">
        <f t="shared" si="0"/>
        <v>81.507999999999996</v>
      </c>
      <c r="C59">
        <v>30</v>
      </c>
      <c r="D59" s="1">
        <f t="shared" si="1"/>
        <v>-47.445099999999989</v>
      </c>
    </row>
    <row r="60" spans="1:4" ht="15">
      <c r="A60">
        <v>38.132699999999993</v>
      </c>
      <c r="B60" s="1">
        <f t="shared" si="0"/>
        <v>87.283000000000001</v>
      </c>
      <c r="C60">
        <v>31</v>
      </c>
      <c r="D60" s="1">
        <f t="shared" si="1"/>
        <v>-49.150300000000009</v>
      </c>
    </row>
    <row r="61" spans="1:4" ht="15">
      <c r="A61">
        <v>41.227400000000003</v>
      </c>
      <c r="B61" s="1">
        <f t="shared" si="0"/>
        <v>93.058000000000007</v>
      </c>
      <c r="C61">
        <v>32</v>
      </c>
      <c r="D61" s="1">
        <f t="shared" si="1"/>
        <v>-51.830600000000004</v>
      </c>
    </row>
    <row r="62" spans="1:4" ht="15">
      <c r="A62">
        <v>44.290300000000009</v>
      </c>
      <c r="B62" s="1">
        <f t="shared" si="0"/>
        <v>98.833000000000013</v>
      </c>
      <c r="C62">
        <v>33</v>
      </c>
      <c r="D62" s="1">
        <f t="shared" si="1"/>
        <v>-54.542700000000004</v>
      </c>
    </row>
    <row r="63" spans="1:4" ht="15">
      <c r="A63">
        <v>51.542099999999991</v>
      </c>
      <c r="B63" s="1">
        <f t="shared" si="0"/>
        <v>104.60800000000002</v>
      </c>
      <c r="C63">
        <v>34</v>
      </c>
      <c r="D63" s="1">
        <f t="shared" si="1"/>
        <v>-53.065900000000028</v>
      </c>
    </row>
    <row r="64" spans="1:4" ht="15">
      <c r="A64">
        <v>57.559699999999999</v>
      </c>
      <c r="B64" s="1">
        <f t="shared" si="0"/>
        <v>110.383</v>
      </c>
      <c r="C64">
        <v>35</v>
      </c>
      <c r="D64" s="1">
        <f t="shared" si="1"/>
        <v>-52.823299999999996</v>
      </c>
    </row>
    <row r="65" spans="1:4" ht="15">
      <c r="A65">
        <v>61.136299999999999</v>
      </c>
      <c r="B65" s="1">
        <f t="shared" si="0"/>
        <v>116.158</v>
      </c>
      <c r="C65">
        <v>36</v>
      </c>
      <c r="D65" s="1">
        <f t="shared" si="1"/>
        <v>-55.021700000000003</v>
      </c>
    </row>
    <row r="66" spans="1:4" ht="15">
      <c r="A66">
        <v>67.040699999999987</v>
      </c>
      <c r="B66" s="1">
        <f t="shared" si="0"/>
        <v>121.93300000000001</v>
      </c>
      <c r="C66">
        <v>37</v>
      </c>
      <c r="D66" s="1">
        <f t="shared" si="1"/>
        <v>-54.89230000000002</v>
      </c>
    </row>
    <row r="67" spans="1:4" ht="15">
      <c r="A67">
        <v>72.161699999999996</v>
      </c>
      <c r="B67" s="1">
        <f t="shared" si="0"/>
        <v>127.70800000000001</v>
      </c>
      <c r="C67">
        <v>38</v>
      </c>
      <c r="D67" s="1">
        <f t="shared" si="1"/>
        <v>-55.546300000000016</v>
      </c>
    </row>
    <row r="68" spans="1:4" ht="15">
      <c r="A68">
        <v>70.225300000000004</v>
      </c>
      <c r="B68" s="1">
        <f t="shared" si="0"/>
        <v>133.483</v>
      </c>
      <c r="C68">
        <v>39</v>
      </c>
      <c r="D68" s="1">
        <f t="shared" si="1"/>
        <v>-63.2577</v>
      </c>
    </row>
    <row r="69" spans="1:4" ht="15">
      <c r="A69">
        <v>75.0077</v>
      </c>
      <c r="B69" s="1">
        <f t="shared" si="0"/>
        <v>139.25799999999998</v>
      </c>
      <c r="C69">
        <v>40</v>
      </c>
      <c r="D69" s="1">
        <f t="shared" si="1"/>
        <v>-64.250299999999982</v>
      </c>
    </row>
    <row r="70" spans="1:4" ht="15">
      <c r="A70">
        <v>86.724100000000021</v>
      </c>
      <c r="B70" s="1">
        <f t="shared" si="0"/>
        <v>145.03300000000002</v>
      </c>
      <c r="C70">
        <v>41</v>
      </c>
      <c r="D70" s="1">
        <f t="shared" si="1"/>
        <v>-58.308899999999994</v>
      </c>
    </row>
    <row r="71" spans="1:4" ht="15">
      <c r="A71">
        <v>93.080200000000005</v>
      </c>
      <c r="B71" s="1">
        <f t="shared" si="0"/>
        <v>150.80799999999999</v>
      </c>
      <c r="C71">
        <v>42</v>
      </c>
      <c r="D71" s="1">
        <f t="shared" si="1"/>
        <v>-57.727799999999988</v>
      </c>
    </row>
    <row r="72" spans="1:4" ht="15">
      <c r="A72">
        <v>96.142700000000005</v>
      </c>
      <c r="B72" s="1">
        <f t="shared" si="0"/>
        <v>156.58300000000003</v>
      </c>
      <c r="C72">
        <v>43</v>
      </c>
      <c r="D72" s="1">
        <f t="shared" si="1"/>
        <v>-60.440300000000022</v>
      </c>
    </row>
    <row r="73" spans="1:4" ht="15">
      <c r="A73">
        <v>96.881199999999978</v>
      </c>
      <c r="B73" s="1">
        <f t="shared" si="0"/>
        <v>162.358</v>
      </c>
      <c r="C73">
        <v>44</v>
      </c>
      <c r="D73" s="1">
        <f t="shared" si="1"/>
        <v>-65.476800000000026</v>
      </c>
    </row>
    <row r="74" spans="1:4" ht="15">
      <c r="A74">
        <v>101.7217</v>
      </c>
      <c r="B74" s="1">
        <f t="shared" si="0"/>
        <v>168.13299999999998</v>
      </c>
      <c r="C74">
        <v>45</v>
      </c>
      <c r="D74" s="1">
        <f t="shared" si="1"/>
        <v>-66.411299999999983</v>
      </c>
    </row>
    <row r="75" spans="1:4" ht="15">
      <c r="A75">
        <v>105.81910000000002</v>
      </c>
      <c r="B75" s="1">
        <f t="shared" si="0"/>
        <v>173.90800000000002</v>
      </c>
      <c r="C75">
        <v>46</v>
      </c>
      <c r="D75" s="1">
        <f t="shared" si="1"/>
        <v>-68.088899999999995</v>
      </c>
    </row>
    <row r="76" spans="1:4" ht="15">
      <c r="A76">
        <v>113.387</v>
      </c>
      <c r="B76" s="1">
        <f t="shared" si="0"/>
        <v>179.68299999999999</v>
      </c>
      <c r="C76">
        <v>47</v>
      </c>
      <c r="D76" s="1">
        <f t="shared" si="1"/>
        <v>-66.295999999999992</v>
      </c>
    </row>
    <row r="77" spans="1:4" ht="15">
      <c r="A77">
        <v>125.1739</v>
      </c>
      <c r="B77" s="1">
        <f t="shared" si="0"/>
        <v>185.45800000000003</v>
      </c>
      <c r="C77">
        <v>48</v>
      </c>
      <c r="D77" s="1">
        <f t="shared" si="1"/>
        <v>-60.284100000000024</v>
      </c>
    </row>
    <row r="78" spans="1:4" ht="15">
      <c r="A78">
        <v>137.1465</v>
      </c>
      <c r="B78" s="1">
        <f t="shared" si="0"/>
        <v>191.233</v>
      </c>
      <c r="C78">
        <v>49</v>
      </c>
      <c r="D78" s="1">
        <f t="shared" si="1"/>
        <v>-54.086500000000001</v>
      </c>
    </row>
    <row r="79" spans="1:4" ht="15">
      <c r="A79">
        <v>138.46619999999999</v>
      </c>
      <c r="B79" s="1">
        <f t="shared" si="0"/>
        <v>197.00799999999998</v>
      </c>
      <c r="C79">
        <v>50</v>
      </c>
      <c r="D79" s="1">
        <f t="shared" si="1"/>
        <v>-58.541799999999995</v>
      </c>
    </row>
    <row r="80" spans="1:4" ht="15">
      <c r="A80">
        <v>150.50700000000001</v>
      </c>
      <c r="B80" s="1">
        <f t="shared" si="0"/>
        <v>202.78300000000002</v>
      </c>
      <c r="C80">
        <v>51</v>
      </c>
      <c r="D80" s="1">
        <f t="shared" si="1"/>
        <v>-52.27600000000001</v>
      </c>
    </row>
    <row r="81" spans="1:4" ht="15">
      <c r="A81">
        <v>161.11080000000001</v>
      </c>
      <c r="B81" s="1">
        <f t="shared" si="0"/>
        <v>208.55799999999999</v>
      </c>
      <c r="C81">
        <v>52</v>
      </c>
      <c r="D81" s="1">
        <f t="shared" si="1"/>
        <v>-47.447199999999981</v>
      </c>
    </row>
    <row r="82" spans="1:4" ht="15">
      <c r="A82">
        <v>170.23889999999997</v>
      </c>
      <c r="B82" s="1">
        <f t="shared" si="0"/>
        <v>214.33300000000003</v>
      </c>
      <c r="C82">
        <v>53</v>
      </c>
      <c r="D82" s="1">
        <f t="shared" si="1"/>
        <v>-44.094100000000054</v>
      </c>
    </row>
    <row r="83" spans="1:4" ht="15">
      <c r="A83">
        <v>181.18799999999999</v>
      </c>
      <c r="B83" s="1">
        <f t="shared" si="0"/>
        <v>220.108</v>
      </c>
      <c r="C83">
        <v>54</v>
      </c>
      <c r="D83" s="1">
        <f t="shared" si="1"/>
        <v>-38.920000000000016</v>
      </c>
    </row>
    <row r="84" spans="1:4" ht="15">
      <c r="A84">
        <v>188.36490000000001</v>
      </c>
      <c r="B84" s="1">
        <f t="shared" si="0"/>
        <v>225.88299999999998</v>
      </c>
      <c r="C84">
        <v>55</v>
      </c>
      <c r="D84" s="1">
        <f t="shared" si="1"/>
        <v>-37.518099999999976</v>
      </c>
    </row>
    <row r="85" spans="1:4" ht="15">
      <c r="A85">
        <v>200.4965</v>
      </c>
      <c r="B85" s="1">
        <f t="shared" si="0"/>
        <v>231.65800000000002</v>
      </c>
      <c r="C85">
        <v>56</v>
      </c>
      <c r="D85" s="1">
        <f t="shared" si="1"/>
        <v>-31.161500000000018</v>
      </c>
    </row>
    <row r="86" spans="1:4" ht="15">
      <c r="A86">
        <v>205.8449</v>
      </c>
      <c r="B86" s="1">
        <f t="shared" si="0"/>
        <v>237.43299999999999</v>
      </c>
      <c r="C86">
        <v>57</v>
      </c>
      <c r="D86" s="1">
        <f t="shared" si="1"/>
        <v>-31.588099999999997</v>
      </c>
    </row>
    <row r="87" spans="1:4" ht="15">
      <c r="A87">
        <v>214.72630000000001</v>
      </c>
      <c r="B87" s="1">
        <f t="shared" si="0"/>
        <v>243.20800000000003</v>
      </c>
      <c r="C87">
        <v>58</v>
      </c>
      <c r="D87" s="1">
        <f t="shared" si="1"/>
        <v>-28.481700000000018</v>
      </c>
    </row>
    <row r="88" spans="1:4" ht="15">
      <c r="A88">
        <v>225.6635</v>
      </c>
      <c r="B88" s="1">
        <f t="shared" si="0"/>
        <v>248.983</v>
      </c>
      <c r="C88">
        <v>59</v>
      </c>
      <c r="D88" s="1">
        <f t="shared" si="1"/>
        <v>-23.319500000000005</v>
      </c>
    </row>
    <row r="89" spans="1:4" ht="15">
      <c r="A89">
        <v>234.74600000000001</v>
      </c>
      <c r="B89" s="1">
        <f t="shared" si="0"/>
        <v>254.75799999999998</v>
      </c>
      <c r="C89">
        <v>60</v>
      </c>
      <c r="D89" s="1">
        <f t="shared" si="1"/>
        <v>-20.011999999999972</v>
      </c>
    </row>
  </sheetData>
  <dataValidations count="1">
    <dataValidation type="decimal" allowBlank="1" showInputMessage="1" showErrorMessage="1" error="Please enter a confidence level between 0 and 1." sqref="I10" xr:uid="{8AECA263-FD30-4235-8103-79FFB84AF83A}">
      <formula1>0</formula1>
      <formula2>1</formula2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C26-05C8-43DA-AB41-80E44AD96A0A}">
  <dimension ref="A1:BZ30"/>
  <sheetViews>
    <sheetView workbookViewId="0">
      <selection activeCell="A2" sqref="A2:E15"/>
    </sheetView>
  </sheetViews>
  <sheetFormatPr defaultRowHeight="11.25"/>
  <cols>
    <col min="1" max="1" width="15.7109375" style="1" customWidth="1"/>
    <col min="2" max="10" width="10.7109375" style="1" customWidth="1"/>
    <col min="11" max="16384" width="9.140625" style="1"/>
  </cols>
  <sheetData>
    <row r="1" spans="1:78">
      <c r="A1" s="2" t="s">
        <v>69</v>
      </c>
      <c r="B1" s="1" t="s">
        <v>187</v>
      </c>
      <c r="Q1" s="3" t="s">
        <v>74</v>
      </c>
      <c r="R1" s="3" t="s">
        <v>75</v>
      </c>
      <c r="BZ1" s="4" t="s">
        <v>188</v>
      </c>
    </row>
    <row r="2" spans="1:78">
      <c r="A2" s="2" t="s">
        <v>78</v>
      </c>
      <c r="C2" s="1" t="s">
        <v>189</v>
      </c>
    </row>
    <row r="3" spans="1:78">
      <c r="A3" s="2" t="s">
        <v>83</v>
      </c>
    </row>
    <row r="4" spans="1:78">
      <c r="A4" s="1" t="s">
        <v>190</v>
      </c>
    </row>
    <row r="5" spans="1:78">
      <c r="A5" s="2" t="s">
        <v>84</v>
      </c>
    </row>
    <row r="6" spans="1:78">
      <c r="A6" s="1" t="s">
        <v>191</v>
      </c>
    </row>
    <row r="8" spans="1:78">
      <c r="A8" s="5" t="s">
        <v>192</v>
      </c>
    </row>
    <row r="9" spans="1:78" ht="12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>
      <c r="B10" s="11">
        <f xml:space="preserve"> 1 - C20 / C21</f>
        <v>0.30780405487486995</v>
      </c>
      <c r="C10" s="11">
        <f>1-D10^2/E10^2</f>
        <v>0.29566026636390264</v>
      </c>
      <c r="D10" s="11">
        <f xml:space="preserve"> SQRT(D20)</f>
        <v>1.6653921031946049E-2</v>
      </c>
      <c r="E10" s="11">
        <f xml:space="preserve"> SQRT(C21 / B21)</f>
        <v>1.9843825833867977E-2</v>
      </c>
      <c r="F10" s="12">
        <v>59</v>
      </c>
      <c r="G10" s="12">
        <v>1</v>
      </c>
      <c r="H10" s="13">
        <f>TINV(1 - $I$10, F10 - 1 - 1)</f>
        <v>2.0024654592910065</v>
      </c>
      <c r="I10" s="14">
        <v>0.95</v>
      </c>
    </row>
    <row r="12" spans="1:78">
      <c r="A12" s="5" t="s">
        <v>193</v>
      </c>
    </row>
    <row r="13" spans="1:78" ht="12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tr">
        <f>IF($I$10&gt;99%,("Lower"&amp;TEXT($I$10,"0.0%")),("Lower"&amp;TEXT($I$10,"0%")))</f>
        <v>Lower95%</v>
      </c>
      <c r="G13" s="7" t="str">
        <f>IF($I$10&gt;99%,("Upper"&amp;TEXT($I$10,"0.0%")),("Upper"&amp;TEXT($I$10,"0%")))</f>
        <v>Upper95%</v>
      </c>
      <c r="H13" s="10" t="s">
        <v>105</v>
      </c>
      <c r="I13" s="10" t="s">
        <v>106</v>
      </c>
    </row>
    <row r="14" spans="1:78">
      <c r="A14" s="16" t="s">
        <v>107</v>
      </c>
      <c r="B14" s="19">
        <v>6.4835877763914128E-3</v>
      </c>
      <c r="C14" s="19">
        <v>6.0181165279788625E-3</v>
      </c>
      <c r="D14" s="17">
        <f>B14 / C14</f>
        <v>1.0773450042465156</v>
      </c>
      <c r="E14" s="17">
        <f>TDIST(ABS(D14),$F$10 - 2,2)</f>
        <v>0.28586467721884579</v>
      </c>
      <c r="F14" s="19">
        <f>B14 - $H$10 * C14</f>
        <v>-5.5674827008745766E-3</v>
      </c>
      <c r="G14" s="17">
        <f>B14 + $H$10 * C14</f>
        <v>1.8534658253657403E-2</v>
      </c>
      <c r="H14" s="11">
        <v>0</v>
      </c>
      <c r="I14" s="11">
        <v>0</v>
      </c>
    </row>
    <row r="15" spans="1:78">
      <c r="A15" s="16" t="s">
        <v>190</v>
      </c>
      <c r="B15" s="17">
        <v>0.56634543185542463</v>
      </c>
      <c r="C15" s="17">
        <v>0.11249192045057416</v>
      </c>
      <c r="D15" s="17">
        <f>B15 / C15</f>
        <v>5.0345431884084615</v>
      </c>
      <c r="E15" s="17">
        <f>TDIST(ABS(D15),$F$10 - 2,2)</f>
        <v>5.1195991766327815E-6</v>
      </c>
      <c r="F15" s="17">
        <f>B15 - $H$10 * C15</f>
        <v>0.3410842467038383</v>
      </c>
      <c r="G15" s="17">
        <f>B15 + $H$10 * C15</f>
        <v>0.79160661700701096</v>
      </c>
      <c r="H15" s="11">
        <v>1</v>
      </c>
      <c r="I15" s="11">
        <f>B15*0.019439324665038/$E$10</f>
        <v>0.55480091463052306</v>
      </c>
    </row>
    <row r="17" spans="1:7">
      <c r="A17" s="5" t="s">
        <v>194</v>
      </c>
    </row>
    <row r="18" spans="1:7" ht="12" thickBot="1">
      <c r="A18" s="15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102</v>
      </c>
    </row>
    <row r="19" spans="1:7">
      <c r="A19" s="1" t="s">
        <v>114</v>
      </c>
      <c r="B19" s="9">
        <v>1</v>
      </c>
      <c r="C19" s="18">
        <f>C21 - C20</f>
        <v>7.0299646889605862E-3</v>
      </c>
      <c r="D19" s="18">
        <f>C19/B19</f>
        <v>7.0299646889605862E-3</v>
      </c>
      <c r="E19" s="8">
        <f>D19/D20</f>
        <v>25.34662511595031</v>
      </c>
      <c r="F19" s="8">
        <f>FDIST(E19,1,57)</f>
        <v>5.1195991766322733E-6</v>
      </c>
    </row>
    <row r="20" spans="1:7">
      <c r="A20" s="1" t="s">
        <v>115</v>
      </c>
      <c r="B20" s="9">
        <v>57</v>
      </c>
      <c r="C20" s="8">
        <v>1.580912588708281E-2</v>
      </c>
      <c r="D20" s="18">
        <f>C20/B20</f>
        <v>2.7735308573829492E-4</v>
      </c>
    </row>
    <row r="21" spans="1:7">
      <c r="A21" s="1" t="s">
        <v>116</v>
      </c>
      <c r="B21" s="9">
        <f>B19 + B20</f>
        <v>58</v>
      </c>
      <c r="C21" s="8">
        <v>2.2839090576043396E-2</v>
      </c>
    </row>
    <row r="23" spans="1:7">
      <c r="A23" s="5" t="s">
        <v>117</v>
      </c>
    </row>
    <row r="25" spans="1:7">
      <c r="B25" s="21" t="s">
        <v>190</v>
      </c>
      <c r="C25" s="21" t="s">
        <v>118</v>
      </c>
      <c r="D25" s="21" t="s">
        <v>119</v>
      </c>
      <c r="E25" s="21" t="s">
        <v>120</v>
      </c>
      <c r="F25" s="21" t="str">
        <f>IF($I$10&gt;99%,("Lower "&amp;TEXT($I$10,"0.0%")),("Lower "&amp;TEXT($I$10,"0%")))</f>
        <v>Lower 95%</v>
      </c>
      <c r="G25" s="21" t="str">
        <f>IF($I$10&gt;99%,("Upper "&amp;TEXT($I$10,"0.0%")),("Upper "&amp;TEXT($I$10,"0%")))</f>
        <v>Upper 95%</v>
      </c>
    </row>
    <row r="26" spans="1:7">
      <c r="B26" s="21">
        <v>1.7136478792698199E-2</v>
      </c>
      <c r="C26" s="21">
        <f>$D$10/SQRT($F$10)*SQRT(1+(B26- 0.0499056723965819)^2/0.000371482473205083)</f>
        <v>4.2766204803821265E-3</v>
      </c>
      <c r="D26" s="21">
        <f>SQRT($D$10^2 + C26^2)</f>
        <v>1.7194259753520031E-2</v>
      </c>
      <c r="E26" s="21">
        <f>0.00648358777639141 + 0.566345431855425 * B26</f>
        <v>1.6188754258723403E-2</v>
      </c>
      <c r="F26" s="21">
        <f>E26 - $H$10*D26</f>
        <v>-1.8242156995777956E-2</v>
      </c>
      <c r="G26" s="21">
        <f>E26 + $H$10*D26</f>
        <v>5.0619665513224762E-2</v>
      </c>
    </row>
    <row r="27" spans="1:7">
      <c r="B27" s="21">
        <v>4.465574562755565E-2</v>
      </c>
      <c r="C27" s="21">
        <f>$D$10/SQRT($F$10)*SQRT(1+(B27- 0.0499056723965819)^2/0.000371482473205083)</f>
        <v>2.2471488189760545E-3</v>
      </c>
      <c r="D27" s="21">
        <f>SQRT($D$10^2 + C27^2)</f>
        <v>1.6804843455174474E-2</v>
      </c>
      <c r="E27" s="21">
        <f>0.00648358777639141 + 0.566345431855425 * B27</f>
        <v>3.1774165318655422E-2</v>
      </c>
      <c r="F27" s="21">
        <f>E27 - $H$10*D27</f>
        <v>-1.8769532491239999E-3</v>
      </c>
      <c r="G27" s="21">
        <f>E27 + $H$10*D27</f>
        <v>6.5425283886434843E-2</v>
      </c>
    </row>
    <row r="28" spans="1:7">
      <c r="B28" s="21">
        <v>7.2175012462413105E-2</v>
      </c>
      <c r="C28" s="21">
        <f>$D$10/SQRT($F$10)*SQRT(1+(B28- 0.0499056723965819)^2/0.000371482473205083)</f>
        <v>3.3130846860666609E-3</v>
      </c>
      <c r="D28" s="21">
        <f>SQRT($D$10^2 + C28^2)</f>
        <v>1.6980271372252692E-2</v>
      </c>
      <c r="E28" s="21">
        <f>0.00648358777639141 + 0.566345431855425 * B28</f>
        <v>4.735957637858744E-2</v>
      </c>
      <c r="F28" s="21">
        <f>E28 - $H$10*D28</f>
        <v>1.3357169466263523E-2</v>
      </c>
      <c r="G28" s="21">
        <f>E28 + $H$10*D28</f>
        <v>8.1361983290911349E-2</v>
      </c>
    </row>
    <row r="29" spans="1:7">
      <c r="B29" s="21">
        <v>9.9694279297270566E-2</v>
      </c>
      <c r="C29" s="21">
        <f>$D$10/SQRT($F$10)*SQRT(1+(B29- 0.0499056723965819)^2/0.000371482473205083)</f>
        <v>6.0058338056006603E-3</v>
      </c>
      <c r="D29" s="21">
        <f>SQRT($D$10^2 + C29^2)</f>
        <v>1.7703760206204518E-2</v>
      </c>
      <c r="E29" s="21">
        <f>0.00648358777639141 + 0.566345431855425 * B29</f>
        <v>6.2944987438519465E-2</v>
      </c>
      <c r="F29" s="21">
        <f>E29 - $H$10*D29</f>
        <v>2.7493819126024291E-2</v>
      </c>
      <c r="G29" s="21">
        <f>E29 + $H$10*D29</f>
        <v>9.8396155751014638E-2</v>
      </c>
    </row>
    <row r="30" spans="1:7">
      <c r="B30" s="21">
        <v>0.12721354613212801</v>
      </c>
      <c r="C30" s="21">
        <f>$D$10/SQRT($F$10)*SQRT(1+(B30- 0.0499056723965819)^2/0.000371482473205083)</f>
        <v>8.9627120061376679E-3</v>
      </c>
      <c r="D30" s="21">
        <f>SQRT($D$10^2 + C30^2)</f>
        <v>1.8912516814090587E-2</v>
      </c>
      <c r="E30" s="21">
        <f>0.00648358777639141 + 0.566345431855425 * B30</f>
        <v>7.8530398498451476E-2</v>
      </c>
      <c r="F30" s="21">
        <f>E30 - $H$10*D30</f>
        <v>4.0658736829974687E-2</v>
      </c>
      <c r="G30" s="21">
        <f>E30 + $H$10*D30</f>
        <v>0.11640206016692826</v>
      </c>
    </row>
  </sheetData>
  <dataValidations count="1">
    <dataValidation type="decimal" allowBlank="1" showInputMessage="1" showErrorMessage="1" error="Please enter a confidence level between 0 and 1." sqref="I10" xr:uid="{DEECFB32-FB38-4BBA-9750-F3814313A349}">
      <formula1>0</formula1>
      <formula2>1</formula2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A3F3-496F-4014-9B99-2B8CAA9FA149}">
  <dimension ref="A1:BZ109"/>
  <sheetViews>
    <sheetView showGridLines="0" showRowColHeaders="0" zoomScaleNormal="100" workbookViewId="0">
      <selection activeCell="D50" sqref="D50:D109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9.140625" style="1" customWidth="1"/>
    <col min="79" max="16384" width="9.140625" style="1"/>
  </cols>
  <sheetData>
    <row r="1" spans="1:78">
      <c r="A1" s="2" t="s">
        <v>69</v>
      </c>
      <c r="B1" s="1" t="s">
        <v>195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75</v>
      </c>
      <c r="U1" s="3" t="s">
        <v>76</v>
      </c>
      <c r="Z1" s="35" t="s">
        <v>196</v>
      </c>
      <c r="BZ1" s="4" t="s">
        <v>196</v>
      </c>
    </row>
    <row r="2" spans="1:78" ht="11.25" customHeight="1">
      <c r="A2" s="2" t="s">
        <v>78</v>
      </c>
      <c r="C2" s="1" t="s">
        <v>189</v>
      </c>
      <c r="Q2" s="3" t="s">
        <v>197</v>
      </c>
      <c r="R2" s="3" t="s">
        <v>80</v>
      </c>
      <c r="S2" s="3" t="s">
        <v>139</v>
      </c>
    </row>
    <row r="3" spans="1:78" hidden="1" outlineLevel="1">
      <c r="A3" s="2" t="s">
        <v>83</v>
      </c>
    </row>
    <row r="4" spans="1:78" hidden="1" outlineLevel="1">
      <c r="A4" s="1" t="s">
        <v>198</v>
      </c>
    </row>
    <row r="5" spans="1:78" hidden="1" outlineLevel="1">
      <c r="A5" s="2" t="s">
        <v>84</v>
      </c>
    </row>
    <row r="6" spans="1:78" hidden="1" outlineLevel="1">
      <c r="A6" s="1" t="s">
        <v>199</v>
      </c>
    </row>
    <row r="7" spans="1:78" collapsed="1">
      <c r="A7" s="33"/>
      <c r="J7" s="3" t="s">
        <v>86</v>
      </c>
      <c r="K7" s="3" t="s">
        <v>200</v>
      </c>
    </row>
    <row r="8" spans="1:78" hidden="1">
      <c r="A8" s="5" t="s">
        <v>201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0.68444141983865481</v>
      </c>
      <c r="C10" s="11">
        <v>0.67890530439722774</v>
      </c>
      <c r="D10" s="11">
        <v>1.1244547212146259E-2</v>
      </c>
      <c r="E10" s="11">
        <v>1.9843825833867977E-2</v>
      </c>
      <c r="F10" s="12">
        <v>59</v>
      </c>
      <c r="G10" s="12">
        <v>1</v>
      </c>
      <c r="H10" s="13">
        <v>2.0024654592910065</v>
      </c>
      <c r="I10" s="14">
        <v>0.95</v>
      </c>
    </row>
    <row r="11" spans="1:78">
      <c r="A11" s="33"/>
    </row>
    <row r="12" spans="1:78" hidden="1">
      <c r="A12" s="5" t="s">
        <v>202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9">
        <v>9.2535551269093685E-3</v>
      </c>
      <c r="C14" s="19">
        <v>2.720309246820461E-3</v>
      </c>
      <c r="D14" s="17">
        <v>3.4016555793151331</v>
      </c>
      <c r="E14" s="17">
        <v>1.2302933935883424E-3</v>
      </c>
      <c r="F14" s="19">
        <v>3.8062298215614625E-3</v>
      </c>
      <c r="G14" s="17">
        <v>1.4700880432257275E-2</v>
      </c>
      <c r="H14" s="11">
        <v>0</v>
      </c>
      <c r="I14" s="11">
        <v>0</v>
      </c>
    </row>
    <row r="15" spans="1:78" outlineLevel="1">
      <c r="A15" s="16" t="s">
        <v>198</v>
      </c>
      <c r="B15" s="17">
        <v>0.63384735741743603</v>
      </c>
      <c r="C15" s="17">
        <v>5.700580870225435E-2</v>
      </c>
      <c r="D15" s="17">
        <v>11.118995973341397</v>
      </c>
      <c r="E15" s="17">
        <v>6.6815526370482978E-16</v>
      </c>
      <c r="F15" s="17">
        <v>0.51969519451222101</v>
      </c>
      <c r="G15" s="17">
        <v>0.74799952032265105</v>
      </c>
      <c r="H15" s="11">
        <v>1</v>
      </c>
      <c r="I15" s="11">
        <v>0.82730974842476912</v>
      </c>
    </row>
    <row r="16" spans="1:78">
      <c r="A16" s="33"/>
    </row>
    <row r="17" spans="1:7" hidden="1">
      <c r="A17" s="5" t="s">
        <v>203</v>
      </c>
    </row>
    <row r="18" spans="1:7" ht="12" hidden="1" outlineLevel="1" thickBot="1">
      <c r="A18" s="15" t="s">
        <v>109</v>
      </c>
      <c r="B18" s="7" t="s">
        <v>110</v>
      </c>
      <c r="C18" s="7" t="s">
        <v>111</v>
      </c>
      <c r="D18" s="7" t="s">
        <v>112</v>
      </c>
      <c r="E18" s="7" t="s">
        <v>113</v>
      </c>
      <c r="F18" s="7" t="s">
        <v>102</v>
      </c>
    </row>
    <row r="19" spans="1:7" hidden="1" outlineLevel="1">
      <c r="A19" s="1" t="s">
        <v>114</v>
      </c>
      <c r="B19" s="9">
        <v>1</v>
      </c>
      <c r="C19" s="8">
        <v>1.5632019581690783E-2</v>
      </c>
      <c r="D19" s="8">
        <v>1.5632019581690783E-2</v>
      </c>
      <c r="E19" s="8">
        <v>123.63207145518237</v>
      </c>
      <c r="F19" s="8">
        <v>6.6815526370481075E-16</v>
      </c>
    </row>
    <row r="20" spans="1:7" hidden="1" outlineLevel="1">
      <c r="A20" s="1" t="s">
        <v>115</v>
      </c>
      <c r="B20" s="9">
        <v>57</v>
      </c>
      <c r="C20" s="18">
        <v>7.2070709943526136E-3</v>
      </c>
      <c r="D20" s="18">
        <v>1.2643984200618621E-4</v>
      </c>
    </row>
    <row r="21" spans="1:7" hidden="1" outlineLevel="1">
      <c r="A21" s="1" t="s">
        <v>116</v>
      </c>
      <c r="B21" s="9">
        <v>58</v>
      </c>
      <c r="C21" s="8">
        <v>2.2839090576043396E-2</v>
      </c>
    </row>
    <row r="22" spans="1:7" collapsed="1">
      <c r="A22" s="33"/>
    </row>
    <row r="23" spans="1:7" hidden="1">
      <c r="A23" s="5" t="s">
        <v>117</v>
      </c>
    </row>
    <row r="24" spans="1:7" outlineLevel="1"/>
    <row r="25" spans="1:7" outlineLevel="1">
      <c r="B25" s="21" t="s">
        <v>198</v>
      </c>
      <c r="C25" s="21" t="s">
        <v>118</v>
      </c>
      <c r="D25" s="21" t="s">
        <v>119</v>
      </c>
      <c r="E25" s="21" t="s">
        <v>120</v>
      </c>
      <c r="F25" s="21" t="s">
        <v>121</v>
      </c>
      <c r="G25" s="21" t="s">
        <v>122</v>
      </c>
    </row>
    <row r="26" spans="1:7" outlineLevel="1">
      <c r="B26" s="21">
        <v>-1.29860799207997E-2</v>
      </c>
      <c r="C26" s="21">
        <v>3.3679029025698946E-3</v>
      </c>
      <c r="D26" s="21">
        <v>1.1738083828603583E-2</v>
      </c>
      <c r="E26" s="21">
        <v>1.022362685898854E-3</v>
      </c>
      <c r="F26" s="21">
        <v>-2.2482744739142156E-2</v>
      </c>
      <c r="G26" s="21">
        <v>2.4527470110939864E-2</v>
      </c>
    </row>
    <row r="27" spans="1:7" outlineLevel="1">
      <c r="B27" s="21">
        <v>1.4905469343376923E-2</v>
      </c>
      <c r="C27" s="21">
        <v>2.0556398109215215E-3</v>
      </c>
      <c r="D27" s="21">
        <v>1.1430900972295739E-2</v>
      </c>
      <c r="E27" s="21">
        <v>1.8701347481275436E-2</v>
      </c>
      <c r="F27" s="21">
        <v>-4.1886368843227634E-3</v>
      </c>
      <c r="G27" s="21">
        <v>4.1591331846873636E-2</v>
      </c>
    </row>
    <row r="28" spans="1:7" outlineLevel="1">
      <c r="B28" s="21">
        <v>4.2797018607553548E-2</v>
      </c>
      <c r="C28" s="21">
        <v>1.4712630460051519E-3</v>
      </c>
      <c r="D28" s="21">
        <v>1.134039051165023E-2</v>
      </c>
      <c r="E28" s="21">
        <v>3.6380332276652022E-2</v>
      </c>
      <c r="F28" s="21">
        <v>1.3671591982200974E-2</v>
      </c>
      <c r="G28" s="21">
        <v>5.9089072571103074E-2</v>
      </c>
    </row>
    <row r="29" spans="1:7" outlineLevel="1">
      <c r="B29" s="21">
        <v>7.0688567871730168E-2</v>
      </c>
      <c r="C29" s="21">
        <v>2.2714862350503872E-3</v>
      </c>
      <c r="D29" s="21">
        <v>1.1471682166195575E-2</v>
      </c>
      <c r="E29" s="21">
        <v>5.4059317072028608E-2</v>
      </c>
      <c r="F29" s="21">
        <v>3.1087669774257337E-2</v>
      </c>
      <c r="G29" s="21">
        <v>7.7030964369799879E-2</v>
      </c>
    </row>
    <row r="30" spans="1:7" outlineLevel="1">
      <c r="B30" s="21">
        <v>9.8580117135906795E-2</v>
      </c>
      <c r="C30" s="21">
        <v>3.6346608271879441E-3</v>
      </c>
      <c r="D30" s="21">
        <v>1.181738555412663E-2</v>
      </c>
      <c r="E30" s="21">
        <v>7.1738301867405194E-2</v>
      </c>
      <c r="F30" s="21">
        <v>4.8074395476142104E-2</v>
      </c>
      <c r="G30" s="21">
        <v>9.5402208258668283E-2</v>
      </c>
    </row>
    <row r="31" spans="1:7" outlineLevel="1"/>
    <row r="32" spans="1:7" outlineLevel="1"/>
    <row r="33" spans="1:9" outlineLevel="1"/>
    <row r="34" spans="1:9" outlineLevel="1"/>
    <row r="35" spans="1:9" outlineLevel="1"/>
    <row r="36" spans="1:9" outlineLevel="1"/>
    <row r="37" spans="1:9" outlineLevel="1"/>
    <row r="38" spans="1:9" outlineLevel="1"/>
    <row r="39" spans="1:9" outlineLevel="1"/>
    <row r="40" spans="1:9" outlineLevel="1"/>
    <row r="41" spans="1:9" outlineLevel="1"/>
    <row r="42" spans="1:9" outlineLevel="1"/>
    <row r="43" spans="1:9" outlineLevel="1"/>
    <row r="44" spans="1:9">
      <c r="A44" s="34"/>
    </row>
    <row r="45" spans="1:9" hidden="1">
      <c r="A45" s="5" t="s">
        <v>204</v>
      </c>
    </row>
    <row r="46" spans="1:9" ht="12" outlineLevel="1" thickBot="1">
      <c r="A46" s="6"/>
      <c r="B46" s="7" t="s">
        <v>124</v>
      </c>
      <c r="C46" s="7" t="s">
        <v>125</v>
      </c>
      <c r="D46" s="7" t="s">
        <v>126</v>
      </c>
      <c r="E46" s="7" t="s">
        <v>127</v>
      </c>
      <c r="F46" s="7" t="s">
        <v>128</v>
      </c>
      <c r="G46" s="22"/>
      <c r="H46" s="10" t="s">
        <v>130</v>
      </c>
      <c r="I46" s="22"/>
    </row>
    <row r="47" spans="1:9" outlineLevel="1">
      <c r="A47" s="1" t="s">
        <v>205</v>
      </c>
      <c r="B47" s="17">
        <v>-6.7036771614018985E-18</v>
      </c>
      <c r="C47" s="17">
        <v>1.1052318565214879E-2</v>
      </c>
      <c r="D47" s="19">
        <v>8.5418991432759418E-3</v>
      </c>
      <c r="E47" s="17">
        <v>-2.5956822380990233E-2</v>
      </c>
      <c r="F47" s="17">
        <v>2.7720669726027658E-2</v>
      </c>
      <c r="G47" s="14"/>
      <c r="H47" s="13" t="s">
        <v>206</v>
      </c>
      <c r="I47" s="13"/>
    </row>
    <row r="48" spans="1:9" outlineLevel="1"/>
    <row r="49" spans="1:4">
      <c r="A49" s="33"/>
    </row>
    <row r="50" spans="1:4" ht="15">
      <c r="A50" t="s">
        <v>6</v>
      </c>
      <c r="B50" t="s">
        <v>7</v>
      </c>
      <c r="C50" t="s">
        <v>8</v>
      </c>
      <c r="D50" s="1" t="s">
        <v>174</v>
      </c>
    </row>
    <row r="51" spans="1:4" ht="15">
      <c r="A51" s="39">
        <v>4.5979595202727735E-2</v>
      </c>
      <c r="B51" s="39">
        <v>2.3992101166686968E-2</v>
      </c>
      <c r="C51" s="39">
        <v>3.7009194099668963E-2</v>
      </c>
      <c r="D51" s="1">
        <f>A51-(0.00925+0.634*C51)</f>
        <v>1.3265766143537611E-2</v>
      </c>
    </row>
    <row r="52" spans="1:4" ht="15">
      <c r="A52" s="39">
        <v>2.1320017853773614E-2</v>
      </c>
      <c r="B52" s="39">
        <v>2.741377732982607E-2</v>
      </c>
      <c r="C52" s="39">
        <v>3.4246083857525131E-2</v>
      </c>
      <c r="D52" s="1">
        <f t="shared" ref="D52:D109" si="0">A52-(0.00925+0.634*C52)</f>
        <v>-9.6419993118973153E-3</v>
      </c>
    </row>
    <row r="53" spans="1:4" ht="15">
      <c r="A53" s="39">
        <v>2.9489959291369678E-2</v>
      </c>
      <c r="B53" s="39">
        <v>4.4743178347400381E-2</v>
      </c>
      <c r="C53" s="39">
        <v>4.7439599180991165E-2</v>
      </c>
      <c r="D53" s="1">
        <f t="shared" si="0"/>
        <v>-9.8367465893787233E-3</v>
      </c>
    </row>
    <row r="54" spans="1:4" ht="15">
      <c r="A54" s="39">
        <v>-1.3876727149211676E-2</v>
      </c>
      <c r="B54" s="39">
        <v>4.0499360023218141E-2</v>
      </c>
      <c r="C54" s="39">
        <v>-1.2986079920799721E-2</v>
      </c>
      <c r="D54" s="1">
        <f t="shared" si="0"/>
        <v>-1.4893552479424654E-2</v>
      </c>
    </row>
    <row r="55" spans="1:4" ht="15">
      <c r="A55" s="39">
        <v>2.1730546256240317E-2</v>
      </c>
      <c r="B55" s="39">
        <v>3.9808753501212379E-2</v>
      </c>
      <c r="C55" s="39">
        <v>3.4408983190194101E-2</v>
      </c>
      <c r="D55" s="1">
        <f t="shared" si="0"/>
        <v>-9.3347490863427418E-3</v>
      </c>
    </row>
    <row r="56" spans="1:4" ht="15">
      <c r="A56" s="39">
        <v>4.0686027496670371E-2</v>
      </c>
      <c r="B56" s="39">
        <v>3.7549346076464776E-2</v>
      </c>
      <c r="C56" s="39">
        <v>5.0869817117873077E-2</v>
      </c>
      <c r="D56" s="1">
        <f t="shared" si="0"/>
        <v>-8.1543655606115817E-4</v>
      </c>
    </row>
    <row r="57" spans="1:4" ht="15">
      <c r="A57" s="39">
        <v>4.6615425384520369E-2</v>
      </c>
      <c r="B57" s="39">
        <v>4.7009795696179607E-2</v>
      </c>
      <c r="C57" s="39">
        <v>5.5478934268309008E-2</v>
      </c>
      <c r="D57" s="1">
        <f t="shared" si="0"/>
        <v>2.1917810584124592E-3</v>
      </c>
    </row>
    <row r="58" spans="1:4" ht="15">
      <c r="A58" s="39">
        <v>4.9670109846729531E-2</v>
      </c>
      <c r="B58" s="39">
        <v>3.2987833985973533E-2</v>
      </c>
      <c r="C58" s="39">
        <v>6.1489349178563579E-2</v>
      </c>
      <c r="D58" s="1">
        <f t="shared" si="0"/>
        <v>1.43586246752022E-3</v>
      </c>
    </row>
    <row r="59" spans="1:4" ht="15">
      <c r="A59" s="39">
        <v>4.2565206135608907E-2</v>
      </c>
      <c r="B59" s="39">
        <v>4.8141977606873922E-2</v>
      </c>
      <c r="C59" s="39">
        <v>6.5033317528941703E-2</v>
      </c>
      <c r="D59" s="1">
        <f t="shared" si="0"/>
        <v>-7.9159171777401366E-3</v>
      </c>
    </row>
    <row r="60" spans="1:4" ht="15">
      <c r="A60" s="39">
        <v>6.2156540319047347E-2</v>
      </c>
      <c r="B60" s="39">
        <v>3.9702283320986083E-2</v>
      </c>
      <c r="C60" s="39">
        <v>6.2151513681101736E-2</v>
      </c>
      <c r="D60" s="1">
        <f t="shared" si="0"/>
        <v>1.3502480645228847E-2</v>
      </c>
    </row>
    <row r="61" spans="1:4" ht="15">
      <c r="A61" s="39">
        <v>6.7883744612337371E-2</v>
      </c>
      <c r="B61" s="39">
        <v>4.3158338629199683E-2</v>
      </c>
      <c r="C61" s="39">
        <v>7.4398282292948814E-2</v>
      </c>
      <c r="D61" s="1">
        <f t="shared" si="0"/>
        <v>1.1465233638607818E-2</v>
      </c>
    </row>
    <row r="62" spans="1:4" ht="15">
      <c r="A62" s="39">
        <v>5.1044070834405778E-2</v>
      </c>
      <c r="B62" s="39">
        <v>5.3884905376456994E-2</v>
      </c>
      <c r="C62" s="39">
        <v>7.8966095530753386E-2</v>
      </c>
      <c r="D62" s="1">
        <f t="shared" si="0"/>
        <v>-8.2704337320918739E-3</v>
      </c>
    </row>
    <row r="63" spans="1:4" ht="15">
      <c r="A63" s="39">
        <v>9.0690646472198627E-2</v>
      </c>
      <c r="B63" s="39">
        <v>9.4423791385596936E-2</v>
      </c>
      <c r="C63" s="39">
        <v>9.8580117135906822E-2</v>
      </c>
      <c r="D63" s="1">
        <f t="shared" si="0"/>
        <v>1.8940852208033709E-2</v>
      </c>
    </row>
    <row r="64" spans="1:4" ht="15">
      <c r="A64" s="39">
        <v>8.1138363103397268E-2</v>
      </c>
      <c r="B64" s="39">
        <v>9.2013140002852531E-2</v>
      </c>
      <c r="C64" s="39">
        <v>9.5337398442875657E-2</v>
      </c>
      <c r="D64" s="1">
        <f t="shared" si="0"/>
        <v>1.1444452490614099E-2</v>
      </c>
    </row>
    <row r="65" spans="1:4" ht="15">
      <c r="A65" s="39">
        <v>2.8569477210797445E-2</v>
      </c>
      <c r="B65" s="39">
        <v>5.1288407746223362E-2</v>
      </c>
      <c r="C65" s="39">
        <v>2.9779585184574617E-2</v>
      </c>
      <c r="D65" s="1">
        <f t="shared" si="0"/>
        <v>4.3922020377713811E-4</v>
      </c>
    </row>
    <row r="66" spans="1:4" ht="15">
      <c r="A66" s="39">
        <v>2.6375354160081917E-2</v>
      </c>
      <c r="B66" s="39">
        <v>5.1809940040439241E-2</v>
      </c>
      <c r="C66" s="39">
        <v>3.8469981640167079E-2</v>
      </c>
      <c r="D66" s="1">
        <f t="shared" si="0"/>
        <v>-7.2646141997840114E-3</v>
      </c>
    </row>
    <row r="67" spans="1:4" ht="15">
      <c r="A67" s="39">
        <v>3.3485010019937644E-2</v>
      </c>
      <c r="B67" s="39">
        <v>4.2565212933650474E-2</v>
      </c>
      <c r="C67" s="39">
        <v>3.6802066288426451E-2</v>
      </c>
      <c r="D67" s="1">
        <f t="shared" si="0"/>
        <v>9.0249999307527584E-4</v>
      </c>
    </row>
    <row r="68" spans="1:4" ht="15">
      <c r="A68" s="39">
        <v>4.2045960059220414E-2</v>
      </c>
      <c r="B68" s="39">
        <v>5.864578773434443E-2</v>
      </c>
      <c r="C68" s="39">
        <v>4.9488715101579039E-2</v>
      </c>
      <c r="D68" s="1">
        <f t="shared" si="0"/>
        <v>1.4201146848192986E-3</v>
      </c>
    </row>
    <row r="69" spans="1:4" ht="15">
      <c r="A69" s="39">
        <v>4.1894932757847607E-2</v>
      </c>
      <c r="B69" s="39">
        <v>7.6504220850261193E-2</v>
      </c>
      <c r="C69" s="39">
        <v>6.1352285607355818E-2</v>
      </c>
      <c r="D69" s="1">
        <f t="shared" si="0"/>
        <v>-6.2524163172159863E-3</v>
      </c>
    </row>
    <row r="70" spans="1:4" ht="15">
      <c r="A70" s="39">
        <v>6.2045936380103563E-2</v>
      </c>
      <c r="B70" s="39">
        <v>0.12721354613212768</v>
      </c>
      <c r="C70" s="39">
        <v>8.8337942875814965E-2</v>
      </c>
      <c r="D70" s="1">
        <f t="shared" si="0"/>
        <v>-3.2103194031631241E-3</v>
      </c>
    </row>
    <row r="71" spans="1:4" ht="15">
      <c r="A71" s="39">
        <v>4.8422330353541258E-2</v>
      </c>
      <c r="B71" s="39">
        <v>6.3039789993574402E-2</v>
      </c>
      <c r="C71" s="39">
        <v>6.9892466101742767E-2</v>
      </c>
      <c r="D71" s="1">
        <f t="shared" si="0"/>
        <v>-5.1394931549636549E-3</v>
      </c>
    </row>
    <row r="72" spans="1:4" ht="15">
      <c r="A72" s="39">
        <v>4.258873323216196E-2</v>
      </c>
      <c r="B72" s="39">
        <v>4.9501786581409774E-2</v>
      </c>
      <c r="C72" s="39">
        <v>4.9496346803021417E-2</v>
      </c>
      <c r="D72" s="1">
        <f t="shared" si="0"/>
        <v>1.9580493590463793E-3</v>
      </c>
    </row>
    <row r="73" spans="1:4" ht="15">
      <c r="A73" s="39">
        <v>3.3264281394939137E-2</v>
      </c>
      <c r="B73" s="39">
        <v>6.0168938498742053E-2</v>
      </c>
      <c r="C73" s="39">
        <v>4.8335628166580935E-2</v>
      </c>
      <c r="D73" s="1">
        <f t="shared" si="0"/>
        <v>-6.6305068626731772E-3</v>
      </c>
    </row>
    <row r="74" spans="1:4" ht="15">
      <c r="A74" s="39">
        <v>3.7752394383228902E-2</v>
      </c>
      <c r="B74" s="39">
        <v>6.631973260323365E-2</v>
      </c>
      <c r="C74" s="39">
        <v>3.980781237570577E-2</v>
      </c>
      <c r="D74" s="1">
        <f t="shared" si="0"/>
        <v>3.2642413370314455E-3</v>
      </c>
    </row>
    <row r="75" spans="1:4" ht="15">
      <c r="A75" s="39">
        <v>2.1812759953685944E-2</v>
      </c>
      <c r="B75" s="39">
        <v>6.0860255887504683E-2</v>
      </c>
      <c r="C75" s="39">
        <v>-9.2386455791407945E-3</v>
      </c>
      <c r="D75" s="1">
        <f t="shared" si="0"/>
        <v>1.8420061250861208E-2</v>
      </c>
    </row>
    <row r="76" spans="1:4" ht="15">
      <c r="A76" s="39">
        <v>8.5051145459144432E-3</v>
      </c>
      <c r="B76" s="39">
        <v>6.8474444474192056E-2</v>
      </c>
      <c r="C76" s="39">
        <v>1.3441683165327997E-3</v>
      </c>
      <c r="D76" s="1">
        <f t="shared" si="0"/>
        <v>-1.5970881667673516E-3</v>
      </c>
    </row>
    <row r="77" spans="1:4" ht="15">
      <c r="A77" s="39">
        <v>4.2346321980647313E-2</v>
      </c>
      <c r="B77" s="39">
        <v>6.8238890767034766E-2</v>
      </c>
      <c r="C77" s="39">
        <v>4.485860455208826E-2</v>
      </c>
      <c r="D77" s="1">
        <f t="shared" si="0"/>
        <v>4.6559666946233563E-3</v>
      </c>
    </row>
    <row r="78" spans="1:4" ht="15">
      <c r="A78" s="39">
        <v>5.1755297500557004E-2</v>
      </c>
      <c r="B78" s="39">
        <v>7.4968773377952658E-2</v>
      </c>
      <c r="C78" s="39">
        <v>6.7124062701032078E-2</v>
      </c>
      <c r="D78" s="1">
        <f t="shared" si="0"/>
        <v>-5.135825189733767E-5</v>
      </c>
    </row>
    <row r="79" spans="1:4" ht="15">
      <c r="A79" s="39">
        <v>5.3824793564324618E-2</v>
      </c>
      <c r="B79" s="39">
        <v>7.6191998695072871E-2</v>
      </c>
      <c r="C79" s="39">
        <v>5.6386727078918383E-2</v>
      </c>
      <c r="D79" s="1">
        <f t="shared" si="0"/>
        <v>8.825608596290363E-3</v>
      </c>
    </row>
    <row r="80" spans="1:4" ht="15">
      <c r="A80" s="39">
        <v>4.9015937181944996E-2</v>
      </c>
      <c r="B80" s="39">
        <v>6.2889298073584232E-2</v>
      </c>
      <c r="C80" s="39">
        <v>6.3153205138977944E-2</v>
      </c>
      <c r="D80" s="1">
        <f t="shared" si="0"/>
        <v>-2.7319487616702526E-4</v>
      </c>
    </row>
    <row r="81" spans="1:4" ht="15">
      <c r="A81" s="39">
        <v>3.3888390201842533E-2</v>
      </c>
      <c r="B81" s="39">
        <v>6.1418542330272184E-2</v>
      </c>
      <c r="C81" s="39">
        <v>4.8422071903431008E-2</v>
      </c>
      <c r="D81" s="1">
        <f t="shared" si="0"/>
        <v>-6.0612033849327257E-3</v>
      </c>
    </row>
    <row r="82" spans="1:4" ht="15">
      <c r="A82" s="39">
        <v>3.112267503853338E-2</v>
      </c>
      <c r="B82" s="39">
        <v>5.3816210327206321E-2</v>
      </c>
      <c r="C82" s="39">
        <v>3.0537635627098353E-2</v>
      </c>
      <c r="D82" s="1">
        <f t="shared" si="0"/>
        <v>2.5118140509530276E-3</v>
      </c>
    </row>
    <row r="83" spans="1:4" ht="15">
      <c r="A83" s="39">
        <v>6.5853487220821169E-2</v>
      </c>
      <c r="B83" s="39">
        <v>5.5651661774590105E-2</v>
      </c>
      <c r="C83" s="39">
        <v>5.8992522592677912E-2</v>
      </c>
      <c r="D83" s="1">
        <f t="shared" si="0"/>
        <v>1.920222789706337E-2</v>
      </c>
    </row>
    <row r="84" spans="1:4" ht="15">
      <c r="A84" s="39">
        <v>4.7956412530538867E-2</v>
      </c>
      <c r="B84" s="39">
        <v>5.136087143051167E-2</v>
      </c>
      <c r="C84" s="39">
        <v>5.581448188714952E-2</v>
      </c>
      <c r="D84" s="1">
        <f t="shared" si="0"/>
        <v>3.3200310140860667E-3</v>
      </c>
    </row>
    <row r="85" spans="1:4" ht="15">
      <c r="A85" s="39">
        <v>2.6180629725897651E-2</v>
      </c>
      <c r="B85" s="39">
        <v>5.5449557861921059E-2</v>
      </c>
      <c r="C85" s="39">
        <v>4.3419909617901112E-2</v>
      </c>
      <c r="D85" s="1">
        <f t="shared" si="0"/>
        <v>-1.0597592971851651E-2</v>
      </c>
    </row>
    <row r="86" spans="1:4" ht="15">
      <c r="A86" s="39">
        <v>4.00393888340487E-2</v>
      </c>
      <c r="B86" s="39">
        <v>5.2263688608845407E-2</v>
      </c>
      <c r="C86" s="39">
        <v>4.0237414149330887E-2</v>
      </c>
      <c r="D86" s="1">
        <f t="shared" si="0"/>
        <v>5.2788682633729198E-3</v>
      </c>
    </row>
    <row r="87" spans="1:4" ht="15">
      <c r="A87" s="39">
        <v>3.1968215555805701E-2</v>
      </c>
      <c r="B87" s="39">
        <v>4.4241564872035614E-2</v>
      </c>
      <c r="C87" s="39">
        <v>3.9611025280224116E-2</v>
      </c>
      <c r="D87" s="1">
        <f t="shared" si="0"/>
        <v>-2.3951744718563872E-3</v>
      </c>
    </row>
    <row r="88" spans="1:4" ht="15">
      <c r="A88" s="39">
        <v>-1.181315268384547E-2</v>
      </c>
      <c r="B88" s="39">
        <v>3.2167742018008282E-2</v>
      </c>
      <c r="C88" s="39">
        <v>-1.0423178439248374E-2</v>
      </c>
      <c r="D88" s="1">
        <f t="shared" si="0"/>
        <v>-1.4454857553362E-2</v>
      </c>
    </row>
    <row r="89" spans="1:4" ht="15">
      <c r="A89" s="39">
        <v>2.8612245501578655E-2</v>
      </c>
      <c r="B89" s="39">
        <v>3.9353969044434112E-2</v>
      </c>
      <c r="C89" s="39">
        <v>4.2112126384809259E-3</v>
      </c>
      <c r="D89" s="1">
        <f t="shared" si="0"/>
        <v>1.6692336688781749E-2</v>
      </c>
    </row>
    <row r="90" spans="1:4" ht="15">
      <c r="A90" s="39">
        <v>6.3033952873238888E-2</v>
      </c>
      <c r="B90" s="39">
        <v>5.4924707329691479E-2</v>
      </c>
      <c r="C90" s="39">
        <v>5.0279857335221091E-2</v>
      </c>
      <c r="D90" s="1">
        <f t="shared" si="0"/>
        <v>2.1906523322708718E-2</v>
      </c>
    </row>
    <row r="91" spans="1:4" ht="15">
      <c r="A91" s="39">
        <v>3.0717506234520055E-2</v>
      </c>
      <c r="B91" s="39">
        <v>4.4002861673625424E-2</v>
      </c>
      <c r="C91" s="39">
        <v>-8.7297527264886699E-3</v>
      </c>
      <c r="D91" s="1">
        <f t="shared" si="0"/>
        <v>2.7002169463113873E-2</v>
      </c>
    </row>
    <row r="92" spans="1:4" ht="15">
      <c r="A92" s="39">
        <v>1.4059006589151631E-2</v>
      </c>
      <c r="B92" s="39">
        <v>6.6347768047872041E-2</v>
      </c>
      <c r="C92" s="39">
        <v>1.6194765525811949E-2</v>
      </c>
      <c r="D92" s="1">
        <f t="shared" si="0"/>
        <v>-5.4584747542131464E-3</v>
      </c>
    </row>
    <row r="93" spans="1:4" ht="15">
      <c r="A93" s="39">
        <v>3.3231951050637322E-3</v>
      </c>
      <c r="B93" s="39">
        <v>3.6146813189160749E-2</v>
      </c>
      <c r="C93" s="39">
        <v>1.0703411014887672E-2</v>
      </c>
      <c r="D93" s="1">
        <f t="shared" si="0"/>
        <v>-1.2712767478375051E-2</v>
      </c>
    </row>
    <row r="94" spans="1:4" ht="15">
      <c r="A94" s="39">
        <v>2.1174100136951087E-2</v>
      </c>
      <c r="B94" s="39">
        <v>4.2284752969398785E-2</v>
      </c>
      <c r="C94" s="39">
        <v>5.9757869063871261E-2</v>
      </c>
      <c r="D94" s="1">
        <f t="shared" si="0"/>
        <v>-2.5962388849543296E-2</v>
      </c>
    </row>
    <row r="95" spans="1:4" ht="15">
      <c r="A95" s="39">
        <v>1.7150453893305988E-2</v>
      </c>
      <c r="B95" s="39">
        <v>4.2604525709809028E-2</v>
      </c>
      <c r="C95" s="39">
        <v>4.142286056385712E-2</v>
      </c>
      <c r="D95" s="1">
        <f t="shared" si="0"/>
        <v>-1.8361639704179429E-2</v>
      </c>
    </row>
    <row r="96" spans="1:4" ht="15">
      <c r="A96" s="39">
        <v>2.9999201355489887E-2</v>
      </c>
      <c r="B96" s="39">
        <v>4.833915350344245E-2</v>
      </c>
      <c r="C96" s="39">
        <v>4.6679393670130832E-2</v>
      </c>
      <c r="D96" s="1">
        <f t="shared" si="0"/>
        <v>-8.8455342313730582E-3</v>
      </c>
    </row>
    <row r="97" spans="1:4" ht="15">
      <c r="A97" s="39">
        <v>4.2950518748206559E-2</v>
      </c>
      <c r="B97" s="39">
        <v>5.9815929054780614E-2</v>
      </c>
      <c r="C97" s="39">
        <v>5.5573104372496587E-2</v>
      </c>
      <c r="D97" s="1">
        <f t="shared" si="0"/>
        <v>-1.5328294239562792E-3</v>
      </c>
    </row>
    <row r="98" spans="1:4" ht="15">
      <c r="A98" s="39">
        <v>3.9670945213513303E-2</v>
      </c>
      <c r="B98" s="39">
        <v>5.4595602982946308E-2</v>
      </c>
      <c r="C98" s="39">
        <v>4.2545264707955326E-3</v>
      </c>
      <c r="D98" s="1">
        <f t="shared" si="0"/>
        <v>2.7723575431028935E-2</v>
      </c>
    </row>
    <row r="99" spans="1:4" ht="15">
      <c r="A99" s="39">
        <v>4.1590449786297673E-3</v>
      </c>
      <c r="B99" s="39">
        <v>2.7547743014234377E-2</v>
      </c>
      <c r="C99" s="39">
        <v>1.438009650647263E-2</v>
      </c>
      <c r="D99" s="1">
        <f t="shared" si="0"/>
        <v>-1.4207936206473877E-2</v>
      </c>
    </row>
    <row r="100" spans="1:4" ht="15">
      <c r="A100" s="39">
        <v>3.621292540555178E-2</v>
      </c>
      <c r="B100" s="39">
        <v>3.9655362940535718E-2</v>
      </c>
      <c r="C100" s="39">
        <v>6.1156432286783566E-2</v>
      </c>
      <c r="D100" s="1">
        <f t="shared" si="0"/>
        <v>-1.1810252664269001E-2</v>
      </c>
    </row>
    <row r="101" spans="1:4" ht="15">
      <c r="A101" s="39">
        <v>2.9567954953760474E-2</v>
      </c>
      <c r="B101" s="39">
        <v>3.8224616775185932E-2</v>
      </c>
      <c r="C101" s="39">
        <v>3.0329020331190799E-2</v>
      </c>
      <c r="D101" s="1">
        <f t="shared" si="0"/>
        <v>1.0893560637855043E-3</v>
      </c>
    </row>
    <row r="102" spans="1:4" ht="15">
      <c r="A102" s="39">
        <v>2.3934150269567332E-2</v>
      </c>
      <c r="B102" s="39">
        <v>3.2023357198443611E-2</v>
      </c>
      <c r="C102" s="39">
        <v>2.0748953951162434E-2</v>
      </c>
      <c r="D102" s="1">
        <f t="shared" si="0"/>
        <v>1.5293134645303491E-3</v>
      </c>
    </row>
    <row r="103" spans="1:4" ht="15">
      <c r="A103" s="39">
        <v>2.7070626737639273E-2</v>
      </c>
      <c r="B103" s="39">
        <v>3.5626735968956678E-2</v>
      </c>
      <c r="C103" s="39">
        <v>1.844445046284696E-2</v>
      </c>
      <c r="D103" s="1">
        <f t="shared" si="0"/>
        <v>6.1268451441943012E-3</v>
      </c>
    </row>
    <row r="104" spans="1:4" ht="15">
      <c r="A104" s="39">
        <v>1.68705482027879E-2</v>
      </c>
      <c r="B104" s="39">
        <v>3.0462481337764909E-2</v>
      </c>
      <c r="C104" s="39">
        <v>1.7023345542887664E-2</v>
      </c>
      <c r="D104" s="1">
        <f t="shared" si="0"/>
        <v>-3.1722528714028773E-3</v>
      </c>
    </row>
    <row r="105" spans="1:4" ht="15">
      <c r="A105" s="39">
        <v>2.7106816322383463E-2</v>
      </c>
      <c r="B105" s="39">
        <v>2.5913558003723799E-2</v>
      </c>
      <c r="C105" s="39">
        <v>2.4606522281084044E-2</v>
      </c>
      <c r="D105" s="1">
        <f t="shared" si="0"/>
        <v>2.2562811961761783E-3</v>
      </c>
    </row>
    <row r="106" spans="1:4" ht="15">
      <c r="A106" s="39">
        <v>1.143331572505517E-2</v>
      </c>
      <c r="B106" s="39">
        <v>3.0826518909781015E-2</v>
      </c>
      <c r="C106" s="39">
        <v>1.5509536012221955E-2</v>
      </c>
      <c r="D106" s="1">
        <f t="shared" si="0"/>
        <v>-7.6497301066935485E-3</v>
      </c>
    </row>
    <row r="107" spans="1:4" ht="15">
      <c r="A107" s="39">
        <v>1.8345129320417194E-2</v>
      </c>
      <c r="B107" s="39">
        <v>3.035901156298388E-2</v>
      </c>
      <c r="C107" s="39">
        <v>2.9960913857131222E-2</v>
      </c>
      <c r="D107" s="1">
        <f t="shared" si="0"/>
        <v>-9.9000900650040025E-3</v>
      </c>
    </row>
    <row r="108" spans="1:4" ht="15">
      <c r="A108" s="39">
        <v>2.1576078951938908E-2</v>
      </c>
      <c r="B108" s="39">
        <v>1.7136478792698185E-2</v>
      </c>
      <c r="C108" s="39">
        <v>3.1771669690221556E-2</v>
      </c>
      <c r="D108" s="1">
        <f t="shared" si="0"/>
        <v>-7.8171596316615605E-3</v>
      </c>
    </row>
    <row r="109" spans="1:4" ht="15">
      <c r="A109" s="39">
        <v>1.7136881069124345E-2</v>
      </c>
      <c r="B109" s="39">
        <v>1.7863277327198297E-2</v>
      </c>
      <c r="C109" s="39">
        <v>4.3267765105556542E-3</v>
      </c>
      <c r="D109" s="1">
        <f t="shared" si="0"/>
        <v>5.1437047614320604E-3</v>
      </c>
    </row>
  </sheetData>
  <dataValidations count="1">
    <dataValidation type="decimal" allowBlank="1" showInputMessage="1" showErrorMessage="1" error="Please enter a confidence level between 0 and 1." sqref="I10" xr:uid="{97E55F45-A3A5-49D5-A548-80C66028C4E1}">
      <formula1>0</formula1>
      <formula2>1</formula2>
    </dataValidation>
  </dataValidation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4186-4E5B-4E68-824D-C30666C47458}">
  <dimension ref="A1:BZ31"/>
  <sheetViews>
    <sheetView showGridLines="0" showRowColHeaders="0" zoomScaleNormal="100" workbookViewId="0">
      <selection activeCell="A2" sqref="A2:E16"/>
    </sheetView>
  </sheetViews>
  <sheetFormatPr defaultRowHeight="11.25" outlineLevelRow="1"/>
  <cols>
    <col min="1" max="1" width="15.7109375" style="1" customWidth="1"/>
    <col min="2" max="10" width="10.7109375" style="1" customWidth="1"/>
    <col min="11" max="77" width="9.140625" style="1"/>
    <col min="78" max="78" width="9.140625" style="1" customWidth="1"/>
    <col min="79" max="16384" width="9.140625" style="1"/>
  </cols>
  <sheetData>
    <row r="1" spans="1:78">
      <c r="A1" s="2" t="s">
        <v>69</v>
      </c>
      <c r="B1" s="1" t="s">
        <v>207</v>
      </c>
      <c r="M1" s="3" t="s">
        <v>71</v>
      </c>
      <c r="N1" s="3" t="s">
        <v>72</v>
      </c>
      <c r="O1" s="3" t="s">
        <v>73</v>
      </c>
      <c r="Q1" s="3" t="s">
        <v>74</v>
      </c>
      <c r="R1" s="3" t="s">
        <v>75</v>
      </c>
      <c r="U1" s="3" t="s">
        <v>76</v>
      </c>
      <c r="Z1" s="35" t="s">
        <v>208</v>
      </c>
      <c r="BZ1" s="4" t="s">
        <v>208</v>
      </c>
    </row>
    <row r="2" spans="1:78" ht="11.25" customHeight="1">
      <c r="A2" s="2" t="s">
        <v>78</v>
      </c>
      <c r="C2" s="1" t="s">
        <v>189</v>
      </c>
      <c r="Q2" s="3" t="s">
        <v>209</v>
      </c>
      <c r="R2" s="3" t="s">
        <v>80</v>
      </c>
      <c r="S2" s="3" t="s">
        <v>139</v>
      </c>
    </row>
    <row r="3" spans="1:78" hidden="1" outlineLevel="1">
      <c r="A3" s="2" t="s">
        <v>83</v>
      </c>
    </row>
    <row r="4" spans="1:78" hidden="1" outlineLevel="1">
      <c r="A4" s="1" t="s">
        <v>210</v>
      </c>
    </row>
    <row r="5" spans="1:78" hidden="1" outlineLevel="1">
      <c r="A5" s="2" t="s">
        <v>84</v>
      </c>
    </row>
    <row r="6" spans="1:78" hidden="1" outlineLevel="1">
      <c r="A6" s="1" t="s">
        <v>211</v>
      </c>
    </row>
    <row r="7" spans="1:78" collapsed="1">
      <c r="A7" s="33"/>
      <c r="J7" s="3" t="s">
        <v>86</v>
      </c>
      <c r="K7" s="3" t="s">
        <v>212</v>
      </c>
    </row>
    <row r="8" spans="1:78" hidden="1">
      <c r="A8" s="5" t="s">
        <v>213</v>
      </c>
    </row>
    <row r="9" spans="1:78" ht="12" outlineLevel="1" thickBot="1">
      <c r="A9" s="6"/>
      <c r="B9" s="10" t="s">
        <v>89</v>
      </c>
      <c r="C9" s="10" t="s">
        <v>90</v>
      </c>
      <c r="D9" s="10" t="s">
        <v>91</v>
      </c>
      <c r="E9" s="10" t="s">
        <v>92</v>
      </c>
      <c r="F9" s="10" t="s">
        <v>93</v>
      </c>
      <c r="G9" s="10" t="s">
        <v>94</v>
      </c>
      <c r="H9" s="10" t="s">
        <v>95</v>
      </c>
      <c r="I9" s="10" t="s">
        <v>96</v>
      </c>
    </row>
    <row r="10" spans="1:78" outlineLevel="1">
      <c r="B10" s="11">
        <v>0.70270485747514755</v>
      </c>
      <c r="C10" s="11">
        <v>0.69208717381354568</v>
      </c>
      <c r="D10" s="11">
        <v>1.1011317787964828E-2</v>
      </c>
      <c r="E10" s="11">
        <v>1.9843825833867977E-2</v>
      </c>
      <c r="F10" s="12">
        <v>59</v>
      </c>
      <c r="G10" s="12">
        <v>1</v>
      </c>
      <c r="H10" s="13">
        <v>2.0032407188478727</v>
      </c>
      <c r="I10" s="14">
        <v>0.95</v>
      </c>
    </row>
    <row r="11" spans="1:78">
      <c r="A11" s="33"/>
    </row>
    <row r="12" spans="1:78" hidden="1">
      <c r="A12" s="5" t="s">
        <v>214</v>
      </c>
    </row>
    <row r="13" spans="1:78" ht="12" outlineLevel="1" thickBot="1">
      <c r="A13" s="15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103</v>
      </c>
      <c r="G13" s="7" t="s">
        <v>104</v>
      </c>
      <c r="H13" s="10" t="s">
        <v>105</v>
      </c>
      <c r="I13" s="10" t="s">
        <v>106</v>
      </c>
    </row>
    <row r="14" spans="1:78" outlineLevel="1">
      <c r="A14" s="16" t="s">
        <v>107</v>
      </c>
      <c r="B14" s="19">
        <v>3.7395125297476619E-3</v>
      </c>
      <c r="C14" s="19">
        <v>3.9917864037044464E-3</v>
      </c>
      <c r="D14" s="17">
        <v>0.93680176030394058</v>
      </c>
      <c r="E14" s="17">
        <v>0.35288319425879644</v>
      </c>
      <c r="F14" s="19">
        <v>-4.2569965350963976E-3</v>
      </c>
      <c r="G14" s="17">
        <v>1.1736021594591722E-2</v>
      </c>
      <c r="H14" s="11">
        <v>0</v>
      </c>
      <c r="I14" s="11">
        <v>0</v>
      </c>
    </row>
    <row r="15" spans="1:78" outlineLevel="1">
      <c r="A15" s="16" t="s">
        <v>190</v>
      </c>
      <c r="B15" s="17">
        <v>0.16296259373585059</v>
      </c>
      <c r="C15" s="17">
        <v>8.7861084280313667E-2</v>
      </c>
      <c r="D15" s="17">
        <v>1.8547755820532745</v>
      </c>
      <c r="E15" s="17">
        <v>6.8895793647181194E-2</v>
      </c>
      <c r="F15" s="17">
        <v>-1.3044307896598495E-2</v>
      </c>
      <c r="G15" s="17">
        <v>0.33896949536829968</v>
      </c>
      <c r="H15" s="11">
        <v>1.3954197445159271</v>
      </c>
      <c r="I15" s="11">
        <v>0.15964072625960965</v>
      </c>
    </row>
    <row r="16" spans="1:78" outlineLevel="1">
      <c r="A16" s="16" t="s">
        <v>198</v>
      </c>
      <c r="B16" s="17">
        <v>0.56873896372852251</v>
      </c>
      <c r="C16" s="17">
        <v>6.5943025258098045E-2</v>
      </c>
      <c r="D16" s="17">
        <v>8.6247023320890062</v>
      </c>
      <c r="E16" s="17">
        <v>7.330811492375077E-12</v>
      </c>
      <c r="F16" s="17">
        <v>0.43663921040748677</v>
      </c>
      <c r="G16" s="17">
        <v>0.70083871704955825</v>
      </c>
      <c r="H16" s="11">
        <v>1.3954197445159238</v>
      </c>
      <c r="I16" s="11">
        <v>0.74232902211459884</v>
      </c>
    </row>
    <row r="17" spans="1:9">
      <c r="A17" s="33"/>
    </row>
    <row r="18" spans="1:9" hidden="1">
      <c r="A18" s="5" t="s">
        <v>215</v>
      </c>
    </row>
    <row r="19" spans="1:9" ht="12" hidden="1" outlineLevel="1" thickBot="1">
      <c r="A19" s="15" t="s">
        <v>109</v>
      </c>
      <c r="B19" s="7" t="s">
        <v>110</v>
      </c>
      <c r="C19" s="7" t="s">
        <v>111</v>
      </c>
      <c r="D19" s="7" t="s">
        <v>112</v>
      </c>
      <c r="E19" s="7" t="s">
        <v>113</v>
      </c>
      <c r="F19" s="7" t="s">
        <v>102</v>
      </c>
    </row>
    <row r="20" spans="1:9" hidden="1" outlineLevel="1">
      <c r="A20" s="1" t="s">
        <v>114</v>
      </c>
      <c r="B20" s="9">
        <v>2</v>
      </c>
      <c r="C20" s="8">
        <v>1.6049139888100562E-2</v>
      </c>
      <c r="D20" s="18">
        <v>8.0245699440502812E-3</v>
      </c>
      <c r="E20" s="8">
        <v>66.18250080442985</v>
      </c>
      <c r="F20" s="8">
        <v>1.7752469466163527E-15</v>
      </c>
    </row>
    <row r="21" spans="1:9" hidden="1" outlineLevel="1">
      <c r="A21" s="1" t="s">
        <v>115</v>
      </c>
      <c r="B21" s="9">
        <v>56</v>
      </c>
      <c r="C21" s="18">
        <v>6.7899506879428358E-3</v>
      </c>
      <c r="D21" s="18">
        <v>1.2124911942755064E-4</v>
      </c>
    </row>
    <row r="22" spans="1:9" hidden="1" outlineLevel="1">
      <c r="A22" s="1" t="s">
        <v>116</v>
      </c>
      <c r="B22" s="9">
        <v>58</v>
      </c>
      <c r="C22" s="8">
        <v>2.2839090576043396E-2</v>
      </c>
    </row>
    <row r="23" spans="1:9" collapsed="1">
      <c r="A23" s="33"/>
    </row>
    <row r="24" spans="1:9" hidden="1">
      <c r="A24" s="5" t="s">
        <v>216</v>
      </c>
    </row>
    <row r="25" spans="1:9" ht="12" outlineLevel="1" thickBot="1">
      <c r="A25" s="6"/>
      <c r="B25" s="7" t="s">
        <v>124</v>
      </c>
      <c r="C25" s="7" t="s">
        <v>125</v>
      </c>
      <c r="D25" s="7" t="s">
        <v>126</v>
      </c>
      <c r="E25" s="7" t="s">
        <v>127</v>
      </c>
      <c r="F25" s="7" t="s">
        <v>128</v>
      </c>
      <c r="G25" s="22"/>
      <c r="H25" s="10" t="s">
        <v>130</v>
      </c>
      <c r="I25" s="22"/>
    </row>
    <row r="26" spans="1:9" outlineLevel="1">
      <c r="A26" s="1" t="s">
        <v>205</v>
      </c>
      <c r="B26" s="17">
        <v>-7.8209566883022158E-18</v>
      </c>
      <c r="C26" s="17">
        <v>1.0727716903662811E-2</v>
      </c>
      <c r="D26" s="19">
        <v>8.5706657457969172E-3</v>
      </c>
      <c r="E26" s="17">
        <v>-2.3442873938180387E-2</v>
      </c>
      <c r="F26" s="17">
        <v>2.477212375390795E-2</v>
      </c>
      <c r="G26" s="14"/>
      <c r="H26" s="13" t="s">
        <v>217</v>
      </c>
      <c r="I26" s="13"/>
    </row>
    <row r="27" spans="1:9" outlineLevel="1"/>
    <row r="28" spans="1:9">
      <c r="A28" s="33"/>
    </row>
    <row r="31" spans="1:9">
      <c r="A31" s="3" t="s">
        <v>133</v>
      </c>
    </row>
  </sheetData>
  <dataValidations count="1">
    <dataValidation type="decimal" allowBlank="1" showInputMessage="1" showErrorMessage="1" error="Please enter a confidence level between 0 and 1." sqref="I10" xr:uid="{DEEED019-580D-4AA7-92E4-883F7BD6896D}">
      <formula1>0</formula1>
      <formula2>1</formula2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6403-A195-497C-B069-BC47251EEA8A}">
  <dimension ref="A1:U70"/>
  <sheetViews>
    <sheetView showGridLines="0" showRowColHeaders="0" topLeftCell="A49" zoomScaleNormal="100" workbookViewId="0">
      <pane xSplit="1" topLeftCell="B1" activePane="topRight" state="frozenSplit"/>
      <selection pane="topRight" activeCell="A49" sqref="A49"/>
    </sheetView>
  </sheetViews>
  <sheetFormatPr defaultRowHeight="11.25" outlineLevelRow="1"/>
  <cols>
    <col min="1" max="1" width="32.5703125" style="23" bestFit="1" customWidth="1"/>
    <col min="2" max="4" width="19.28515625" style="23" customWidth="1"/>
    <col min="5" max="16384" width="9.140625" style="23"/>
  </cols>
  <sheetData>
    <row r="1" spans="1:21">
      <c r="A1" s="24" t="s">
        <v>218</v>
      </c>
      <c r="M1" s="28" t="s">
        <v>71</v>
      </c>
      <c r="N1" s="28" t="s">
        <v>72</v>
      </c>
      <c r="U1" s="28"/>
    </row>
    <row r="3" spans="1:21"/>
    <row r="4" spans="1:21">
      <c r="B4" s="28" t="s">
        <v>79</v>
      </c>
      <c r="C4" s="28" t="s">
        <v>137</v>
      </c>
      <c r="D4" s="28" t="s">
        <v>163</v>
      </c>
    </row>
    <row r="5" spans="1:21">
      <c r="A5" s="26" t="s">
        <v>219</v>
      </c>
      <c r="B5" s="25" t="s">
        <v>70</v>
      </c>
      <c r="C5" s="25" t="s">
        <v>134</v>
      </c>
      <c r="D5" s="25" t="s">
        <v>161</v>
      </c>
    </row>
    <row r="6" spans="1:21">
      <c r="A6" s="27" t="s">
        <v>220</v>
      </c>
      <c r="B6" s="29">
        <v>44314.918680555558</v>
      </c>
      <c r="C6" s="29">
        <v>44314.920486111114</v>
      </c>
      <c r="D6" s="29">
        <v>44315.394421296296</v>
      </c>
    </row>
    <row r="7" spans="1:21">
      <c r="A7" s="27" t="s">
        <v>93</v>
      </c>
      <c r="B7" s="30">
        <v>60</v>
      </c>
      <c r="C7" s="30">
        <v>60</v>
      </c>
      <c r="D7" s="30">
        <v>60</v>
      </c>
    </row>
    <row r="8" spans="1:21">
      <c r="A8" s="27" t="s">
        <v>221</v>
      </c>
      <c r="B8" s="23">
        <v>65.969788333333298</v>
      </c>
      <c r="C8" s="23">
        <v>65.969788333333298</v>
      </c>
      <c r="D8" s="23">
        <v>65.969788333333298</v>
      </c>
    </row>
    <row r="9" spans="1:21">
      <c r="A9" s="27" t="s">
        <v>222</v>
      </c>
      <c r="B9" s="23">
        <v>69.402739393385133</v>
      </c>
      <c r="C9" s="23">
        <v>69.402739393385133</v>
      </c>
      <c r="D9" s="23">
        <v>69.402739393385133</v>
      </c>
    </row>
    <row r="10" spans="1:21">
      <c r="A10" s="27" t="s">
        <v>223</v>
      </c>
      <c r="B10" s="30">
        <v>1</v>
      </c>
      <c r="C10" s="30">
        <v>1</v>
      </c>
      <c r="D10" s="30">
        <v>2</v>
      </c>
    </row>
    <row r="11" spans="1:21">
      <c r="A11" s="27" t="s">
        <v>224</v>
      </c>
      <c r="B11" s="32">
        <v>4.57917671303791</v>
      </c>
      <c r="C11" s="32">
        <v>12.848107667856022</v>
      </c>
      <c r="D11" s="32">
        <v>4.1520177726870378</v>
      </c>
    </row>
    <row r="12" spans="1:21">
      <c r="A12" s="27" t="s">
        <v>225</v>
      </c>
      <c r="B12" s="23">
        <v>0.99572045533573805</v>
      </c>
      <c r="C12" s="23">
        <v>0.96630999379185167</v>
      </c>
      <c r="D12" s="23">
        <v>0.99654229429833485</v>
      </c>
    </row>
    <row r="13" spans="1:21">
      <c r="A13" s="27" t="s">
        <v>226</v>
      </c>
      <c r="B13" s="32">
        <v>0.99564667008290597</v>
      </c>
      <c r="C13" s="32">
        <v>0.96572913161584906</v>
      </c>
      <c r="D13" s="32">
        <v>0.99642097129125895</v>
      </c>
    </row>
    <row r="14" spans="1:21" outlineLevel="1">
      <c r="A14" s="27" t="s">
        <v>227</v>
      </c>
      <c r="B14" s="17">
        <v>2.9849990415096577</v>
      </c>
      <c r="C14" s="17">
        <v>10.765466906586559</v>
      </c>
      <c r="D14" s="17">
        <v>2.4869022897286466</v>
      </c>
    </row>
    <row r="15" spans="1:21" outlineLevel="1">
      <c r="A15" s="27" t="s">
        <v>228</v>
      </c>
      <c r="B15" s="31">
        <v>0.2497792389213149</v>
      </c>
      <c r="C15" s="31">
        <v>1.1902877305351478</v>
      </c>
      <c r="D15" s="31">
        <v>9.9750391717848844E-2</v>
      </c>
    </row>
    <row r="16" spans="1:21" outlineLevel="1">
      <c r="A16" s="27" t="s">
        <v>229</v>
      </c>
      <c r="D16" s="23">
        <v>47.0254831465287</v>
      </c>
    </row>
    <row r="17" spans="1:4" outlineLevel="1">
      <c r="A17" s="27" t="s">
        <v>230</v>
      </c>
      <c r="B17" s="23" t="s">
        <v>231</v>
      </c>
      <c r="C17" s="23" t="s">
        <v>232</v>
      </c>
      <c r="D17" s="23" t="s">
        <v>231</v>
      </c>
    </row>
    <row r="18" spans="1:4" outlineLevel="1"/>
    <row r="19" spans="1:4" outlineLevel="1"/>
    <row r="21" spans="1:4" outlineLevel="1">
      <c r="A21" s="27" t="s">
        <v>233</v>
      </c>
      <c r="B21" s="23" t="s">
        <v>70</v>
      </c>
      <c r="C21" s="23" t="s">
        <v>134</v>
      </c>
      <c r="D21" s="23" t="s">
        <v>161</v>
      </c>
    </row>
    <row r="22" spans="1:4" outlineLevel="1">
      <c r="A22" s="27" t="s">
        <v>107</v>
      </c>
      <c r="B22" s="32" t="s">
        <v>234</v>
      </c>
      <c r="C22" s="32" t="s">
        <v>235</v>
      </c>
      <c r="D22" s="32" t="s">
        <v>236</v>
      </c>
    </row>
    <row r="23" spans="1:4" outlineLevel="1">
      <c r="A23" s="27" t="s">
        <v>3</v>
      </c>
      <c r="B23" s="32"/>
      <c r="C23" s="36" t="s">
        <v>237</v>
      </c>
      <c r="D23" s="32" t="s">
        <v>238</v>
      </c>
    </row>
    <row r="24" spans="1:4" outlineLevel="1">
      <c r="A24" s="27" t="s">
        <v>1</v>
      </c>
      <c r="B24" s="32" t="s">
        <v>239</v>
      </c>
      <c r="C24" s="17"/>
      <c r="D24" s="36" t="s">
        <v>240</v>
      </c>
    </row>
    <row r="25" spans="1:4" outlineLevel="1"/>
    <row r="26" spans="1:4">
      <c r="B26" s="28" t="s">
        <v>152</v>
      </c>
      <c r="C26" s="28" t="s">
        <v>178</v>
      </c>
    </row>
    <row r="27" spans="1:4">
      <c r="A27" s="26" t="s">
        <v>241</v>
      </c>
      <c r="B27" s="25" t="s">
        <v>150</v>
      </c>
      <c r="C27" s="25" t="s">
        <v>176</v>
      </c>
    </row>
    <row r="28" spans="1:4">
      <c r="A28" s="27" t="s">
        <v>220</v>
      </c>
      <c r="B28" s="37">
        <v>44315.393587962964</v>
      </c>
      <c r="C28" s="37">
        <v>44315.588483796295</v>
      </c>
    </row>
    <row r="29" spans="1:4">
      <c r="A29" s="27" t="s">
        <v>93</v>
      </c>
      <c r="B29" s="30">
        <v>60</v>
      </c>
      <c r="C29" s="30">
        <v>60</v>
      </c>
    </row>
    <row r="30" spans="1:4">
      <c r="A30" s="27" t="s">
        <v>221</v>
      </c>
      <c r="B30" s="23">
        <v>84.385700904000004</v>
      </c>
      <c r="C30" s="23">
        <v>84.385700904000004</v>
      </c>
    </row>
    <row r="31" spans="1:4">
      <c r="A31" s="27" t="s">
        <v>222</v>
      </c>
      <c r="B31" s="23">
        <v>118.75233240675516</v>
      </c>
      <c r="C31" s="23">
        <v>118.75233240675516</v>
      </c>
    </row>
    <row r="32" spans="1:4">
      <c r="A32" s="27" t="s">
        <v>223</v>
      </c>
      <c r="B32" s="30">
        <v>2</v>
      </c>
      <c r="C32" s="30">
        <v>1</v>
      </c>
    </row>
    <row r="33" spans="1:3">
      <c r="A33" s="27" t="s">
        <v>224</v>
      </c>
      <c r="B33" s="32">
        <v>2.0100804633557936</v>
      </c>
      <c r="C33" s="32">
        <v>63.238412070664559</v>
      </c>
    </row>
    <row r="34" spans="1:3">
      <c r="A34" s="27" t="s">
        <v>225</v>
      </c>
      <c r="B34" s="23">
        <v>0.99972320041640494</v>
      </c>
      <c r="C34" s="23">
        <v>0.72122514563325624</v>
      </c>
    </row>
    <row r="35" spans="1:3">
      <c r="A35" s="27" t="s">
        <v>226</v>
      </c>
      <c r="B35" s="32">
        <v>0.99971348815031391</v>
      </c>
      <c r="C35" s="32">
        <v>0.71641868262693298</v>
      </c>
    </row>
    <row r="36" spans="1:3" outlineLevel="1">
      <c r="A36" s="27" t="s">
        <v>227</v>
      </c>
      <c r="B36" s="17">
        <v>1.1552709784750068</v>
      </c>
      <c r="C36" s="17">
        <v>52.790484659459231</v>
      </c>
    </row>
    <row r="37" spans="1:3" outlineLevel="1">
      <c r="A37" s="27" t="s">
        <v>228</v>
      </c>
      <c r="B37" s="31">
        <v>0.11966985324371561</v>
      </c>
      <c r="C37" s="31">
        <v>23.351153396578539</v>
      </c>
    </row>
    <row r="38" spans="1:3" outlineLevel="1">
      <c r="A38" s="27" t="s">
        <v>229</v>
      </c>
      <c r="B38" s="23">
        <v>47.0254831465287</v>
      </c>
    </row>
    <row r="39" spans="1:3" outlineLevel="1">
      <c r="A39" s="27" t="s">
        <v>230</v>
      </c>
      <c r="B39" s="23" t="s">
        <v>231</v>
      </c>
      <c r="C39" s="23" t="s">
        <v>231</v>
      </c>
    </row>
    <row r="40" spans="1:3" outlineLevel="1"/>
    <row r="41" spans="1:3" outlineLevel="1"/>
    <row r="43" spans="1:3" outlineLevel="1">
      <c r="A43" s="27" t="s">
        <v>233</v>
      </c>
      <c r="B43" s="23" t="s">
        <v>150</v>
      </c>
      <c r="C43" s="23" t="s">
        <v>176</v>
      </c>
    </row>
    <row r="44" spans="1:3" outlineLevel="1">
      <c r="A44" s="27" t="s">
        <v>107</v>
      </c>
      <c r="B44" s="32" t="s">
        <v>242</v>
      </c>
      <c r="C44" s="32" t="s">
        <v>243</v>
      </c>
    </row>
    <row r="45" spans="1:3" outlineLevel="1">
      <c r="A45" s="27" t="s">
        <v>3</v>
      </c>
      <c r="B45" s="32" t="s">
        <v>244</v>
      </c>
      <c r="C45" s="17"/>
    </row>
    <row r="46" spans="1:3" outlineLevel="1">
      <c r="A46" s="27" t="s">
        <v>1</v>
      </c>
      <c r="B46" s="32" t="s">
        <v>245</v>
      </c>
      <c r="C46" s="17"/>
    </row>
    <row r="47" spans="1:3" outlineLevel="1">
      <c r="A47" s="27" t="s">
        <v>5</v>
      </c>
      <c r="B47" s="32"/>
      <c r="C47" s="36" t="s">
        <v>246</v>
      </c>
    </row>
    <row r="48" spans="1:3" outlineLevel="1"/>
    <row r="49" spans="1:3">
      <c r="B49" s="28" t="s">
        <v>197</v>
      </c>
      <c r="C49" s="28" t="s">
        <v>209</v>
      </c>
    </row>
    <row r="50" spans="1:3">
      <c r="A50" s="26" t="s">
        <v>247</v>
      </c>
      <c r="B50" s="25" t="s">
        <v>195</v>
      </c>
      <c r="C50" s="25" t="s">
        <v>207</v>
      </c>
    </row>
    <row r="51" spans="1:3">
      <c r="A51" s="27" t="s">
        <v>220</v>
      </c>
      <c r="B51" s="37">
        <v>44315.610069444447</v>
      </c>
      <c r="C51" s="37">
        <v>44315.625717592593</v>
      </c>
    </row>
    <row r="52" spans="1:3">
      <c r="A52" s="27" t="s">
        <v>93</v>
      </c>
      <c r="B52" s="30">
        <v>59</v>
      </c>
      <c r="C52" s="30">
        <v>59</v>
      </c>
    </row>
    <row r="53" spans="1:3">
      <c r="A53" s="27" t="s">
        <v>221</v>
      </c>
      <c r="B53" s="23">
        <v>3.4747437361868902E-2</v>
      </c>
      <c r="C53" s="23">
        <v>3.4747437361868902E-2</v>
      </c>
    </row>
    <row r="54" spans="1:3">
      <c r="A54" s="27" t="s">
        <v>222</v>
      </c>
      <c r="B54" s="23">
        <v>1.9843825833867977E-2</v>
      </c>
      <c r="C54" s="23">
        <v>1.9843825833867977E-2</v>
      </c>
    </row>
    <row r="55" spans="1:3">
      <c r="A55" s="27" t="s">
        <v>223</v>
      </c>
      <c r="B55" s="30">
        <v>1</v>
      </c>
      <c r="C55" s="30">
        <v>2</v>
      </c>
    </row>
    <row r="56" spans="1:3">
      <c r="A56" s="27" t="s">
        <v>224</v>
      </c>
      <c r="B56" s="32">
        <v>1.1244547212146259E-2</v>
      </c>
      <c r="C56" s="32">
        <v>1.1011317787964828E-2</v>
      </c>
    </row>
    <row r="57" spans="1:3">
      <c r="A57" s="27" t="s">
        <v>225</v>
      </c>
      <c r="B57" s="23">
        <v>0.68444141983865481</v>
      </c>
      <c r="C57" s="23">
        <v>0.70270485747514755</v>
      </c>
    </row>
    <row r="58" spans="1:3">
      <c r="A58" s="27" t="s">
        <v>226</v>
      </c>
      <c r="B58" s="32">
        <v>0.67890530439722774</v>
      </c>
      <c r="C58" s="32">
        <v>0.69208717381354568</v>
      </c>
    </row>
    <row r="59" spans="1:3" outlineLevel="1">
      <c r="A59" s="27" t="s">
        <v>227</v>
      </c>
      <c r="B59" s="19">
        <v>8.5418991432759418E-3</v>
      </c>
      <c r="C59" s="19">
        <v>8.5706657457969172E-3</v>
      </c>
    </row>
    <row r="60" spans="1:3" outlineLevel="1">
      <c r="A60" s="27" t="s">
        <v>228</v>
      </c>
    </row>
    <row r="61" spans="1:3" outlineLevel="1">
      <c r="A61" s="27" t="s">
        <v>229</v>
      </c>
      <c r="C61" s="23">
        <v>1.3954197445159271</v>
      </c>
    </row>
    <row r="62" spans="1:3" outlineLevel="1">
      <c r="A62" s="27" t="s">
        <v>230</v>
      </c>
      <c r="B62" s="23" t="s">
        <v>248</v>
      </c>
      <c r="C62" s="23" t="s">
        <v>248</v>
      </c>
    </row>
    <row r="63" spans="1:3" outlineLevel="1"/>
    <row r="64" spans="1:3" outlineLevel="1"/>
    <row r="66" spans="1:3" outlineLevel="1">
      <c r="A66" s="27" t="s">
        <v>233</v>
      </c>
      <c r="B66" s="23" t="s">
        <v>195</v>
      </c>
      <c r="C66" s="23" t="s">
        <v>207</v>
      </c>
    </row>
    <row r="67" spans="1:3" outlineLevel="1">
      <c r="A67" s="27" t="s">
        <v>107</v>
      </c>
      <c r="B67" s="32" t="s">
        <v>249</v>
      </c>
      <c r="C67" s="32" t="s">
        <v>250</v>
      </c>
    </row>
    <row r="68" spans="1:3" outlineLevel="1">
      <c r="A68" s="27" t="s">
        <v>190</v>
      </c>
      <c r="B68" s="32"/>
      <c r="C68" s="36" t="s">
        <v>251</v>
      </c>
    </row>
    <row r="69" spans="1:3" outlineLevel="1">
      <c r="A69" s="27" t="s">
        <v>198</v>
      </c>
      <c r="B69" s="32" t="s">
        <v>252</v>
      </c>
      <c r="C69" s="36" t="s">
        <v>253</v>
      </c>
    </row>
    <row r="70" spans="1:3" outlineLevel="1"/>
  </sheetData>
  <sortState xmlns:xlrd2="http://schemas.microsoft.com/office/spreadsheetml/2017/richdata2" ref="A66:U70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Asad Zaman</dc:creator>
  <cp:keywords/>
  <dc:description/>
  <cp:lastModifiedBy>Asad Zaman</cp:lastModifiedBy>
  <cp:revision/>
  <dcterms:created xsi:type="dcterms:W3CDTF">2021-04-28T16:55:03Z</dcterms:created>
  <dcterms:modified xsi:type="dcterms:W3CDTF">2022-12-12T17:04:29Z</dcterms:modified>
  <cp:category/>
  <cp:contentStatus/>
</cp:coreProperties>
</file>