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epTemplates\timeseries\"/>
    </mc:Choice>
  </mc:AlternateContent>
  <xr:revisionPtr revIDLastSave="0" documentId="8_{5E4DA9F2-ED38-4560-A2C1-FE1F92EFCF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_sale" sheetId="2" r:id="rId1"/>
    <sheet name="Sheet1" sheetId="1" r:id="rId2"/>
    <sheet name="Decomposition" sheetId="3" r:id="rId3"/>
    <sheet name="Sheet1 (2)" sheetId="4" r:id="rId4"/>
    <sheet name="SES" sheetId="5" r:id="rId5"/>
  </sheets>
  <externalReferences>
    <externalReference r:id="rId6"/>
  </externalReferences>
  <definedNames>
    <definedName name="Alpha">[1]SES!$L$2</definedName>
    <definedName name="Consumersentiments">SES!$A$2:$B$26</definedName>
    <definedName name="solver_adj" localSheetId="4" hidden="1">SES!$L$2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SES!$L$2</definedName>
    <definedName name="solver_lhs2" localSheetId="4" hidden="1">SES!$L$2</definedName>
    <definedName name="solver_lhs3" localSheetId="4" hidden="1">SES!$L$2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SES!$J$2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3</definedName>
    <definedName name="solver_rel3" localSheetId="4" hidden="1">3</definedName>
    <definedName name="solver_rhs1" localSheetId="4" hidden="1">1</definedName>
    <definedName name="solver_rhs2" localSheetId="4" hidden="1">0</definedName>
    <definedName name="solver_rhs3" localSheetId="4" hidden="1">0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D3" i="5" s="1"/>
  <c r="G3" i="5" s="1"/>
  <c r="G2" i="5"/>
  <c r="C6" i="4"/>
  <c r="C10" i="4" s="1"/>
  <c r="C14" i="4" s="1"/>
  <c r="C18" i="4" s="1"/>
  <c r="C7" i="4"/>
  <c r="C11" i="4" s="1"/>
  <c r="C15" i="4" s="1"/>
  <c r="C19" i="4" s="1"/>
  <c r="C8" i="4"/>
  <c r="C12" i="4" s="1"/>
  <c r="C16" i="4" s="1"/>
  <c r="C20" i="4" s="1"/>
  <c r="C9" i="4"/>
  <c r="C13" i="4" s="1"/>
  <c r="C17" i="4" s="1"/>
  <c r="C21" i="4" s="1"/>
  <c r="D15" i="3"/>
  <c r="D14" i="3"/>
  <c r="E13" i="3"/>
  <c r="F13" i="3" s="1"/>
  <c r="D13" i="3"/>
  <c r="D12" i="3"/>
  <c r="E12" i="3" s="1"/>
  <c r="F12" i="3" s="1"/>
  <c r="D11" i="3"/>
  <c r="D10" i="3"/>
  <c r="E10" i="3" s="1"/>
  <c r="F10" i="3" s="1"/>
  <c r="D9" i="3"/>
  <c r="E9" i="3" s="1"/>
  <c r="F9" i="3" s="1"/>
  <c r="D8" i="3"/>
  <c r="D7" i="3"/>
  <c r="E7" i="3" s="1"/>
  <c r="F7" i="3" s="1"/>
  <c r="D6" i="3"/>
  <c r="D5" i="3"/>
  <c r="E5" i="3" s="1"/>
  <c r="F5" i="3" s="1"/>
  <c r="D4" i="3"/>
  <c r="E4" i="3" s="1"/>
  <c r="F4" i="3" s="1"/>
  <c r="D3" i="3"/>
  <c r="F23" i="3" l="1"/>
  <c r="E6" i="3"/>
  <c r="F6" i="3" s="1"/>
  <c r="E8" i="3"/>
  <c r="F8" i="3" s="1"/>
  <c r="F22" i="3" s="1"/>
  <c r="E14" i="3"/>
  <c r="F14" i="3" s="1"/>
  <c r="E3" i="5"/>
  <c r="F3" i="5" s="1"/>
  <c r="C4" i="5"/>
  <c r="C5" i="5" s="1"/>
  <c r="D5" i="5" s="1"/>
  <c r="G5" i="5" s="1"/>
  <c r="G3" i="4" a="1"/>
  <c r="G3" i="4" s="1"/>
  <c r="G4" i="4" a="1"/>
  <c r="G4" i="4" s="1"/>
  <c r="G5" i="4" a="1"/>
  <c r="G5" i="4" s="1"/>
  <c r="G2" i="4" a="1"/>
  <c r="G2" i="4" s="1"/>
  <c r="E3" i="3"/>
  <c r="F3" i="3" s="1"/>
  <c r="E11" i="3"/>
  <c r="F11" i="3" s="1"/>
  <c r="E18" i="2"/>
  <c r="E17" i="2"/>
  <c r="F17" i="2" s="1"/>
  <c r="G17" i="2" s="1"/>
  <c r="E16" i="2"/>
  <c r="F16" i="2" s="1"/>
  <c r="G16" i="2" s="1"/>
  <c r="E15" i="2"/>
  <c r="F15" i="2" s="1"/>
  <c r="G15" i="2" s="1"/>
  <c r="E14" i="2"/>
  <c r="F14" i="2" s="1"/>
  <c r="G14" i="2" s="1"/>
  <c r="E13" i="2"/>
  <c r="E12" i="2"/>
  <c r="F12" i="2" s="1"/>
  <c r="G12" i="2" s="1"/>
  <c r="E11" i="2"/>
  <c r="C11" i="2"/>
  <c r="C15" i="2" s="1"/>
  <c r="E10" i="2"/>
  <c r="C10" i="2"/>
  <c r="C14" i="2" s="1"/>
  <c r="F9" i="2"/>
  <c r="G9" i="2" s="1"/>
  <c r="E9" i="2"/>
  <c r="C9" i="2"/>
  <c r="C13" i="2" s="1"/>
  <c r="E8" i="2"/>
  <c r="C8" i="2"/>
  <c r="E7" i="2"/>
  <c r="F7" i="2" s="1"/>
  <c r="G7" i="2" s="1"/>
  <c r="E6" i="2"/>
  <c r="F6" i="2" s="1"/>
  <c r="G6" i="2" s="1"/>
  <c r="M3" i="2" a="1"/>
  <c r="N3" i="2" s="1"/>
  <c r="F10" i="2" l="1"/>
  <c r="G10" i="2" s="1"/>
  <c r="F8" i="2"/>
  <c r="G8" i="2" s="1"/>
  <c r="C6" i="5"/>
  <c r="D6" i="5" s="1"/>
  <c r="F20" i="3"/>
  <c r="D4" i="5"/>
  <c r="F13" i="2"/>
  <c r="G13" i="2" s="1"/>
  <c r="E5" i="5"/>
  <c r="F5" i="5" s="1"/>
  <c r="C7" i="5"/>
  <c r="E4" i="5"/>
  <c r="G4" i="5"/>
  <c r="G7" i="4"/>
  <c r="G10" i="4" s="1"/>
  <c r="G13" i="4"/>
  <c r="G12" i="4"/>
  <c r="G11" i="4"/>
  <c r="F21" i="3"/>
  <c r="F11" i="2"/>
  <c r="G11" i="2" s="1"/>
  <c r="C17" i="2"/>
  <c r="J6" i="2"/>
  <c r="J17" i="2"/>
  <c r="J14" i="2"/>
  <c r="J9" i="2"/>
  <c r="C19" i="2"/>
  <c r="C18" i="2"/>
  <c r="M3" i="2"/>
  <c r="J20" i="2" s="1"/>
  <c r="C12" i="2"/>
  <c r="M3" i="1" a="1"/>
  <c r="M3" i="1" s="1"/>
  <c r="E18" i="1"/>
  <c r="E7" i="1"/>
  <c r="E8" i="1"/>
  <c r="F8" i="1" s="1"/>
  <c r="G8" i="1" s="1"/>
  <c r="E9" i="1"/>
  <c r="E10" i="1"/>
  <c r="F10" i="1" s="1"/>
  <c r="G10" i="1" s="1"/>
  <c r="E11" i="1"/>
  <c r="F11" i="1" s="1"/>
  <c r="G11" i="1" s="1"/>
  <c r="E12" i="1"/>
  <c r="E13" i="1"/>
  <c r="E14" i="1"/>
  <c r="E15" i="1"/>
  <c r="E16" i="1"/>
  <c r="E17" i="1"/>
  <c r="E6" i="1"/>
  <c r="C9" i="1"/>
  <c r="C13" i="1" s="1"/>
  <c r="C17" i="1" s="1"/>
  <c r="C21" i="1" s="1"/>
  <c r="C10" i="1"/>
  <c r="C14" i="1" s="1"/>
  <c r="C18" i="1" s="1"/>
  <c r="C22" i="1" s="1"/>
  <c r="C11" i="1"/>
  <c r="C15" i="1" s="1"/>
  <c r="C19" i="1" s="1"/>
  <c r="C23" i="1" s="1"/>
  <c r="C8" i="1"/>
  <c r="C12" i="1" s="1"/>
  <c r="C16" i="1" s="1"/>
  <c r="C20" i="1" s="1"/>
  <c r="F14" i="1" l="1"/>
  <c r="G14" i="1" s="1"/>
  <c r="J23" i="2"/>
  <c r="F15" i="1"/>
  <c r="G15" i="1" s="1"/>
  <c r="F12" i="1"/>
  <c r="G12" i="1" s="1"/>
  <c r="F16" i="1"/>
  <c r="G16" i="1" s="1"/>
  <c r="F4" i="5"/>
  <c r="E6" i="5"/>
  <c r="F6" i="5" s="1"/>
  <c r="G6" i="5"/>
  <c r="C8" i="5"/>
  <c r="D7" i="5"/>
  <c r="E12" i="4"/>
  <c r="E20" i="4"/>
  <c r="G20" i="4"/>
  <c r="E4" i="4"/>
  <c r="E8" i="4"/>
  <c r="E16" i="4"/>
  <c r="E9" i="4"/>
  <c r="E17" i="4"/>
  <c r="G21" i="4"/>
  <c r="E5" i="4"/>
  <c r="E13" i="4"/>
  <c r="E21" i="4"/>
  <c r="E2" i="4"/>
  <c r="E6" i="4"/>
  <c r="E10" i="4"/>
  <c r="E14" i="4"/>
  <c r="E18" i="4"/>
  <c r="G18" i="4"/>
  <c r="E15" i="4"/>
  <c r="E11" i="4"/>
  <c r="E19" i="4"/>
  <c r="G19" i="4"/>
  <c r="E3" i="4"/>
  <c r="E7" i="4"/>
  <c r="F24" i="3"/>
  <c r="F13" i="1"/>
  <c r="G13" i="1" s="1"/>
  <c r="J10" i="2"/>
  <c r="J21" i="2"/>
  <c r="J22" i="2"/>
  <c r="F17" i="1"/>
  <c r="G17" i="1" s="1"/>
  <c r="F9" i="1"/>
  <c r="G9" i="1" s="1"/>
  <c r="F6" i="1"/>
  <c r="G6" i="1" s="1"/>
  <c r="M22" i="1" s="1"/>
  <c r="H6" i="1" s="1"/>
  <c r="I6" i="1" s="1"/>
  <c r="J13" i="2"/>
  <c r="J18" i="2"/>
  <c r="C22" i="2"/>
  <c r="J7" i="2"/>
  <c r="J11" i="2"/>
  <c r="J15" i="2"/>
  <c r="J4" i="2"/>
  <c r="J19" i="2"/>
  <c r="C16" i="2"/>
  <c r="M20" i="2"/>
  <c r="H12" i="2" s="1"/>
  <c r="I12" i="2" s="1"/>
  <c r="C23" i="2"/>
  <c r="J8" i="2"/>
  <c r="J12" i="2"/>
  <c r="J16" i="2"/>
  <c r="J5" i="2"/>
  <c r="C21" i="2"/>
  <c r="H22" i="1"/>
  <c r="M21" i="1"/>
  <c r="H9" i="1" s="1"/>
  <c r="I9" i="1" s="1"/>
  <c r="M20" i="1"/>
  <c r="F7" i="1"/>
  <c r="G7" i="1" s="1"/>
  <c r="M23" i="1" s="1"/>
  <c r="H15" i="1" s="1"/>
  <c r="I15" i="1" s="1"/>
  <c r="N3" i="1"/>
  <c r="H19" i="1"/>
  <c r="I19" i="1" s="1"/>
  <c r="H18" i="1"/>
  <c r="I18" i="1" s="1"/>
  <c r="H14" i="1"/>
  <c r="I14" i="1" s="1"/>
  <c r="H10" i="1"/>
  <c r="I10" i="1" s="1"/>
  <c r="C9" i="5" l="1"/>
  <c r="D8" i="5"/>
  <c r="E7" i="5"/>
  <c r="G7" i="5"/>
  <c r="F26" i="3"/>
  <c r="F29" i="3"/>
  <c r="F28" i="3"/>
  <c r="F27" i="3"/>
  <c r="J6" i="1"/>
  <c r="K6" i="1" s="1"/>
  <c r="J10" i="1"/>
  <c r="K10" i="1" s="1"/>
  <c r="J14" i="1"/>
  <c r="K14" i="1" s="1"/>
  <c r="J18" i="1"/>
  <c r="K18" i="1" s="1"/>
  <c r="J22" i="1"/>
  <c r="K22" i="1" s="1"/>
  <c r="J16" i="1"/>
  <c r="J4" i="1"/>
  <c r="J9" i="1"/>
  <c r="K9" i="1" s="1"/>
  <c r="J21" i="1"/>
  <c r="J7" i="1"/>
  <c r="J11" i="1"/>
  <c r="J15" i="1"/>
  <c r="K15" i="1" s="1"/>
  <c r="J19" i="1"/>
  <c r="K19" i="1" s="1"/>
  <c r="J23" i="1"/>
  <c r="K23" i="1" s="1"/>
  <c r="J8" i="1"/>
  <c r="J12" i="1"/>
  <c r="K12" i="1" s="1"/>
  <c r="J20" i="1"/>
  <c r="J5" i="1"/>
  <c r="J13" i="1"/>
  <c r="J17" i="1"/>
  <c r="K12" i="2"/>
  <c r="H4" i="2"/>
  <c r="I4" i="2" s="1"/>
  <c r="H8" i="2"/>
  <c r="I8" i="2" s="1"/>
  <c r="C20" i="2"/>
  <c r="H20" i="2" s="1"/>
  <c r="K20" i="2" s="1"/>
  <c r="H16" i="2"/>
  <c r="I16" i="2" s="1"/>
  <c r="M23" i="2"/>
  <c r="M22" i="2"/>
  <c r="H22" i="2" s="1"/>
  <c r="K22" i="2" s="1"/>
  <c r="M21" i="2"/>
  <c r="H5" i="1"/>
  <c r="I5" i="1" s="1"/>
  <c r="H21" i="1"/>
  <c r="H13" i="1"/>
  <c r="I13" i="1" s="1"/>
  <c r="H17" i="1"/>
  <c r="I17" i="1" s="1"/>
  <c r="H11" i="1"/>
  <c r="I11" i="1" s="1"/>
  <c r="M24" i="1"/>
  <c r="H4" i="1"/>
  <c r="I4" i="1" s="1"/>
  <c r="H8" i="1"/>
  <c r="I8" i="1" s="1"/>
  <c r="H12" i="1"/>
  <c r="I12" i="1" s="1"/>
  <c r="H16" i="1"/>
  <c r="I16" i="1" s="1"/>
  <c r="H20" i="1"/>
  <c r="H7" i="1"/>
  <c r="I7" i="1" s="1"/>
  <c r="H23" i="1"/>
  <c r="M24" i="2" l="1"/>
  <c r="K5" i="1"/>
  <c r="F7" i="5"/>
  <c r="G8" i="5"/>
  <c r="E8" i="5"/>
  <c r="F8" i="5" s="1"/>
  <c r="D9" i="5"/>
  <c r="C10" i="5"/>
  <c r="G15" i="3"/>
  <c r="G7" i="3"/>
  <c r="G11" i="3"/>
  <c r="G3" i="3"/>
  <c r="G12" i="3"/>
  <c r="G8" i="3"/>
  <c r="G4" i="3"/>
  <c r="G16" i="3"/>
  <c r="G17" i="3"/>
  <c r="G13" i="3"/>
  <c r="G9" i="3"/>
  <c r="G5" i="3"/>
  <c r="F30" i="3"/>
  <c r="G14" i="3"/>
  <c r="G10" i="3"/>
  <c r="G6" i="3"/>
  <c r="G2" i="3"/>
  <c r="K17" i="1"/>
  <c r="K13" i="1"/>
  <c r="K8" i="1"/>
  <c r="K11" i="1"/>
  <c r="K4" i="1"/>
  <c r="K7" i="1"/>
  <c r="K16" i="1"/>
  <c r="K20" i="1"/>
  <c r="K21" i="1"/>
  <c r="H5" i="2"/>
  <c r="H13" i="2"/>
  <c r="H9" i="2"/>
  <c r="H17" i="2"/>
  <c r="K4" i="2"/>
  <c r="H7" i="2"/>
  <c r="H11" i="2"/>
  <c r="H15" i="2"/>
  <c r="H19" i="2"/>
  <c r="H23" i="2"/>
  <c r="K23" i="2" s="1"/>
  <c r="K16" i="2"/>
  <c r="H6" i="2"/>
  <c r="H10" i="2"/>
  <c r="H14" i="2"/>
  <c r="H18" i="2"/>
  <c r="H21" i="2"/>
  <c r="K21" i="2" s="1"/>
  <c r="K8" i="2"/>
  <c r="G9" i="5" l="1"/>
  <c r="E9" i="5"/>
  <c r="C11" i="5"/>
  <c r="D10" i="5"/>
  <c r="J6" i="3"/>
  <c r="K6" i="3" s="1"/>
  <c r="H6" i="3"/>
  <c r="H5" i="3"/>
  <c r="J5" i="3"/>
  <c r="K5" i="3" s="1"/>
  <c r="H16" i="3"/>
  <c r="J16" i="3"/>
  <c r="K16" i="3" s="1"/>
  <c r="J3" i="3"/>
  <c r="K3" i="3" s="1"/>
  <c r="H3" i="3"/>
  <c r="J10" i="3"/>
  <c r="K10" i="3" s="1"/>
  <c r="H10" i="3"/>
  <c r="H9" i="3"/>
  <c r="J9" i="3"/>
  <c r="K9" i="3" s="1"/>
  <c r="J4" i="3"/>
  <c r="K4" i="3" s="1"/>
  <c r="H4" i="3"/>
  <c r="J11" i="3"/>
  <c r="K11" i="3" s="1"/>
  <c r="H11" i="3"/>
  <c r="J14" i="3"/>
  <c r="K14" i="3" s="1"/>
  <c r="H14" i="3"/>
  <c r="H13" i="3"/>
  <c r="J13" i="3"/>
  <c r="K13" i="3" s="1"/>
  <c r="J8" i="3"/>
  <c r="K8" i="3" s="1"/>
  <c r="H8" i="3"/>
  <c r="J7" i="3"/>
  <c r="K7" i="3" s="1"/>
  <c r="H7" i="3"/>
  <c r="J2" i="3"/>
  <c r="K2" i="3" s="1"/>
  <c r="H2" i="3"/>
  <c r="H17" i="3"/>
  <c r="J17" i="3"/>
  <c r="K17" i="3" s="1"/>
  <c r="J12" i="3"/>
  <c r="K12" i="3" s="1"/>
  <c r="H12" i="3"/>
  <c r="H15" i="3"/>
  <c r="J15" i="3"/>
  <c r="K15" i="3" s="1"/>
  <c r="I13" i="2"/>
  <c r="K13" i="2"/>
  <c r="I6" i="2"/>
  <c r="K6" i="2"/>
  <c r="I15" i="2"/>
  <c r="K15" i="2"/>
  <c r="I17" i="2"/>
  <c r="K17" i="2"/>
  <c r="I18" i="2"/>
  <c r="K18" i="2"/>
  <c r="I11" i="2"/>
  <c r="K11" i="2"/>
  <c r="I9" i="2"/>
  <c r="K9" i="2"/>
  <c r="I14" i="2"/>
  <c r="K14" i="2"/>
  <c r="I7" i="2"/>
  <c r="K7" i="2"/>
  <c r="I10" i="2"/>
  <c r="K10" i="2"/>
  <c r="I19" i="2"/>
  <c r="K19" i="2"/>
  <c r="I5" i="2"/>
  <c r="K5" i="2"/>
  <c r="C12" i="5" l="1"/>
  <c r="D11" i="5"/>
  <c r="E10" i="5"/>
  <c r="F10" i="5" s="1"/>
  <c r="G10" i="5"/>
  <c r="F9" i="5"/>
  <c r="K18" i="3"/>
  <c r="K19" i="3" s="1"/>
  <c r="K20" i="3" s="1"/>
  <c r="K21" i="3" s="1"/>
  <c r="E11" i="5" l="1"/>
  <c r="F11" i="5" s="1"/>
  <c r="G11" i="5"/>
  <c r="C13" i="5"/>
  <c r="D12" i="5"/>
  <c r="C14" i="5" l="1"/>
  <c r="D13" i="5"/>
  <c r="G12" i="5"/>
  <c r="E12" i="5"/>
  <c r="F12" i="5" s="1"/>
  <c r="G13" i="5" l="1"/>
  <c r="E13" i="5"/>
  <c r="F13" i="5" s="1"/>
  <c r="C15" i="5"/>
  <c r="D14" i="5"/>
  <c r="C16" i="5" l="1"/>
  <c r="D15" i="5"/>
  <c r="E14" i="5"/>
  <c r="F14" i="5" s="1"/>
  <c r="G14" i="5"/>
  <c r="E15" i="5" l="1"/>
  <c r="F15" i="5" s="1"/>
  <c r="G15" i="5"/>
  <c r="C17" i="5"/>
  <c r="D16" i="5"/>
  <c r="G16" i="5" l="1"/>
  <c r="E16" i="5"/>
  <c r="F16" i="5" s="1"/>
  <c r="C18" i="5"/>
  <c r="D17" i="5"/>
  <c r="G17" i="5" l="1"/>
  <c r="E17" i="5"/>
  <c r="F17" i="5" s="1"/>
  <c r="C19" i="5"/>
  <c r="D18" i="5"/>
  <c r="E18" i="5" l="1"/>
  <c r="F18" i="5" s="1"/>
  <c r="G18" i="5"/>
  <c r="C20" i="5"/>
  <c r="D19" i="5"/>
  <c r="E19" i="5" l="1"/>
  <c r="F19" i="5" s="1"/>
  <c r="G19" i="5"/>
  <c r="C21" i="5"/>
  <c r="D20" i="5"/>
  <c r="G20" i="5" l="1"/>
  <c r="E20" i="5"/>
  <c r="F20" i="5" s="1"/>
  <c r="C22" i="5"/>
  <c r="D21" i="5"/>
  <c r="G21" i="5" l="1"/>
  <c r="E21" i="5"/>
  <c r="F21" i="5" s="1"/>
  <c r="C23" i="5"/>
  <c r="D22" i="5"/>
  <c r="C24" i="5" l="1"/>
  <c r="D23" i="5"/>
  <c r="E22" i="5"/>
  <c r="F22" i="5" s="1"/>
  <c r="G22" i="5"/>
  <c r="E23" i="5" l="1"/>
  <c r="F23" i="5" s="1"/>
  <c r="G23" i="5"/>
  <c r="C25" i="5"/>
  <c r="D25" i="5" s="1"/>
  <c r="D24" i="5"/>
  <c r="G24" i="5" l="1"/>
  <c r="E24" i="5"/>
  <c r="F24" i="5" s="1"/>
  <c r="G25" i="5"/>
  <c r="E25" i="5"/>
  <c r="O2" i="5"/>
  <c r="F25" i="5" l="1"/>
  <c r="O4" i="5" s="1"/>
  <c r="O3" i="5"/>
  <c r="O5" i="5"/>
  <c r="J2" i="5"/>
</calcChain>
</file>

<file path=xl/sharedStrings.xml><?xml version="1.0" encoding="utf-8"?>
<sst xmlns="http://schemas.openxmlformats.org/spreadsheetml/2006/main" count="87" uniqueCount="57">
  <si>
    <t>Quarterly Data for Car Sales</t>
  </si>
  <si>
    <t>Year</t>
  </si>
  <si>
    <t>Quarter</t>
  </si>
  <si>
    <t>Sales(1000s)</t>
  </si>
  <si>
    <t>Year1</t>
  </si>
  <si>
    <t>Year2</t>
  </si>
  <si>
    <t xml:space="preserve">Year3 </t>
  </si>
  <si>
    <t>Year4</t>
  </si>
  <si>
    <t>t</t>
  </si>
  <si>
    <t>MA(4)</t>
  </si>
  <si>
    <t>CMA(4)</t>
  </si>
  <si>
    <r>
      <t>S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, I</t>
    </r>
    <r>
      <rPr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</si>
  <si>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vertAlign val="subscript"/>
        <sz val="11"/>
        <color theme="1"/>
        <rFont val="Calibri"/>
        <family val="2"/>
        <scheme val="minor"/>
      </rPr>
      <t>t</t>
    </r>
  </si>
  <si>
    <t>Deseasonalised</t>
  </si>
  <si>
    <r>
      <t>T</t>
    </r>
    <r>
      <rPr>
        <vertAlign val="subscript"/>
        <sz val="11"/>
        <color theme="1"/>
        <rFont val="Calibri"/>
        <family val="2"/>
        <scheme val="minor"/>
      </rPr>
      <t>t</t>
    </r>
  </si>
  <si>
    <t>Period</t>
    <phoneticPr fontId="0" type="noConversion"/>
  </si>
  <si>
    <t>Quarter</t>
    <phoneticPr fontId="0" type="noConversion"/>
  </si>
  <si>
    <t>Sales</t>
    <phoneticPr fontId="0" type="noConversion"/>
  </si>
  <si>
    <t>SM4</t>
    <phoneticPr fontId="0" type="noConversion"/>
  </si>
  <si>
    <t>SM2C</t>
    <phoneticPr fontId="0" type="noConversion"/>
  </si>
  <si>
    <t>%MA</t>
    <phoneticPr fontId="0" type="noConversion"/>
  </si>
  <si>
    <t>Seasonal</t>
    <phoneticPr fontId="0" type="noConversion"/>
  </si>
  <si>
    <t>Deseasonalized</t>
    <phoneticPr fontId="0" type="noConversion"/>
  </si>
  <si>
    <t>Fitted trend</t>
    <phoneticPr fontId="0" type="noConversion"/>
  </si>
  <si>
    <t>Fitted Vaules</t>
    <phoneticPr fontId="0" type="noConversion"/>
  </si>
  <si>
    <t>error</t>
    <phoneticPr fontId="0" type="noConversion"/>
  </si>
  <si>
    <t>mean</t>
    <phoneticPr fontId="0" type="noConversion"/>
  </si>
  <si>
    <t>Unadjusted Seasonal Indexes</t>
    <phoneticPr fontId="0" type="noConversion"/>
  </si>
  <si>
    <t>sumsq</t>
    <phoneticPr fontId="0" type="noConversion"/>
  </si>
  <si>
    <t>Q1</t>
    <phoneticPr fontId="0" type="noConversion"/>
  </si>
  <si>
    <t>sumsq/n-1</t>
    <phoneticPr fontId="0" type="noConversion"/>
  </si>
  <si>
    <t>Q2</t>
    <phoneticPr fontId="0" type="noConversion"/>
  </si>
  <si>
    <t>RSE</t>
    <phoneticPr fontId="0" type="noConversion"/>
  </si>
  <si>
    <t>Q3</t>
    <phoneticPr fontId="0" type="noConversion"/>
  </si>
  <si>
    <t>Q4</t>
    <phoneticPr fontId="0" type="noConversion"/>
  </si>
  <si>
    <t>Sum</t>
    <phoneticPr fontId="0" type="noConversion"/>
  </si>
  <si>
    <t>Adjusted Seasonal Indexes</t>
    <phoneticPr fontId="0" type="noConversion"/>
  </si>
  <si>
    <t>http://www.quepublishing.com/articles/article.aspx?p=2433607</t>
  </si>
  <si>
    <t>Seasonal Index for 2005</t>
  </si>
  <si>
    <t>Seasonal Indices</t>
  </si>
  <si>
    <t>Grand Mean</t>
  </si>
  <si>
    <t>Quarterly
 Mean</t>
  </si>
  <si>
    <t>Seasonally Adjusted Data</t>
  </si>
  <si>
    <t>Avergae Daily Hits</t>
  </si>
  <si>
    <t>Dt</t>
  </si>
  <si>
    <t>SES</t>
  </si>
  <si>
    <t>Error</t>
  </si>
  <si>
    <t>MAE</t>
  </si>
  <si>
    <t>M%AE</t>
  </si>
  <si>
    <t>SqErro</t>
  </si>
  <si>
    <t>N/A</t>
  </si>
  <si>
    <t>Alpha</t>
  </si>
  <si>
    <t>ME</t>
  </si>
  <si>
    <t>Ft+1=alpha*yt+(1-alpha)*Ft</t>
  </si>
  <si>
    <t>MAPE</t>
  </si>
  <si>
    <t>Ft+1=alpha*Dt+(1-alpha)*Ft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</si>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</sst>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name val="新細明體"/>
      <charset val="136"/>
    </font>
    <font>
      <b/>
      <sz val="12"/>
      <name val="Times New Roman"/>
      <family val="1"/>
    </font>
    <font>
      <b/>
      <sz val="12"/>
      <color indexed="14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57"/>
      <name val="Times New Roman"/>
      <family val="1"/>
    </font>
    <font>
      <b/>
      <sz val="12"/>
      <name val="新細明體"/>
      <charset val="136"/>
    </font>
    <font>
      <sz val="12"/>
      <name val="Times New Roman"/>
      <family val="1"/>
    </font>
    <font>
      <b/>
      <sz val="12"/>
      <color indexed="10"/>
      <name val="Times New Roman"/>
      <family val="1"/>
    </font>
    <font>
      <sz val="12"/>
      <color indexed="10"/>
      <name val="新細明體"/>
      <family val="1"/>
      <charset val="136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/>
    <xf numFmtId="0" fontId="2" fillId="0" borderId="0" xfId="1" applyAlignment="1">
      <alignment horizontal="center"/>
    </xf>
    <xf numFmtId="164" fontId="2" fillId="0" borderId="0" xfId="1" applyNumberFormat="1" applyAlignment="1">
      <alignment horizontal="center"/>
    </xf>
    <xf numFmtId="2" fontId="2" fillId="0" borderId="0" xfId="1" applyNumberFormat="1" applyAlignment="1">
      <alignment horizontal="center"/>
    </xf>
    <xf numFmtId="165" fontId="2" fillId="0" borderId="0" xfId="1" applyNumberFormat="1" applyAlignment="1">
      <alignment horizontal="center"/>
    </xf>
    <xf numFmtId="0" fontId="2" fillId="0" borderId="0" xfId="1"/>
    <xf numFmtId="0" fontId="8" fillId="0" borderId="0" xfId="1" applyFont="1" applyAlignment="1">
      <alignment horizontal="center"/>
    </xf>
    <xf numFmtId="165" fontId="8" fillId="0" borderId="0" xfId="1" applyNumberFormat="1" applyFont="1" applyAlignment="1">
      <alignment horizontal="center"/>
    </xf>
    <xf numFmtId="0" fontId="8" fillId="0" borderId="0" xfId="1" applyFont="1"/>
    <xf numFmtId="164" fontId="2" fillId="0" borderId="0" xfId="1" applyNumberFormat="1"/>
    <xf numFmtId="0" fontId="9" fillId="0" borderId="0" xfId="1" applyFont="1" applyAlignment="1">
      <alignment horizontal="center"/>
    </xf>
    <xf numFmtId="165" fontId="10" fillId="0" borderId="0" xfId="1" applyNumberFormat="1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/>
    <xf numFmtId="0" fontId="0" fillId="5" borderId="0" xfId="0" applyFill="1"/>
    <xf numFmtId="0" fontId="0" fillId="6" borderId="0" xfId="0" applyFill="1"/>
    <xf numFmtId="0" fontId="11" fillId="4" borderId="0" xfId="0" applyFont="1" applyFill="1"/>
    <xf numFmtId="0" fontId="11" fillId="3" borderId="0" xfId="0" applyFont="1" applyFill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Time Series Plot for Car Sales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Car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Car_sale!$B$4:$C$19</c:f>
              <c:multiLvlStrCache>
                <c:ptCount val="1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</c:lvl>
                <c:lvl>
                  <c:pt idx="0">
                    <c:v>Year1</c:v>
                  </c:pt>
                  <c:pt idx="4">
                    <c:v>Year2</c:v>
                  </c:pt>
                  <c:pt idx="8">
                    <c:v>Year3 </c:v>
                  </c:pt>
                  <c:pt idx="12">
                    <c:v>Year4</c:v>
                  </c:pt>
                </c:lvl>
              </c:multiLvlStrCache>
            </c:multiLvlStrRef>
          </c:cat>
          <c:val>
            <c:numRef>
              <c:f>Car_sale!$D$4:$D$19</c:f>
              <c:numCache>
                <c:formatCode>General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5-4DE6-869D-727E768EBCE2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Car_sale!$B$4:$C$19</c:f>
              <c:multiLvlStrCache>
                <c:ptCount val="1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</c:lvl>
                <c:lvl>
                  <c:pt idx="0">
                    <c:v>Year1</c:v>
                  </c:pt>
                  <c:pt idx="4">
                    <c:v>Year2</c:v>
                  </c:pt>
                  <c:pt idx="8">
                    <c:v>Year3 </c:v>
                  </c:pt>
                  <c:pt idx="12">
                    <c:v>Year4</c:v>
                  </c:pt>
                </c:lvl>
              </c:multiLvlStrCache>
            </c:multiLvlStrRef>
          </c:cat>
          <c:val>
            <c:numRef>
              <c:f>Car_sale!$K$4:$K$23</c:f>
              <c:numCache>
                <c:formatCode>General</c:formatCode>
                <c:ptCount val="20"/>
                <c:pt idx="0">
                  <c:v>4.6911618137870805</c:v>
                </c:pt>
                <c:pt idx="1">
                  <c:v>4.3665734523864081</c:v>
                </c:pt>
                <c:pt idx="2">
                  <c:v>5.8954012715681836</c:v>
                </c:pt>
                <c:pt idx="3">
                  <c:v>6.370395375041741</c:v>
                </c:pt>
                <c:pt idx="4">
                  <c:v>5.361797804232622</c:v>
                </c:pt>
                <c:pt idx="5">
                  <c:v>4.9692672799143915</c:v>
                </c:pt>
                <c:pt idx="6">
                  <c:v>6.6819692915461344</c:v>
                </c:pt>
                <c:pt idx="7">
                  <c:v>7.1929025453208251</c:v>
                </c:pt>
                <c:pt idx="8">
                  <c:v>6.0324337946781625</c:v>
                </c:pt>
                <c:pt idx="9">
                  <c:v>5.5719611074423749</c:v>
                </c:pt>
                <c:pt idx="10">
                  <c:v>7.4685373115240852</c:v>
                </c:pt>
                <c:pt idx="11">
                  <c:v>8.0154097155999082</c:v>
                </c:pt>
                <c:pt idx="12">
                  <c:v>6.703069785123704</c:v>
                </c:pt>
                <c:pt idx="13">
                  <c:v>6.1746549349703583</c:v>
                </c:pt>
                <c:pt idx="14">
                  <c:v>8.2551053315020368</c:v>
                </c:pt>
                <c:pt idx="15">
                  <c:v>8.8379168858789932</c:v>
                </c:pt>
                <c:pt idx="16">
                  <c:v>7.3737057755692446</c:v>
                </c:pt>
                <c:pt idx="17">
                  <c:v>6.7773487624983426</c:v>
                </c:pt>
                <c:pt idx="18">
                  <c:v>9.0416733514799876</c:v>
                </c:pt>
                <c:pt idx="19">
                  <c:v>9.6604240561580763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5-4DE6-869D-727E768EB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667456"/>
        <c:axId val="303669248"/>
      </c:lineChart>
      <c:catAx>
        <c:axId val="30366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03669248"/>
        <c:crosses val="autoZero"/>
        <c:auto val="1"/>
        <c:lblAlgn val="ctr"/>
        <c:lblOffset val="100"/>
        <c:noMultiLvlLbl val="0"/>
      </c:catAx>
      <c:valAx>
        <c:axId val="3036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0366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Car_sale!$I$4:$I$19</c:f>
              <c:numCache>
                <c:formatCode>General</c:formatCode>
                <c:ptCount val="16"/>
                <c:pt idx="0">
                  <c:v>4.4745622911166087</c:v>
                </c:pt>
                <c:pt idx="1">
                  <c:v>3.434812737424402</c:v>
                </c:pt>
                <c:pt idx="2">
                  <c:v>6.5600930529641062</c:v>
                </c:pt>
                <c:pt idx="3">
                  <c:v>7.4314834272967083</c:v>
                </c:pt>
                <c:pt idx="4">
                  <c:v>5.4067627684325688</c:v>
                </c:pt>
                <c:pt idx="5">
                  <c:v>4.3563478620992422</c:v>
                </c:pt>
                <c:pt idx="6">
                  <c:v>7.4347721266926525</c:v>
                </c:pt>
                <c:pt idx="7">
                  <c:v>8.4604580556916389</c:v>
                </c:pt>
                <c:pt idx="8">
                  <c:v>5.5932028638957609</c:v>
                </c:pt>
                <c:pt idx="9">
                  <c:v>4.6914515437991833</c:v>
                </c:pt>
                <c:pt idx="10">
                  <c:v>8.2001163162051327</c:v>
                </c:pt>
                <c:pt idx="11">
                  <c:v>8.9177801127560503</c:v>
                </c:pt>
                <c:pt idx="12">
                  <c:v>5.8728630070905483</c:v>
                </c:pt>
                <c:pt idx="13">
                  <c:v>4.94277930507414</c:v>
                </c:pt>
                <c:pt idx="14">
                  <c:v>8.7467907372854743</c:v>
                </c:pt>
                <c:pt idx="15">
                  <c:v>9.6037631983526701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EE-4C40-8387-6F418B71779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Car_sale!$J$4:$J$19</c:f>
              <c:numCache>
                <c:formatCode>General</c:formatCode>
                <c:ptCount val="16"/>
                <c:pt idx="0">
                  <c:v>5.0323529411764696</c:v>
                </c:pt>
                <c:pt idx="1">
                  <c:v>5.21220588235294</c:v>
                </c:pt>
                <c:pt idx="2">
                  <c:v>5.3920588235294113</c:v>
                </c:pt>
                <c:pt idx="3">
                  <c:v>5.5719117647058818</c:v>
                </c:pt>
                <c:pt idx="4">
                  <c:v>5.7517647058823522</c:v>
                </c:pt>
                <c:pt idx="5">
                  <c:v>5.9316176470588227</c:v>
                </c:pt>
                <c:pt idx="6">
                  <c:v>6.111470588235294</c:v>
                </c:pt>
                <c:pt idx="7">
                  <c:v>6.2913235294117644</c:v>
                </c:pt>
                <c:pt idx="8">
                  <c:v>6.4711764705882349</c:v>
                </c:pt>
                <c:pt idx="9">
                  <c:v>6.6510294117647053</c:v>
                </c:pt>
                <c:pt idx="10">
                  <c:v>6.8308823529411757</c:v>
                </c:pt>
                <c:pt idx="11">
                  <c:v>7.0107352941176462</c:v>
                </c:pt>
                <c:pt idx="12">
                  <c:v>7.1905882352941175</c:v>
                </c:pt>
                <c:pt idx="13">
                  <c:v>7.3704411764705879</c:v>
                </c:pt>
                <c:pt idx="14">
                  <c:v>7.5502941176470593</c:v>
                </c:pt>
                <c:pt idx="15">
                  <c:v>7.7301470588235297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EE-4C40-8387-6F418B717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644672"/>
        <c:axId val="303646208"/>
      </c:lineChart>
      <c:catAx>
        <c:axId val="30364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03646208"/>
        <c:crosses val="autoZero"/>
        <c:auto val="1"/>
        <c:lblAlgn val="ctr"/>
        <c:lblOffset val="100"/>
        <c:noMultiLvlLbl val="0"/>
      </c:catAx>
      <c:valAx>
        <c:axId val="30364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0364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Time Series Plot for Car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Car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Sheet1!$B$4:$C$19</c:f>
              <c:multiLvlStrCache>
                <c:ptCount val="1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</c:lvl>
                <c:lvl>
                  <c:pt idx="0">
                    <c:v>Year1</c:v>
                  </c:pt>
                  <c:pt idx="4">
                    <c:v>Year2</c:v>
                  </c:pt>
                  <c:pt idx="8">
                    <c:v>Year3 </c:v>
                  </c:pt>
                  <c:pt idx="12">
                    <c:v>Year4</c:v>
                  </c:pt>
                </c:lvl>
              </c:multiLvlStrCache>
            </c:multiLvlStrRef>
          </c:cat>
          <c:val>
            <c:numRef>
              <c:f>Sheet1!$D$4:$D$19</c:f>
              <c:numCache>
                <c:formatCode>General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D-4795-BDAA-DBD4E112924C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CMA(4)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Sheet1!$F$4:$F$19</c:f>
              <c:numCache>
                <c:formatCode>General</c:formatCode>
                <c:ptCount val="16"/>
                <c:pt idx="2">
                  <c:v>5.4749999999999996</c:v>
                </c:pt>
                <c:pt idx="3">
                  <c:v>5.7375000000000007</c:v>
                </c:pt>
                <c:pt idx="4">
                  <c:v>5.9749999999999996</c:v>
                </c:pt>
                <c:pt idx="5">
                  <c:v>6.1875</c:v>
                </c:pt>
                <c:pt idx="6">
                  <c:v>6.3250000000000002</c:v>
                </c:pt>
                <c:pt idx="7">
                  <c:v>6.3999999999999995</c:v>
                </c:pt>
                <c:pt idx="8">
                  <c:v>6.5374999999999996</c:v>
                </c:pt>
                <c:pt idx="9">
                  <c:v>6.6750000000000007</c:v>
                </c:pt>
                <c:pt idx="10">
                  <c:v>6.7625000000000002</c:v>
                </c:pt>
                <c:pt idx="11">
                  <c:v>6.8375000000000004</c:v>
                </c:pt>
                <c:pt idx="12">
                  <c:v>6.9375</c:v>
                </c:pt>
                <c:pt idx="13">
                  <c:v>7.0750000000000002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D-4795-BDAA-DBD4E112924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Sheet1!$B$4:$C$19</c:f>
              <c:multiLvlStrCache>
                <c:ptCount val="1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</c:lvl>
                <c:lvl>
                  <c:pt idx="0">
                    <c:v>Year1</c:v>
                  </c:pt>
                  <c:pt idx="4">
                    <c:v>Year2</c:v>
                  </c:pt>
                  <c:pt idx="8">
                    <c:v>Year3 </c:v>
                  </c:pt>
                  <c:pt idx="12">
                    <c:v>Year4</c:v>
                  </c:pt>
                </c:lvl>
              </c:multiLvlStrCache>
            </c:multiLvlStrRef>
          </c:cat>
          <c:val>
            <c:numRef>
              <c:f>Sheet1!$K$4:$K$23</c:f>
              <c:numCache>
                <c:formatCode>General</c:formatCode>
                <c:ptCount val="20"/>
                <c:pt idx="0">
                  <c:v>4.6911618137870805</c:v>
                </c:pt>
                <c:pt idx="1">
                  <c:v>4.3665734523864081</c:v>
                </c:pt>
                <c:pt idx="2">
                  <c:v>5.8954012715681836</c:v>
                </c:pt>
                <c:pt idx="3">
                  <c:v>6.370395375041741</c:v>
                </c:pt>
                <c:pt idx="4">
                  <c:v>5.361797804232622</c:v>
                </c:pt>
                <c:pt idx="5">
                  <c:v>4.9692672799143915</c:v>
                </c:pt>
                <c:pt idx="6">
                  <c:v>6.6819692915461344</c:v>
                </c:pt>
                <c:pt idx="7">
                  <c:v>7.1929025453208251</c:v>
                </c:pt>
                <c:pt idx="8">
                  <c:v>6.0324337946781625</c:v>
                </c:pt>
                <c:pt idx="9">
                  <c:v>5.5719611074423749</c:v>
                </c:pt>
                <c:pt idx="10">
                  <c:v>7.4685373115240852</c:v>
                </c:pt>
                <c:pt idx="11">
                  <c:v>8.0154097155999082</c:v>
                </c:pt>
                <c:pt idx="12">
                  <c:v>6.703069785123704</c:v>
                </c:pt>
                <c:pt idx="13">
                  <c:v>6.1746549349703583</c:v>
                </c:pt>
                <c:pt idx="14">
                  <c:v>8.2551053315020368</c:v>
                </c:pt>
                <c:pt idx="15">
                  <c:v>8.8379168858789932</c:v>
                </c:pt>
                <c:pt idx="16">
                  <c:v>7.3737057755692446</c:v>
                </c:pt>
                <c:pt idx="17">
                  <c:v>6.7773487624983426</c:v>
                </c:pt>
                <c:pt idx="18">
                  <c:v>9.0416733514799876</c:v>
                </c:pt>
                <c:pt idx="19">
                  <c:v>9.6604240561580763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9D-4795-BDAA-DBD4E1129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898816"/>
        <c:axId val="304900352"/>
      </c:lineChart>
      <c:catAx>
        <c:axId val="30489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04900352"/>
        <c:crosses val="autoZero"/>
        <c:auto val="1"/>
        <c:lblAlgn val="ctr"/>
        <c:lblOffset val="100"/>
        <c:noMultiLvlLbl val="0"/>
      </c:catAx>
      <c:valAx>
        <c:axId val="30490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0489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Sheet1!$I$4:$I$19</c:f>
              <c:numCache>
                <c:formatCode>General</c:formatCode>
                <c:ptCount val="16"/>
                <c:pt idx="0">
                  <c:v>4.4745622911166087</c:v>
                </c:pt>
                <c:pt idx="1">
                  <c:v>3.434812737424402</c:v>
                </c:pt>
                <c:pt idx="2">
                  <c:v>6.5600930529641062</c:v>
                </c:pt>
                <c:pt idx="3">
                  <c:v>7.4314834272967083</c:v>
                </c:pt>
                <c:pt idx="4">
                  <c:v>5.4067627684325688</c:v>
                </c:pt>
                <c:pt idx="5">
                  <c:v>4.3563478620992422</c:v>
                </c:pt>
                <c:pt idx="6">
                  <c:v>7.4347721266926525</c:v>
                </c:pt>
                <c:pt idx="7">
                  <c:v>8.4604580556916389</c:v>
                </c:pt>
                <c:pt idx="8">
                  <c:v>5.5932028638957609</c:v>
                </c:pt>
                <c:pt idx="9">
                  <c:v>4.6914515437991833</c:v>
                </c:pt>
                <c:pt idx="10">
                  <c:v>8.2001163162051327</c:v>
                </c:pt>
                <c:pt idx="11">
                  <c:v>8.9177801127560503</c:v>
                </c:pt>
                <c:pt idx="12">
                  <c:v>5.8728630070905483</c:v>
                </c:pt>
                <c:pt idx="13">
                  <c:v>4.94277930507414</c:v>
                </c:pt>
                <c:pt idx="14">
                  <c:v>8.7467907372854743</c:v>
                </c:pt>
                <c:pt idx="15">
                  <c:v>9.6037631983526701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E2-422C-9570-BEDFF9F6878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Sheet1!$J$4:$J$19</c:f>
              <c:numCache>
                <c:formatCode>General</c:formatCode>
                <c:ptCount val="16"/>
                <c:pt idx="0">
                  <c:v>5.0323529411764696</c:v>
                </c:pt>
                <c:pt idx="1">
                  <c:v>5.21220588235294</c:v>
                </c:pt>
                <c:pt idx="2">
                  <c:v>5.3920588235294113</c:v>
                </c:pt>
                <c:pt idx="3">
                  <c:v>5.5719117647058818</c:v>
                </c:pt>
                <c:pt idx="4">
                  <c:v>5.7517647058823522</c:v>
                </c:pt>
                <c:pt idx="5">
                  <c:v>5.9316176470588227</c:v>
                </c:pt>
                <c:pt idx="6">
                  <c:v>6.111470588235294</c:v>
                </c:pt>
                <c:pt idx="7">
                  <c:v>6.2913235294117644</c:v>
                </c:pt>
                <c:pt idx="8">
                  <c:v>6.4711764705882349</c:v>
                </c:pt>
                <c:pt idx="9">
                  <c:v>6.6510294117647053</c:v>
                </c:pt>
                <c:pt idx="10">
                  <c:v>6.8308823529411757</c:v>
                </c:pt>
                <c:pt idx="11">
                  <c:v>7.0107352941176462</c:v>
                </c:pt>
                <c:pt idx="12">
                  <c:v>7.1905882352941175</c:v>
                </c:pt>
                <c:pt idx="13">
                  <c:v>7.3704411764705879</c:v>
                </c:pt>
                <c:pt idx="14">
                  <c:v>7.5502941176470593</c:v>
                </c:pt>
                <c:pt idx="15">
                  <c:v>7.7301470588235297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E2-422C-9570-BEDFF9F68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933120"/>
        <c:axId val="308797440"/>
      </c:lineChart>
      <c:catAx>
        <c:axId val="30493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08797440"/>
        <c:crosses val="autoZero"/>
        <c:auto val="1"/>
        <c:lblAlgn val="ctr"/>
        <c:lblOffset val="100"/>
        <c:noMultiLvlLbl val="0"/>
      </c:catAx>
      <c:valAx>
        <c:axId val="30879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0493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'Sheet1 (2)'!$D$1</c:f>
              <c:strCache>
                <c:ptCount val="1"/>
                <c:pt idx="0">
                  <c:v>Avergae Daily Hits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'Sheet1 (2)'!$D$2:$D$21</c:f>
              <c:numCache>
                <c:formatCode>General</c:formatCode>
                <c:ptCount val="20"/>
                <c:pt idx="0">
                  <c:v>242</c:v>
                </c:pt>
                <c:pt idx="1">
                  <c:v>58</c:v>
                </c:pt>
                <c:pt idx="2">
                  <c:v>34</c:v>
                </c:pt>
                <c:pt idx="3">
                  <c:v>116</c:v>
                </c:pt>
                <c:pt idx="4">
                  <c:v>289</c:v>
                </c:pt>
                <c:pt idx="5">
                  <c:v>129</c:v>
                </c:pt>
                <c:pt idx="6">
                  <c:v>32</c:v>
                </c:pt>
                <c:pt idx="7">
                  <c:v>217</c:v>
                </c:pt>
                <c:pt idx="8">
                  <c:v>239</c:v>
                </c:pt>
                <c:pt idx="9">
                  <c:v>79</c:v>
                </c:pt>
                <c:pt idx="10">
                  <c:v>55</c:v>
                </c:pt>
                <c:pt idx="11">
                  <c:v>157</c:v>
                </c:pt>
                <c:pt idx="12">
                  <c:v>180</c:v>
                </c:pt>
                <c:pt idx="13">
                  <c:v>101</c:v>
                </c:pt>
                <c:pt idx="14">
                  <c:v>91</c:v>
                </c:pt>
                <c:pt idx="15">
                  <c:v>138</c:v>
                </c:pt>
                <c:pt idx="16">
                  <c:v>250</c:v>
                </c:pt>
                <c:pt idx="17">
                  <c:v>165</c:v>
                </c:pt>
                <c:pt idx="18">
                  <c:v>91</c:v>
                </c:pt>
                <c:pt idx="19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76-499A-8262-D3364B6DCBC1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'Sheet1 (2)'!$E$2:$E$21</c:f>
              <c:numCache>
                <c:formatCode>General</c:formatCode>
                <c:ptCount val="20"/>
                <c:pt idx="0">
                  <c:v>142.35</c:v>
                </c:pt>
                <c:pt idx="1">
                  <c:v>91.949999999999989</c:v>
                </c:pt>
                <c:pt idx="2">
                  <c:v>113.75</c:v>
                </c:pt>
                <c:pt idx="3">
                  <c:v>101.94999999999999</c:v>
                </c:pt>
                <c:pt idx="4">
                  <c:v>189.35</c:v>
                </c:pt>
                <c:pt idx="5">
                  <c:v>162.94999999999999</c:v>
                </c:pt>
                <c:pt idx="6">
                  <c:v>111.75</c:v>
                </c:pt>
                <c:pt idx="7">
                  <c:v>202.95</c:v>
                </c:pt>
                <c:pt idx="8">
                  <c:v>139.35</c:v>
                </c:pt>
                <c:pt idx="9">
                  <c:v>112.94999999999999</c:v>
                </c:pt>
                <c:pt idx="10">
                  <c:v>134.75</c:v>
                </c:pt>
                <c:pt idx="11">
                  <c:v>142.94999999999999</c:v>
                </c:pt>
                <c:pt idx="12">
                  <c:v>80.349999999999994</c:v>
                </c:pt>
                <c:pt idx="13">
                  <c:v>134.94999999999999</c:v>
                </c:pt>
                <c:pt idx="14">
                  <c:v>170.75</c:v>
                </c:pt>
                <c:pt idx="15">
                  <c:v>123.94999999999999</c:v>
                </c:pt>
                <c:pt idx="16">
                  <c:v>150.35</c:v>
                </c:pt>
                <c:pt idx="17">
                  <c:v>198.95</c:v>
                </c:pt>
                <c:pt idx="18">
                  <c:v>170.75</c:v>
                </c:pt>
                <c:pt idx="19">
                  <c:v>129.94999999999999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76-499A-8262-D3364B6DC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205408"/>
        <c:axId val="160203112"/>
      </c:lineChart>
      <c:catAx>
        <c:axId val="160205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60203112"/>
        <c:crosses val="autoZero"/>
        <c:auto val="1"/>
        <c:lblAlgn val="ctr"/>
        <c:lblOffset val="100"/>
        <c:noMultiLvlLbl val="0"/>
      </c:catAx>
      <c:valAx>
        <c:axId val="16020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6020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SES!$A$2:$A$25</c:f>
              <c:numCache>
                <c:formatCode>mmm\-yy</c:formatCode>
                <c:ptCount val="24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</c:numCache>
            </c:numRef>
          </c:cat>
          <c:val>
            <c:numRef>
              <c:f>SES!$B$2:$B$25</c:f>
              <c:numCache>
                <c:formatCode>General</c:formatCode>
                <c:ptCount val="24"/>
                <c:pt idx="0">
                  <c:v>97.6</c:v>
                </c:pt>
                <c:pt idx="1">
                  <c:v>95.1</c:v>
                </c:pt>
                <c:pt idx="2">
                  <c:v>90.3</c:v>
                </c:pt>
                <c:pt idx="3">
                  <c:v>92.5</c:v>
                </c:pt>
                <c:pt idx="4">
                  <c:v>89.8</c:v>
                </c:pt>
                <c:pt idx="5">
                  <c:v>92.7</c:v>
                </c:pt>
                <c:pt idx="6">
                  <c:v>94.4</c:v>
                </c:pt>
                <c:pt idx="7">
                  <c:v>96.2</c:v>
                </c:pt>
                <c:pt idx="8">
                  <c:v>88.9</c:v>
                </c:pt>
                <c:pt idx="9">
                  <c:v>90.2</c:v>
                </c:pt>
                <c:pt idx="10">
                  <c:v>88.2</c:v>
                </c:pt>
                <c:pt idx="11">
                  <c:v>91</c:v>
                </c:pt>
                <c:pt idx="12">
                  <c:v>89.3</c:v>
                </c:pt>
                <c:pt idx="13">
                  <c:v>88.5</c:v>
                </c:pt>
                <c:pt idx="14">
                  <c:v>93.7</c:v>
                </c:pt>
                <c:pt idx="15">
                  <c:v>92.7</c:v>
                </c:pt>
                <c:pt idx="16">
                  <c:v>94.7</c:v>
                </c:pt>
                <c:pt idx="17">
                  <c:v>95.3</c:v>
                </c:pt>
                <c:pt idx="18">
                  <c:v>94.7</c:v>
                </c:pt>
                <c:pt idx="19">
                  <c:v>95.3</c:v>
                </c:pt>
                <c:pt idx="20">
                  <c:v>94.7</c:v>
                </c:pt>
                <c:pt idx="21">
                  <c:v>96.5</c:v>
                </c:pt>
                <c:pt idx="22">
                  <c:v>99.2</c:v>
                </c:pt>
                <c:pt idx="23">
                  <c:v>96.9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39-46E6-96E4-1EDC1A7C7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64864"/>
        <c:axId val="134166400"/>
      </c:lineChart>
      <c:dateAx>
        <c:axId val="134164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34166400"/>
        <c:crosses val="autoZero"/>
        <c:auto val="1"/>
        <c:lblOffset val="100"/>
        <c:baseTimeUnit val="months"/>
      </c:dateAx>
      <c:valAx>
        <c:axId val="134166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164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1.jpeg"/><Relationship Id="rId1" Type="http://schemas.openxmlformats.org/officeDocument/2006/relationships/hyperlink" Target="javascript:popUp('/content/images/chap5_9780789756145/elementLinks/05fig01_alt.jpg')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286702</xdr:colOff>
      <xdr:row>4</xdr:row>
      <xdr:rowOff>5721</xdr:rowOff>
    </xdr:from>
    <xdr:to>
      <xdr:col>28</xdr:col>
      <xdr:colOff>262890</xdr:colOff>
      <xdr:row>18</xdr:row>
      <xdr:rowOff>120021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147637</xdr:colOff>
      <xdr:row>20</xdr:row>
      <xdr:rowOff>71437</xdr:rowOff>
    </xdr:from>
    <xdr:to>
      <xdr:col>20</xdr:col>
      <xdr:colOff>452437</xdr:colOff>
      <xdr:row>34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271462</xdr:colOff>
      <xdr:row>3</xdr:row>
      <xdr:rowOff>66681</xdr:rowOff>
    </xdr:from>
    <xdr:to>
      <xdr:col>19</xdr:col>
      <xdr:colOff>247650</xdr:colOff>
      <xdr:row>17</xdr:row>
      <xdr:rowOff>180981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147637</xdr:colOff>
      <xdr:row>20</xdr:row>
      <xdr:rowOff>71437</xdr:rowOff>
    </xdr:from>
    <xdr:to>
      <xdr:col>20</xdr:col>
      <xdr:colOff>452437</xdr:colOff>
      <xdr:row>34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</xdr:colOff>
      <xdr:row>2</xdr:row>
      <xdr:rowOff>19050</xdr:rowOff>
    </xdr:from>
    <xdr:ext cx="5429250" cy="4552950"/>
    <xdr:pic>
      <xdr:nvPicPr>
        <xdr:cNvPr id="2" name="Picture 1" descr="Figure 5.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00050"/>
          <a:ext cx="5429250" cy="4552950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8</xdr:col>
      <xdr:colOff>204787</xdr:colOff>
      <xdr:row>18</xdr:row>
      <xdr:rowOff>0</xdr:rowOff>
    </xdr:from>
    <xdr:to>
      <xdr:col>15</xdr:col>
      <xdr:colOff>509587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5</xdr:row>
      <xdr:rowOff>185737</xdr:rowOff>
    </xdr:from>
    <xdr:to>
      <xdr:col>16</xdr:col>
      <xdr:colOff>161925</xdr:colOff>
      <xdr:row>20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Applied%20Econometrics%20SBP/Macroeconometrics/SES%20for%20Demand%20Work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composition"/>
      <sheetName val="SES"/>
      <sheetName val="Holt-Method"/>
      <sheetName val="Winter's Exponential Smoothing"/>
      <sheetName val="IFS Data Quarterly"/>
      <sheetName val="Manufacturing Production Index"/>
      <sheetName val="Manufacturing Production In (2"/>
      <sheetName val="Seas Ind by MA"/>
    </sheetNames>
    <sheetDataSet>
      <sheetData sheetId="0"/>
      <sheetData sheetId="1">
        <row r="2">
          <cell r="A2">
            <v>40179</v>
          </cell>
          <cell r="L2">
            <v>0.4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E6" sqref="E6"/>
    </sheetView>
  </sheetViews>
  <sheetFormatPr defaultRowHeight="14.4" x14ac:dyDescent="0.3"/>
  <cols>
    <col min="4" max="4" width="11.33203125" customWidth="1"/>
  </cols>
  <sheetData>
    <row r="1" spans="1:14" x14ac:dyDescent="0.3">
      <c r="B1" t="s">
        <v>0</v>
      </c>
    </row>
    <row r="3" spans="1:14" ht="15.6" x14ac:dyDescent="0.35">
      <c r="A3" t="s">
        <v>8</v>
      </c>
      <c r="B3" t="s">
        <v>1</v>
      </c>
      <c r="C3" t="s">
        <v>2</v>
      </c>
      <c r="D3" t="s">
        <v>3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M3">
        <f t="array" ref="M3:N3">LINEST(D4:D19,A4:A19,TRUE,TRUE)</f>
        <v>0.17985294117647063</v>
      </c>
      <c r="N3">
        <v>4.8524999999999991</v>
      </c>
    </row>
    <row r="4" spans="1:14" x14ac:dyDescent="0.3">
      <c r="A4">
        <v>1</v>
      </c>
      <c r="B4" t="s">
        <v>4</v>
      </c>
      <c r="C4">
        <v>1</v>
      </c>
      <c r="D4">
        <v>4.8</v>
      </c>
      <c r="H4">
        <f t="shared" ref="H4:H23" si="0">VLOOKUP(C4,$L$20:$M$23,2,FALSE)</f>
        <v>0.93220047731596012</v>
      </c>
      <c r="I4">
        <f>D4*H4</f>
        <v>4.4745622911166087</v>
      </c>
      <c r="J4">
        <f>$N$3+$M$3*A4</f>
        <v>5.0323529411764696</v>
      </c>
      <c r="K4">
        <f>J4*H4</f>
        <v>4.6911618137870805</v>
      </c>
    </row>
    <row r="5" spans="1:14" x14ac:dyDescent="0.3">
      <c r="A5">
        <v>2</v>
      </c>
      <c r="C5">
        <v>2</v>
      </c>
      <c r="D5">
        <v>4.0999999999999996</v>
      </c>
      <c r="H5">
        <f t="shared" si="0"/>
        <v>0.83775920424985417</v>
      </c>
      <c r="I5">
        <f t="shared" ref="I5:I18" si="1">D5*H5</f>
        <v>3.434812737424402</v>
      </c>
      <c r="J5">
        <f t="shared" ref="J5:J23" si="2">$N$3+$M$3*A5</f>
        <v>5.21220588235294</v>
      </c>
      <c r="K5">
        <f t="shared" ref="K5:K23" si="3">J5*H5</f>
        <v>4.3665734523864081</v>
      </c>
    </row>
    <row r="6" spans="1:14" x14ac:dyDescent="0.3">
      <c r="A6">
        <v>3</v>
      </c>
      <c r="C6">
        <v>3</v>
      </c>
      <c r="D6">
        <v>6</v>
      </c>
      <c r="E6">
        <f>AVERAGE(D4:D7)</f>
        <v>5.35</v>
      </c>
      <c r="F6">
        <f>AVERAGE(E6:E7)</f>
        <v>5.4749999999999996</v>
      </c>
      <c r="G6">
        <f>D6/F6</f>
        <v>1.0958904109589043</v>
      </c>
      <c r="H6">
        <f t="shared" si="0"/>
        <v>1.0933488421606843</v>
      </c>
      <c r="I6">
        <f t="shared" si="1"/>
        <v>6.5600930529641062</v>
      </c>
      <c r="J6">
        <f t="shared" si="2"/>
        <v>5.3920588235294113</v>
      </c>
      <c r="K6">
        <f t="shared" si="3"/>
        <v>5.8954012715681836</v>
      </c>
    </row>
    <row r="7" spans="1:14" x14ac:dyDescent="0.3">
      <c r="A7">
        <v>4</v>
      </c>
      <c r="C7">
        <v>4</v>
      </c>
      <c r="D7">
        <v>6.5</v>
      </c>
      <c r="E7">
        <f t="shared" ref="E7:E17" si="4">AVERAGE(D5:D8)</f>
        <v>5.6000000000000005</v>
      </c>
      <c r="F7">
        <f t="shared" ref="F7:F17" si="5">AVERAGE(E7:E8)</f>
        <v>5.7375000000000007</v>
      </c>
      <c r="G7">
        <f t="shared" ref="G7:G17" si="6">D7/F7</f>
        <v>1.1328976034858387</v>
      </c>
      <c r="H7">
        <f t="shared" si="0"/>
        <v>1.1433051426610321</v>
      </c>
      <c r="I7">
        <f t="shared" si="1"/>
        <v>7.4314834272967083</v>
      </c>
      <c r="J7">
        <f t="shared" si="2"/>
        <v>5.5719117647058818</v>
      </c>
      <c r="K7">
        <f t="shared" si="3"/>
        <v>6.370395375041741</v>
      </c>
    </row>
    <row r="8" spans="1:14" x14ac:dyDescent="0.3">
      <c r="A8">
        <v>5</v>
      </c>
      <c r="B8" t="s">
        <v>5</v>
      </c>
      <c r="C8">
        <f>C4</f>
        <v>1</v>
      </c>
      <c r="D8">
        <v>5.8</v>
      </c>
      <c r="E8">
        <f t="shared" si="4"/>
        <v>5.875</v>
      </c>
      <c r="F8">
        <f t="shared" si="5"/>
        <v>5.9749999999999996</v>
      </c>
      <c r="G8">
        <f t="shared" si="6"/>
        <v>0.97071129707112969</v>
      </c>
      <c r="H8">
        <f t="shared" si="0"/>
        <v>0.93220047731596012</v>
      </c>
      <c r="I8">
        <f t="shared" si="1"/>
        <v>5.4067627684325688</v>
      </c>
      <c r="J8">
        <f t="shared" si="2"/>
        <v>5.7517647058823522</v>
      </c>
      <c r="K8">
        <f t="shared" si="3"/>
        <v>5.361797804232622</v>
      </c>
    </row>
    <row r="9" spans="1:14" x14ac:dyDescent="0.3">
      <c r="A9">
        <v>6</v>
      </c>
      <c r="C9">
        <f t="shared" ref="C9:C23" si="7">C5</f>
        <v>2</v>
      </c>
      <c r="D9">
        <v>5.2</v>
      </c>
      <c r="E9">
        <f t="shared" si="4"/>
        <v>6.0750000000000002</v>
      </c>
      <c r="F9">
        <f t="shared" si="5"/>
        <v>6.1875</v>
      </c>
      <c r="G9">
        <f t="shared" si="6"/>
        <v>0.84040404040404049</v>
      </c>
      <c r="H9">
        <f t="shared" si="0"/>
        <v>0.83775920424985417</v>
      </c>
      <c r="I9">
        <f t="shared" si="1"/>
        <v>4.3563478620992422</v>
      </c>
      <c r="J9">
        <f t="shared" si="2"/>
        <v>5.9316176470588227</v>
      </c>
      <c r="K9">
        <f t="shared" si="3"/>
        <v>4.9692672799143915</v>
      </c>
    </row>
    <row r="10" spans="1:14" x14ac:dyDescent="0.3">
      <c r="A10">
        <v>7</v>
      </c>
      <c r="C10">
        <f t="shared" si="7"/>
        <v>3</v>
      </c>
      <c r="D10">
        <v>6.8</v>
      </c>
      <c r="E10">
        <f t="shared" si="4"/>
        <v>6.3000000000000007</v>
      </c>
      <c r="F10">
        <f t="shared" si="5"/>
        <v>6.3250000000000002</v>
      </c>
      <c r="G10">
        <f t="shared" si="6"/>
        <v>1.075098814229249</v>
      </c>
      <c r="H10">
        <f t="shared" si="0"/>
        <v>1.0933488421606843</v>
      </c>
      <c r="I10">
        <f t="shared" si="1"/>
        <v>7.4347721266926525</v>
      </c>
      <c r="J10">
        <f t="shared" si="2"/>
        <v>6.111470588235294</v>
      </c>
      <c r="K10">
        <f t="shared" si="3"/>
        <v>6.6819692915461344</v>
      </c>
    </row>
    <row r="11" spans="1:14" x14ac:dyDescent="0.3">
      <c r="A11">
        <v>8</v>
      </c>
      <c r="C11">
        <f t="shared" si="7"/>
        <v>4</v>
      </c>
      <c r="D11">
        <v>7.4</v>
      </c>
      <c r="E11">
        <f t="shared" si="4"/>
        <v>6.35</v>
      </c>
      <c r="F11">
        <f t="shared" si="5"/>
        <v>6.3999999999999995</v>
      </c>
      <c r="G11">
        <f t="shared" si="6"/>
        <v>1.1562500000000002</v>
      </c>
      <c r="H11">
        <f t="shared" si="0"/>
        <v>1.1433051426610321</v>
      </c>
      <c r="I11">
        <f t="shared" si="1"/>
        <v>8.4604580556916389</v>
      </c>
      <c r="J11">
        <f t="shared" si="2"/>
        <v>6.2913235294117644</v>
      </c>
      <c r="K11">
        <f t="shared" si="3"/>
        <v>7.1929025453208251</v>
      </c>
    </row>
    <row r="12" spans="1:14" x14ac:dyDescent="0.3">
      <c r="A12">
        <v>9</v>
      </c>
      <c r="B12" t="s">
        <v>6</v>
      </c>
      <c r="C12">
        <f t="shared" si="7"/>
        <v>1</v>
      </c>
      <c r="D12">
        <v>6</v>
      </c>
      <c r="E12">
        <f t="shared" si="4"/>
        <v>6.4499999999999993</v>
      </c>
      <c r="F12">
        <f t="shared" si="5"/>
        <v>6.5374999999999996</v>
      </c>
      <c r="G12">
        <f t="shared" si="6"/>
        <v>0.91778202676864251</v>
      </c>
      <c r="H12">
        <f t="shared" si="0"/>
        <v>0.93220047731596012</v>
      </c>
      <c r="I12">
        <f t="shared" si="1"/>
        <v>5.5932028638957609</v>
      </c>
      <c r="J12">
        <f t="shared" si="2"/>
        <v>6.4711764705882349</v>
      </c>
      <c r="K12">
        <f t="shared" si="3"/>
        <v>6.0324337946781625</v>
      </c>
    </row>
    <row r="13" spans="1:14" x14ac:dyDescent="0.3">
      <c r="A13">
        <v>10</v>
      </c>
      <c r="C13">
        <f t="shared" si="7"/>
        <v>2</v>
      </c>
      <c r="D13">
        <v>5.6</v>
      </c>
      <c r="E13">
        <f t="shared" si="4"/>
        <v>6.625</v>
      </c>
      <c r="F13">
        <f t="shared" si="5"/>
        <v>6.6750000000000007</v>
      </c>
      <c r="G13">
        <f t="shared" si="6"/>
        <v>0.83895131086142305</v>
      </c>
      <c r="H13">
        <f t="shared" si="0"/>
        <v>0.83775920424985417</v>
      </c>
      <c r="I13">
        <f t="shared" si="1"/>
        <v>4.6914515437991833</v>
      </c>
      <c r="J13">
        <f t="shared" si="2"/>
        <v>6.6510294117647053</v>
      </c>
      <c r="K13">
        <f t="shared" si="3"/>
        <v>5.5719611074423749</v>
      </c>
    </row>
    <row r="14" spans="1:14" x14ac:dyDescent="0.3">
      <c r="A14">
        <v>11</v>
      </c>
      <c r="C14">
        <f t="shared" si="7"/>
        <v>3</v>
      </c>
      <c r="D14">
        <v>7.5</v>
      </c>
      <c r="E14">
        <f t="shared" si="4"/>
        <v>6.7250000000000005</v>
      </c>
      <c r="F14">
        <f t="shared" si="5"/>
        <v>6.7625000000000002</v>
      </c>
      <c r="G14">
        <f t="shared" si="6"/>
        <v>1.1090573012939002</v>
      </c>
      <c r="H14">
        <f t="shared" si="0"/>
        <v>1.0933488421606843</v>
      </c>
      <c r="I14">
        <f t="shared" si="1"/>
        <v>8.2001163162051327</v>
      </c>
      <c r="J14">
        <f t="shared" si="2"/>
        <v>6.8308823529411757</v>
      </c>
      <c r="K14">
        <f t="shared" si="3"/>
        <v>7.4685373115240852</v>
      </c>
    </row>
    <row r="15" spans="1:14" x14ac:dyDescent="0.3">
      <c r="A15">
        <v>12</v>
      </c>
      <c r="C15">
        <f t="shared" si="7"/>
        <v>4</v>
      </c>
      <c r="D15">
        <v>7.8</v>
      </c>
      <c r="E15">
        <f t="shared" si="4"/>
        <v>6.8</v>
      </c>
      <c r="F15">
        <f t="shared" si="5"/>
        <v>6.8375000000000004</v>
      </c>
      <c r="G15">
        <f t="shared" si="6"/>
        <v>1.1407678244972577</v>
      </c>
      <c r="H15">
        <f t="shared" si="0"/>
        <v>1.1433051426610321</v>
      </c>
      <c r="I15">
        <f t="shared" si="1"/>
        <v>8.9177801127560503</v>
      </c>
      <c r="J15">
        <f t="shared" si="2"/>
        <v>7.0107352941176462</v>
      </c>
      <c r="K15">
        <f t="shared" si="3"/>
        <v>8.0154097155999082</v>
      </c>
    </row>
    <row r="16" spans="1:14" x14ac:dyDescent="0.3">
      <c r="A16">
        <v>13</v>
      </c>
      <c r="B16" t="s">
        <v>7</v>
      </c>
      <c r="C16">
        <f t="shared" si="7"/>
        <v>1</v>
      </c>
      <c r="D16">
        <v>6.3</v>
      </c>
      <c r="E16">
        <f t="shared" si="4"/>
        <v>6.875</v>
      </c>
      <c r="F16">
        <f t="shared" si="5"/>
        <v>6.9375</v>
      </c>
      <c r="G16">
        <f t="shared" si="6"/>
        <v>0.90810810810810805</v>
      </c>
      <c r="H16">
        <f t="shared" si="0"/>
        <v>0.93220047731596012</v>
      </c>
      <c r="I16">
        <f t="shared" si="1"/>
        <v>5.8728630070905483</v>
      </c>
      <c r="J16">
        <f t="shared" si="2"/>
        <v>7.1905882352941175</v>
      </c>
      <c r="K16">
        <f t="shared" si="3"/>
        <v>6.703069785123704</v>
      </c>
    </row>
    <row r="17" spans="1:13" x14ac:dyDescent="0.3">
      <c r="A17">
        <v>14</v>
      </c>
      <c r="C17">
        <f t="shared" si="7"/>
        <v>2</v>
      </c>
      <c r="D17">
        <v>5.9</v>
      </c>
      <c r="E17">
        <f t="shared" si="4"/>
        <v>7</v>
      </c>
      <c r="F17">
        <f t="shared" si="5"/>
        <v>7.0750000000000002</v>
      </c>
      <c r="G17">
        <f t="shared" si="6"/>
        <v>0.83392226148409898</v>
      </c>
      <c r="H17">
        <f t="shared" si="0"/>
        <v>0.83775920424985417</v>
      </c>
      <c r="I17">
        <f t="shared" si="1"/>
        <v>4.94277930507414</v>
      </c>
      <c r="J17">
        <f t="shared" si="2"/>
        <v>7.3704411764705879</v>
      </c>
      <c r="K17">
        <f t="shared" si="3"/>
        <v>6.1746549349703583</v>
      </c>
    </row>
    <row r="18" spans="1:13" x14ac:dyDescent="0.3">
      <c r="A18">
        <v>15</v>
      </c>
      <c r="C18">
        <f t="shared" si="7"/>
        <v>3</v>
      </c>
      <c r="D18">
        <v>8</v>
      </c>
      <c r="E18">
        <f>AVERAGE(D16:D19)</f>
        <v>7.15</v>
      </c>
      <c r="H18">
        <f t="shared" si="0"/>
        <v>1.0933488421606843</v>
      </c>
      <c r="I18">
        <f t="shared" si="1"/>
        <v>8.7467907372854743</v>
      </c>
      <c r="J18">
        <f t="shared" si="2"/>
        <v>7.5502941176470593</v>
      </c>
      <c r="K18">
        <f t="shared" si="3"/>
        <v>8.2551053315020368</v>
      </c>
    </row>
    <row r="19" spans="1:13" ht="15.6" x14ac:dyDescent="0.35">
      <c r="A19">
        <v>16</v>
      </c>
      <c r="C19">
        <f t="shared" si="7"/>
        <v>4</v>
      </c>
      <c r="D19">
        <v>8.4</v>
      </c>
      <c r="H19">
        <f t="shared" si="0"/>
        <v>1.1433051426610321</v>
      </c>
      <c r="I19">
        <f>D19*H19</f>
        <v>9.6037631983526701</v>
      </c>
      <c r="J19">
        <f t="shared" si="2"/>
        <v>7.7301470588235297</v>
      </c>
      <c r="K19">
        <f t="shared" si="3"/>
        <v>8.8379168858789932</v>
      </c>
      <c r="L19" t="s">
        <v>2</v>
      </c>
      <c r="M19" t="s">
        <v>12</v>
      </c>
    </row>
    <row r="20" spans="1:13" x14ac:dyDescent="0.3">
      <c r="A20">
        <v>17</v>
      </c>
      <c r="C20">
        <f t="shared" si="7"/>
        <v>1</v>
      </c>
      <c r="H20">
        <f t="shared" si="0"/>
        <v>0.93220047731596012</v>
      </c>
      <c r="J20">
        <f t="shared" si="2"/>
        <v>7.91</v>
      </c>
      <c r="K20">
        <f t="shared" si="3"/>
        <v>7.3737057755692446</v>
      </c>
      <c r="L20">
        <v>1</v>
      </c>
      <c r="M20">
        <f>AVERAGEIF($C$6:$C$17,L20,$G$6:$G$17)</f>
        <v>0.93220047731596012</v>
      </c>
    </row>
    <row r="21" spans="1:13" x14ac:dyDescent="0.3">
      <c r="A21">
        <v>18</v>
      </c>
      <c r="C21">
        <f t="shared" si="7"/>
        <v>2</v>
      </c>
      <c r="H21">
        <f t="shared" si="0"/>
        <v>0.83775920424985417</v>
      </c>
      <c r="J21">
        <f t="shared" si="2"/>
        <v>8.0898529411764706</v>
      </c>
      <c r="K21">
        <f t="shared" si="3"/>
        <v>6.7773487624983426</v>
      </c>
      <c r="L21">
        <v>2</v>
      </c>
      <c r="M21">
        <f t="shared" ref="M21:M23" si="8">AVERAGEIF($C$6:$C$17,L21,$G$6:$G$17)</f>
        <v>0.83775920424985417</v>
      </c>
    </row>
    <row r="22" spans="1:13" x14ac:dyDescent="0.3">
      <c r="A22">
        <v>19</v>
      </c>
      <c r="C22">
        <f t="shared" si="7"/>
        <v>3</v>
      </c>
      <c r="H22">
        <f t="shared" si="0"/>
        <v>1.0933488421606843</v>
      </c>
      <c r="J22">
        <f t="shared" si="2"/>
        <v>8.269705882352941</v>
      </c>
      <c r="K22">
        <f t="shared" si="3"/>
        <v>9.0416733514799876</v>
      </c>
      <c r="L22">
        <v>3</v>
      </c>
      <c r="M22">
        <f t="shared" si="8"/>
        <v>1.0933488421606843</v>
      </c>
    </row>
    <row r="23" spans="1:13" x14ac:dyDescent="0.3">
      <c r="A23">
        <v>20</v>
      </c>
      <c r="C23">
        <f t="shared" si="7"/>
        <v>4</v>
      </c>
      <c r="H23">
        <f t="shared" si="0"/>
        <v>1.1433051426610321</v>
      </c>
      <c r="J23">
        <f t="shared" si="2"/>
        <v>8.4495588235294115</v>
      </c>
      <c r="K23">
        <f t="shared" si="3"/>
        <v>9.6604240561580763</v>
      </c>
      <c r="L23">
        <v>4</v>
      </c>
      <c r="M23">
        <f t="shared" si="8"/>
        <v>1.1433051426610321</v>
      </c>
    </row>
    <row r="24" spans="1:13" x14ac:dyDescent="0.3">
      <c r="M24">
        <f>SUM(M20:M23)</f>
        <v>4.0066136663875307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workbookViewId="0">
      <selection activeCell="D24" sqref="D24"/>
    </sheetView>
  </sheetViews>
  <sheetFormatPr defaultRowHeight="14.4" x14ac:dyDescent="0.3"/>
  <cols>
    <col min="4" max="4" width="11.33203125" customWidth="1"/>
  </cols>
  <sheetData>
    <row r="1" spans="1:14" x14ac:dyDescent="0.3">
      <c r="B1" t="s">
        <v>0</v>
      </c>
    </row>
    <row r="3" spans="1:14" ht="15.6" x14ac:dyDescent="0.35">
      <c r="A3" t="s">
        <v>8</v>
      </c>
      <c r="B3" t="s">
        <v>1</v>
      </c>
      <c r="C3" t="s">
        <v>2</v>
      </c>
      <c r="D3" t="s">
        <v>3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M3">
        <f t="array" ref="M3:N3">LINEST(D4:D19,A4:A19,TRUE,TRUE)</f>
        <v>0.17985294117647063</v>
      </c>
      <c r="N3">
        <v>4.8524999999999991</v>
      </c>
    </row>
    <row r="4" spans="1:14" x14ac:dyDescent="0.3">
      <c r="A4">
        <v>1</v>
      </c>
      <c r="B4" t="s">
        <v>4</v>
      </c>
      <c r="C4">
        <v>1</v>
      </c>
      <c r="D4">
        <v>4.8</v>
      </c>
      <c r="H4">
        <f t="shared" ref="H4:H19" si="0">VLOOKUP(C4,$L$20:$M$23,2,FALSE)</f>
        <v>0.93220047731596012</v>
      </c>
      <c r="I4">
        <f>D4*H4</f>
        <v>4.4745622911166087</v>
      </c>
      <c r="J4">
        <f>$N$3+$M$3*A4</f>
        <v>5.0323529411764696</v>
      </c>
      <c r="K4">
        <f>J4*H4</f>
        <v>4.6911618137870805</v>
      </c>
    </row>
    <row r="5" spans="1:14" x14ac:dyDescent="0.3">
      <c r="A5">
        <v>2</v>
      </c>
      <c r="C5">
        <v>2</v>
      </c>
      <c r="D5">
        <v>4.0999999999999996</v>
      </c>
      <c r="H5">
        <f t="shared" si="0"/>
        <v>0.83775920424985417</v>
      </c>
      <c r="I5">
        <f t="shared" ref="I5:I18" si="1">D5*H5</f>
        <v>3.434812737424402</v>
      </c>
      <c r="J5">
        <f t="shared" ref="J5:J23" si="2">$N$3+$M$3*A5</f>
        <v>5.21220588235294</v>
      </c>
      <c r="K5">
        <f t="shared" ref="K5:K23" si="3">J5*H5</f>
        <v>4.3665734523864081</v>
      </c>
    </row>
    <row r="6" spans="1:14" x14ac:dyDescent="0.3">
      <c r="A6">
        <v>3</v>
      </c>
      <c r="C6">
        <v>3</v>
      </c>
      <c r="D6">
        <v>6</v>
      </c>
      <c r="E6">
        <f>AVERAGE(D4:D7)</f>
        <v>5.35</v>
      </c>
      <c r="F6">
        <f>AVERAGE(E6:E7)</f>
        <v>5.4749999999999996</v>
      </c>
      <c r="G6">
        <f>D6/F6</f>
        <v>1.0958904109589043</v>
      </c>
      <c r="H6">
        <f t="shared" si="0"/>
        <v>1.0933488421606843</v>
      </c>
      <c r="I6">
        <f t="shared" si="1"/>
        <v>6.5600930529641062</v>
      </c>
      <c r="J6">
        <f t="shared" si="2"/>
        <v>5.3920588235294113</v>
      </c>
      <c r="K6">
        <f t="shared" si="3"/>
        <v>5.8954012715681836</v>
      </c>
    </row>
    <row r="7" spans="1:14" x14ac:dyDescent="0.3">
      <c r="A7">
        <v>4</v>
      </c>
      <c r="C7">
        <v>4</v>
      </c>
      <c r="D7">
        <v>6.5</v>
      </c>
      <c r="E7">
        <f t="shared" ref="E7:E17" si="4">AVERAGE(D5:D8)</f>
        <v>5.6000000000000005</v>
      </c>
      <c r="F7">
        <f t="shared" ref="F7:F17" si="5">AVERAGE(E7:E8)</f>
        <v>5.7375000000000007</v>
      </c>
      <c r="G7">
        <f t="shared" ref="G7:G17" si="6">D7/F7</f>
        <v>1.1328976034858387</v>
      </c>
      <c r="H7">
        <f t="shared" si="0"/>
        <v>1.1433051426610321</v>
      </c>
      <c r="I7">
        <f t="shared" si="1"/>
        <v>7.4314834272967083</v>
      </c>
      <c r="J7">
        <f t="shared" si="2"/>
        <v>5.5719117647058818</v>
      </c>
      <c r="K7">
        <f t="shared" si="3"/>
        <v>6.370395375041741</v>
      </c>
    </row>
    <row r="8" spans="1:14" x14ac:dyDescent="0.3">
      <c r="A8">
        <v>5</v>
      </c>
      <c r="B8" t="s">
        <v>5</v>
      </c>
      <c r="C8">
        <f>C4</f>
        <v>1</v>
      </c>
      <c r="D8">
        <v>5.8</v>
      </c>
      <c r="E8">
        <f t="shared" si="4"/>
        <v>5.875</v>
      </c>
      <c r="F8">
        <f t="shared" si="5"/>
        <v>5.9749999999999996</v>
      </c>
      <c r="G8">
        <f t="shared" si="6"/>
        <v>0.97071129707112969</v>
      </c>
      <c r="H8">
        <f t="shared" si="0"/>
        <v>0.93220047731596012</v>
      </c>
      <c r="I8">
        <f t="shared" si="1"/>
        <v>5.4067627684325688</v>
      </c>
      <c r="J8">
        <f t="shared" si="2"/>
        <v>5.7517647058823522</v>
      </c>
      <c r="K8">
        <f t="shared" si="3"/>
        <v>5.361797804232622</v>
      </c>
    </row>
    <row r="9" spans="1:14" x14ac:dyDescent="0.3">
      <c r="A9">
        <v>6</v>
      </c>
      <c r="C9">
        <f t="shared" ref="C9:C23" si="7">C5</f>
        <v>2</v>
      </c>
      <c r="D9">
        <v>5.2</v>
      </c>
      <c r="E9">
        <f t="shared" si="4"/>
        <v>6.0750000000000002</v>
      </c>
      <c r="F9">
        <f t="shared" si="5"/>
        <v>6.1875</v>
      </c>
      <c r="G9">
        <f t="shared" si="6"/>
        <v>0.84040404040404049</v>
      </c>
      <c r="H9">
        <f t="shared" si="0"/>
        <v>0.83775920424985417</v>
      </c>
      <c r="I9">
        <f t="shared" si="1"/>
        <v>4.3563478620992422</v>
      </c>
      <c r="J9">
        <f t="shared" si="2"/>
        <v>5.9316176470588227</v>
      </c>
      <c r="K9">
        <f t="shared" si="3"/>
        <v>4.9692672799143915</v>
      </c>
    </row>
    <row r="10" spans="1:14" x14ac:dyDescent="0.3">
      <c r="A10">
        <v>7</v>
      </c>
      <c r="C10">
        <f t="shared" si="7"/>
        <v>3</v>
      </c>
      <c r="D10">
        <v>6.8</v>
      </c>
      <c r="E10">
        <f t="shared" si="4"/>
        <v>6.3000000000000007</v>
      </c>
      <c r="F10">
        <f t="shared" si="5"/>
        <v>6.3250000000000002</v>
      </c>
      <c r="G10">
        <f t="shared" si="6"/>
        <v>1.075098814229249</v>
      </c>
      <c r="H10">
        <f t="shared" si="0"/>
        <v>1.0933488421606843</v>
      </c>
      <c r="I10">
        <f t="shared" si="1"/>
        <v>7.4347721266926525</v>
      </c>
      <c r="J10">
        <f t="shared" si="2"/>
        <v>6.111470588235294</v>
      </c>
      <c r="K10">
        <f t="shared" si="3"/>
        <v>6.6819692915461344</v>
      </c>
    </row>
    <row r="11" spans="1:14" x14ac:dyDescent="0.3">
      <c r="A11">
        <v>8</v>
      </c>
      <c r="C11">
        <f t="shared" si="7"/>
        <v>4</v>
      </c>
      <c r="D11">
        <v>7.4</v>
      </c>
      <c r="E11">
        <f t="shared" si="4"/>
        <v>6.35</v>
      </c>
      <c r="F11">
        <f t="shared" si="5"/>
        <v>6.3999999999999995</v>
      </c>
      <c r="G11">
        <f t="shared" si="6"/>
        <v>1.1562500000000002</v>
      </c>
      <c r="H11">
        <f t="shared" si="0"/>
        <v>1.1433051426610321</v>
      </c>
      <c r="I11">
        <f t="shared" si="1"/>
        <v>8.4604580556916389</v>
      </c>
      <c r="J11">
        <f t="shared" si="2"/>
        <v>6.2913235294117644</v>
      </c>
      <c r="K11">
        <f t="shared" si="3"/>
        <v>7.1929025453208251</v>
      </c>
    </row>
    <row r="12" spans="1:14" x14ac:dyDescent="0.3">
      <c r="A12">
        <v>9</v>
      </c>
      <c r="B12" t="s">
        <v>6</v>
      </c>
      <c r="C12">
        <f t="shared" si="7"/>
        <v>1</v>
      </c>
      <c r="D12">
        <v>6</v>
      </c>
      <c r="E12">
        <f t="shared" si="4"/>
        <v>6.4499999999999993</v>
      </c>
      <c r="F12">
        <f t="shared" si="5"/>
        <v>6.5374999999999996</v>
      </c>
      <c r="G12">
        <f t="shared" si="6"/>
        <v>0.91778202676864251</v>
      </c>
      <c r="H12">
        <f t="shared" si="0"/>
        <v>0.93220047731596012</v>
      </c>
      <c r="I12">
        <f t="shared" si="1"/>
        <v>5.5932028638957609</v>
      </c>
      <c r="J12">
        <f t="shared" si="2"/>
        <v>6.4711764705882349</v>
      </c>
      <c r="K12">
        <f t="shared" si="3"/>
        <v>6.0324337946781625</v>
      </c>
    </row>
    <row r="13" spans="1:14" x14ac:dyDescent="0.3">
      <c r="A13">
        <v>10</v>
      </c>
      <c r="C13">
        <f t="shared" si="7"/>
        <v>2</v>
      </c>
      <c r="D13">
        <v>5.6</v>
      </c>
      <c r="E13">
        <f t="shared" si="4"/>
        <v>6.625</v>
      </c>
      <c r="F13">
        <f t="shared" si="5"/>
        <v>6.6750000000000007</v>
      </c>
      <c r="G13">
        <f t="shared" si="6"/>
        <v>0.83895131086142305</v>
      </c>
      <c r="H13">
        <f t="shared" si="0"/>
        <v>0.83775920424985417</v>
      </c>
      <c r="I13">
        <f t="shared" si="1"/>
        <v>4.6914515437991833</v>
      </c>
      <c r="J13">
        <f t="shared" si="2"/>
        <v>6.6510294117647053</v>
      </c>
      <c r="K13">
        <f t="shared" si="3"/>
        <v>5.5719611074423749</v>
      </c>
    </row>
    <row r="14" spans="1:14" x14ac:dyDescent="0.3">
      <c r="A14">
        <v>11</v>
      </c>
      <c r="C14">
        <f t="shared" si="7"/>
        <v>3</v>
      </c>
      <c r="D14">
        <v>7.5</v>
      </c>
      <c r="E14">
        <f t="shared" si="4"/>
        <v>6.7250000000000005</v>
      </c>
      <c r="F14">
        <f t="shared" si="5"/>
        <v>6.7625000000000002</v>
      </c>
      <c r="G14">
        <f t="shared" si="6"/>
        <v>1.1090573012939002</v>
      </c>
      <c r="H14">
        <f t="shared" si="0"/>
        <v>1.0933488421606843</v>
      </c>
      <c r="I14">
        <f t="shared" si="1"/>
        <v>8.2001163162051327</v>
      </c>
      <c r="J14">
        <f t="shared" si="2"/>
        <v>6.8308823529411757</v>
      </c>
      <c r="K14">
        <f t="shared" si="3"/>
        <v>7.4685373115240852</v>
      </c>
    </row>
    <row r="15" spans="1:14" x14ac:dyDescent="0.3">
      <c r="A15">
        <v>12</v>
      </c>
      <c r="C15">
        <f t="shared" si="7"/>
        <v>4</v>
      </c>
      <c r="D15">
        <v>7.8</v>
      </c>
      <c r="E15">
        <f t="shared" si="4"/>
        <v>6.8</v>
      </c>
      <c r="F15">
        <f t="shared" si="5"/>
        <v>6.8375000000000004</v>
      </c>
      <c r="G15">
        <f t="shared" si="6"/>
        <v>1.1407678244972577</v>
      </c>
      <c r="H15">
        <f t="shared" si="0"/>
        <v>1.1433051426610321</v>
      </c>
      <c r="I15">
        <f t="shared" si="1"/>
        <v>8.9177801127560503</v>
      </c>
      <c r="J15">
        <f t="shared" si="2"/>
        <v>7.0107352941176462</v>
      </c>
      <c r="K15">
        <f t="shared" si="3"/>
        <v>8.0154097155999082</v>
      </c>
    </row>
    <row r="16" spans="1:14" x14ac:dyDescent="0.3">
      <c r="A16">
        <v>13</v>
      </c>
      <c r="B16" t="s">
        <v>7</v>
      </c>
      <c r="C16">
        <f t="shared" si="7"/>
        <v>1</v>
      </c>
      <c r="D16">
        <v>6.3</v>
      </c>
      <c r="E16">
        <f t="shared" si="4"/>
        <v>6.875</v>
      </c>
      <c r="F16">
        <f t="shared" si="5"/>
        <v>6.9375</v>
      </c>
      <c r="G16">
        <f t="shared" si="6"/>
        <v>0.90810810810810805</v>
      </c>
      <c r="H16">
        <f t="shared" si="0"/>
        <v>0.93220047731596012</v>
      </c>
      <c r="I16">
        <f t="shared" si="1"/>
        <v>5.8728630070905483</v>
      </c>
      <c r="J16">
        <f t="shared" si="2"/>
        <v>7.1905882352941175</v>
      </c>
      <c r="K16">
        <f t="shared" si="3"/>
        <v>6.703069785123704</v>
      </c>
    </row>
    <row r="17" spans="1:13" x14ac:dyDescent="0.3">
      <c r="A17">
        <v>14</v>
      </c>
      <c r="C17">
        <f t="shared" si="7"/>
        <v>2</v>
      </c>
      <c r="D17">
        <v>5.9</v>
      </c>
      <c r="E17">
        <f t="shared" si="4"/>
        <v>7</v>
      </c>
      <c r="F17">
        <f t="shared" si="5"/>
        <v>7.0750000000000002</v>
      </c>
      <c r="G17">
        <f t="shared" si="6"/>
        <v>0.83392226148409898</v>
      </c>
      <c r="H17">
        <f t="shared" si="0"/>
        <v>0.83775920424985417</v>
      </c>
      <c r="I17">
        <f t="shared" si="1"/>
        <v>4.94277930507414</v>
      </c>
      <c r="J17">
        <f t="shared" si="2"/>
        <v>7.3704411764705879</v>
      </c>
      <c r="K17">
        <f t="shared" si="3"/>
        <v>6.1746549349703583</v>
      </c>
    </row>
    <row r="18" spans="1:13" x14ac:dyDescent="0.3">
      <c r="A18">
        <v>15</v>
      </c>
      <c r="C18">
        <f t="shared" si="7"/>
        <v>3</v>
      </c>
      <c r="D18">
        <v>8</v>
      </c>
      <c r="E18">
        <f>AVERAGE(D16:D19)</f>
        <v>7.15</v>
      </c>
      <c r="H18">
        <f t="shared" si="0"/>
        <v>1.0933488421606843</v>
      </c>
      <c r="I18">
        <f t="shared" si="1"/>
        <v>8.7467907372854743</v>
      </c>
      <c r="J18">
        <f t="shared" si="2"/>
        <v>7.5502941176470593</v>
      </c>
      <c r="K18">
        <f t="shared" si="3"/>
        <v>8.2551053315020368</v>
      </c>
    </row>
    <row r="19" spans="1:13" ht="15.6" x14ac:dyDescent="0.35">
      <c r="A19">
        <v>16</v>
      </c>
      <c r="C19">
        <f t="shared" si="7"/>
        <v>4</v>
      </c>
      <c r="D19">
        <v>8.4</v>
      </c>
      <c r="H19">
        <f t="shared" si="0"/>
        <v>1.1433051426610321</v>
      </c>
      <c r="I19">
        <f>D19*H19</f>
        <v>9.6037631983526701</v>
      </c>
      <c r="J19">
        <f t="shared" si="2"/>
        <v>7.7301470588235297</v>
      </c>
      <c r="K19">
        <f t="shared" si="3"/>
        <v>8.8379168858789932</v>
      </c>
      <c r="L19" t="s">
        <v>2</v>
      </c>
      <c r="M19" t="s">
        <v>12</v>
      </c>
    </row>
    <row r="20" spans="1:13" x14ac:dyDescent="0.3">
      <c r="A20">
        <v>17</v>
      </c>
      <c r="C20">
        <f t="shared" si="7"/>
        <v>1</v>
      </c>
      <c r="H20">
        <f t="shared" ref="H20:H23" si="8">VLOOKUP(C20,$L$20:$M$23,2,FALSE)</f>
        <v>0.93220047731596012</v>
      </c>
      <c r="J20">
        <f t="shared" si="2"/>
        <v>7.91</v>
      </c>
      <c r="K20">
        <f t="shared" si="3"/>
        <v>7.3737057755692446</v>
      </c>
      <c r="L20">
        <v>1</v>
      </c>
      <c r="M20">
        <f>AVERAGEIF($C$6:$C$17,L20,$G$6:$G$17)</f>
        <v>0.93220047731596012</v>
      </c>
    </row>
    <row r="21" spans="1:13" x14ac:dyDescent="0.3">
      <c r="A21">
        <v>18</v>
      </c>
      <c r="C21">
        <f t="shared" si="7"/>
        <v>2</v>
      </c>
      <c r="H21">
        <f t="shared" si="8"/>
        <v>0.83775920424985417</v>
      </c>
      <c r="J21">
        <f t="shared" si="2"/>
        <v>8.0898529411764706</v>
      </c>
      <c r="K21">
        <f t="shared" si="3"/>
        <v>6.7773487624983426</v>
      </c>
      <c r="L21">
        <v>2</v>
      </c>
      <c r="M21">
        <f t="shared" ref="M21:M23" si="9">AVERAGEIF($C$6:$C$17,L21,$G$6:$G$17)</f>
        <v>0.83775920424985417</v>
      </c>
    </row>
    <row r="22" spans="1:13" x14ac:dyDescent="0.3">
      <c r="A22">
        <v>19</v>
      </c>
      <c r="C22">
        <f t="shared" si="7"/>
        <v>3</v>
      </c>
      <c r="H22">
        <f t="shared" si="8"/>
        <v>1.0933488421606843</v>
      </c>
      <c r="J22">
        <f t="shared" si="2"/>
        <v>8.269705882352941</v>
      </c>
      <c r="K22">
        <f t="shared" si="3"/>
        <v>9.0416733514799876</v>
      </c>
      <c r="L22">
        <v>3</v>
      </c>
      <c r="M22">
        <f t="shared" si="9"/>
        <v>1.0933488421606843</v>
      </c>
    </row>
    <row r="23" spans="1:13" x14ac:dyDescent="0.3">
      <c r="A23">
        <v>20</v>
      </c>
      <c r="C23">
        <f t="shared" si="7"/>
        <v>4</v>
      </c>
      <c r="H23">
        <f t="shared" si="8"/>
        <v>1.1433051426610321</v>
      </c>
      <c r="J23">
        <f t="shared" si="2"/>
        <v>8.4495588235294115</v>
      </c>
      <c r="K23">
        <f t="shared" si="3"/>
        <v>9.6604240561580763</v>
      </c>
      <c r="L23">
        <v>4</v>
      </c>
      <c r="M23">
        <f t="shared" si="9"/>
        <v>1.1433051426610321</v>
      </c>
    </row>
    <row r="24" spans="1:13" x14ac:dyDescent="0.3">
      <c r="M24">
        <f>SUM(M20:M23)</f>
        <v>4.0066136663875307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ColWidth="9.109375" defaultRowHeight="15" x14ac:dyDescent="0.25"/>
  <cols>
    <col min="1" max="7" width="11.5546875" style="6" customWidth="1"/>
    <col min="8" max="8" width="17.6640625" style="6" customWidth="1"/>
    <col min="9" max="9" width="14" style="6" customWidth="1"/>
    <col min="10" max="10" width="15.5546875" style="6" customWidth="1"/>
    <col min="11" max="11" width="11.5546875" style="6" customWidth="1"/>
    <col min="12" max="16384" width="9.109375" style="10"/>
  </cols>
  <sheetData>
    <row r="1" spans="1:11" s="5" customFormat="1" ht="15.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2" t="s">
        <v>22</v>
      </c>
      <c r="I1" s="3" t="s">
        <v>23</v>
      </c>
      <c r="J1" s="4" t="s">
        <v>24</v>
      </c>
      <c r="K1" s="1" t="s">
        <v>25</v>
      </c>
    </row>
    <row r="2" spans="1:11" x14ac:dyDescent="0.25">
      <c r="A2" s="6">
        <v>1</v>
      </c>
      <c r="B2" s="6">
        <v>1</v>
      </c>
      <c r="C2" s="6">
        <v>72</v>
      </c>
      <c r="G2" s="7">
        <f>$F$26</f>
        <v>0.60257318687990691</v>
      </c>
      <c r="H2" s="8">
        <f>C2/G2</f>
        <v>119.48756029589089</v>
      </c>
      <c r="I2" s="9">
        <v>118.739828538</v>
      </c>
      <c r="J2" s="9">
        <f>G2*I2</f>
        <v>71.549436891716383</v>
      </c>
      <c r="K2" s="9">
        <f t="shared" ref="K2:K17" si="0">(C2 - J2)</f>
        <v>0.45056310828361745</v>
      </c>
    </row>
    <row r="3" spans="1:11" x14ac:dyDescent="0.25">
      <c r="A3" s="6">
        <v>2</v>
      </c>
      <c r="B3" s="6">
        <v>2</v>
      </c>
      <c r="C3" s="6">
        <v>110</v>
      </c>
      <c r="D3" s="6">
        <f>(C2+C3+C4+C5)/4</f>
        <v>117.75</v>
      </c>
      <c r="E3" s="8">
        <f t="shared" ref="E3:E14" si="1">(D3+D4)/2</f>
        <v>118.25</v>
      </c>
      <c r="F3" s="6">
        <f>(C3/E3)</f>
        <v>0.93023255813953487</v>
      </c>
      <c r="G3" s="7">
        <f>$F$27</f>
        <v>0.91710656882717767</v>
      </c>
      <c r="H3" s="8">
        <f t="shared" ref="H3:H17" si="2">C3/G3</f>
        <v>119.94244043052835</v>
      </c>
      <c r="I3" s="9">
        <v>120.426910389</v>
      </c>
      <c r="J3" s="9">
        <f t="shared" ref="J3:J17" si="3">G3*I3</f>
        <v>110.44431058131379</v>
      </c>
      <c r="K3" s="9">
        <f t="shared" si="0"/>
        <v>-0.4443105813137862</v>
      </c>
    </row>
    <row r="4" spans="1:11" x14ac:dyDescent="0.25">
      <c r="A4" s="6">
        <v>3</v>
      </c>
      <c r="B4" s="6">
        <v>3</v>
      </c>
      <c r="C4" s="6">
        <v>117</v>
      </c>
      <c r="D4" s="8">
        <f t="shared" ref="D4:D15" si="4">(C3+C4+C5+C6)/4</f>
        <v>118.75</v>
      </c>
      <c r="E4" s="8">
        <f t="shared" si="1"/>
        <v>119</v>
      </c>
      <c r="F4" s="6">
        <f t="shared" ref="F4:F14" si="5">(C4/E4)</f>
        <v>0.98319327731092432</v>
      </c>
      <c r="G4" s="7">
        <f>$F$28</f>
        <v>0.99725012726242368</v>
      </c>
      <c r="H4" s="8">
        <f t="shared" si="2"/>
        <v>117.32262228051015</v>
      </c>
      <c r="I4" s="9">
        <v>122.11399224</v>
      </c>
      <c r="J4" s="9">
        <f t="shared" si="3"/>
        <v>121.77819430186263</v>
      </c>
      <c r="K4" s="9">
        <f t="shared" si="0"/>
        <v>-4.7781943018626265</v>
      </c>
    </row>
    <row r="5" spans="1:11" x14ac:dyDescent="0.25">
      <c r="A5" s="6">
        <v>4</v>
      </c>
      <c r="B5" s="6">
        <v>4</v>
      </c>
      <c r="C5" s="6">
        <v>172</v>
      </c>
      <c r="D5" s="8">
        <f t="shared" si="4"/>
        <v>119.25</v>
      </c>
      <c r="E5" s="8">
        <f t="shared" si="1"/>
        <v>120.875</v>
      </c>
      <c r="F5" s="6">
        <f t="shared" si="5"/>
        <v>1.4229576008273008</v>
      </c>
      <c r="G5" s="7">
        <f>$F$29</f>
        <v>1.4830701170304919</v>
      </c>
      <c r="H5" s="8">
        <f t="shared" si="2"/>
        <v>115.97563596277605</v>
      </c>
      <c r="I5" s="9">
        <v>123.80107409</v>
      </c>
      <c r="J5" s="9">
        <f t="shared" si="3"/>
        <v>183.6056734391569</v>
      </c>
      <c r="K5" s="9">
        <f t="shared" si="0"/>
        <v>-11.605673439156902</v>
      </c>
    </row>
    <row r="6" spans="1:11" x14ac:dyDescent="0.25">
      <c r="A6" s="6">
        <v>5</v>
      </c>
      <c r="B6" s="6">
        <v>1</v>
      </c>
      <c r="C6" s="6">
        <v>76</v>
      </c>
      <c r="D6" s="8">
        <f t="shared" si="4"/>
        <v>122.5</v>
      </c>
      <c r="E6" s="8">
        <f t="shared" si="1"/>
        <v>125.25</v>
      </c>
      <c r="F6" s="6">
        <f t="shared" si="5"/>
        <v>0.60678642714570863</v>
      </c>
      <c r="G6" s="7">
        <f>$F$26</f>
        <v>0.60257318687990691</v>
      </c>
      <c r="H6" s="8">
        <f t="shared" si="2"/>
        <v>126.12575809010704</v>
      </c>
      <c r="I6" s="9">
        <v>125.488155941</v>
      </c>
      <c r="J6" s="9">
        <f t="shared" si="3"/>
        <v>75.615798041051093</v>
      </c>
      <c r="K6" s="9">
        <f t="shared" si="0"/>
        <v>0.38420195894890696</v>
      </c>
    </row>
    <row r="7" spans="1:11" x14ac:dyDescent="0.25">
      <c r="A7" s="6">
        <v>6</v>
      </c>
      <c r="B7" s="6">
        <v>2</v>
      </c>
      <c r="C7" s="6">
        <v>112</v>
      </c>
      <c r="D7" s="8">
        <f t="shared" si="4"/>
        <v>128</v>
      </c>
      <c r="E7" s="8">
        <f t="shared" si="1"/>
        <v>128.25</v>
      </c>
      <c r="F7" s="6">
        <f t="shared" si="5"/>
        <v>0.87329434697855746</v>
      </c>
      <c r="G7" s="7">
        <f>$F$27</f>
        <v>0.91710656882717767</v>
      </c>
      <c r="H7" s="8">
        <f t="shared" si="2"/>
        <v>122.12321207471977</v>
      </c>
      <c r="I7" s="9">
        <v>127.175237792</v>
      </c>
      <c r="J7" s="9">
        <f t="shared" si="3"/>
        <v>116.63324597120153</v>
      </c>
      <c r="K7" s="9">
        <f t="shared" si="0"/>
        <v>-4.6332459712015321</v>
      </c>
    </row>
    <row r="8" spans="1:11" x14ac:dyDescent="0.25">
      <c r="A8" s="6">
        <v>7</v>
      </c>
      <c r="B8" s="6">
        <v>3</v>
      </c>
      <c r="C8" s="6">
        <v>130</v>
      </c>
      <c r="D8" s="8">
        <f t="shared" si="4"/>
        <v>128.5</v>
      </c>
      <c r="E8" s="8">
        <f t="shared" si="1"/>
        <v>129.375</v>
      </c>
      <c r="F8" s="6">
        <f t="shared" si="5"/>
        <v>1.0048309178743962</v>
      </c>
      <c r="G8" s="7">
        <f>$F$28</f>
        <v>0.99725012726242368</v>
      </c>
      <c r="H8" s="8">
        <f t="shared" si="2"/>
        <v>130.35846920056682</v>
      </c>
      <c r="I8" s="9">
        <v>128.86231964300001</v>
      </c>
      <c r="J8" s="9">
        <f t="shared" si="3"/>
        <v>128.50796466331286</v>
      </c>
      <c r="K8" s="9">
        <f t="shared" si="0"/>
        <v>1.4920353366871382</v>
      </c>
    </row>
    <row r="9" spans="1:11" x14ac:dyDescent="0.25">
      <c r="A9" s="6">
        <v>8</v>
      </c>
      <c r="B9" s="6">
        <v>4</v>
      </c>
      <c r="C9" s="6">
        <v>194</v>
      </c>
      <c r="D9" s="8">
        <f t="shared" si="4"/>
        <v>130.25</v>
      </c>
      <c r="E9" s="8">
        <f t="shared" si="1"/>
        <v>130</v>
      </c>
      <c r="F9" s="6">
        <f t="shared" si="5"/>
        <v>1.4923076923076923</v>
      </c>
      <c r="G9" s="7">
        <f>$F$29</f>
        <v>1.4830701170304919</v>
      </c>
      <c r="H9" s="8">
        <f t="shared" si="2"/>
        <v>130.80972893475902</v>
      </c>
      <c r="I9" s="9">
        <v>130.549401493</v>
      </c>
      <c r="J9" s="9">
        <f t="shared" si="3"/>
        <v>193.61391615048419</v>
      </c>
      <c r="K9" s="9">
        <f t="shared" si="0"/>
        <v>0.38608384951581343</v>
      </c>
    </row>
    <row r="10" spans="1:11" x14ac:dyDescent="0.25">
      <c r="A10" s="6">
        <v>9</v>
      </c>
      <c r="B10" s="6">
        <v>1</v>
      </c>
      <c r="C10" s="6">
        <v>78</v>
      </c>
      <c r="D10" s="8">
        <f t="shared" si="4"/>
        <v>129.75</v>
      </c>
      <c r="E10" s="8">
        <f t="shared" si="1"/>
        <v>130.625</v>
      </c>
      <c r="F10" s="6">
        <f t="shared" si="5"/>
        <v>0.59712918660287084</v>
      </c>
      <c r="G10" s="7">
        <f>$F$26</f>
        <v>0.60257318687990691</v>
      </c>
      <c r="H10" s="8">
        <f t="shared" si="2"/>
        <v>129.44485698721513</v>
      </c>
      <c r="I10" s="9">
        <v>132.23648334399999</v>
      </c>
      <c r="J10" s="9">
        <f t="shared" si="3"/>
        <v>79.682159190385804</v>
      </c>
      <c r="K10" s="9">
        <f t="shared" si="0"/>
        <v>-1.6821591903858035</v>
      </c>
    </row>
    <row r="11" spans="1:11" x14ac:dyDescent="0.25">
      <c r="A11" s="6">
        <v>10</v>
      </c>
      <c r="B11" s="6">
        <v>2</v>
      </c>
      <c r="C11" s="6">
        <v>119</v>
      </c>
      <c r="D11" s="8">
        <f t="shared" si="4"/>
        <v>131.5</v>
      </c>
      <c r="E11" s="8">
        <f t="shared" si="1"/>
        <v>131.875</v>
      </c>
      <c r="F11" s="6">
        <f t="shared" si="5"/>
        <v>0.90236966824644549</v>
      </c>
      <c r="G11" s="7">
        <f>$F$27</f>
        <v>0.91710656882717767</v>
      </c>
      <c r="H11" s="8">
        <f t="shared" si="2"/>
        <v>129.75591282938976</v>
      </c>
      <c r="I11" s="9">
        <v>133.92356519500001</v>
      </c>
      <c r="J11" s="9">
        <f t="shared" si="3"/>
        <v>122.82218136108929</v>
      </c>
      <c r="K11" s="9">
        <f t="shared" si="0"/>
        <v>-3.8221813610892923</v>
      </c>
    </row>
    <row r="12" spans="1:11" x14ac:dyDescent="0.25">
      <c r="A12" s="6">
        <v>11</v>
      </c>
      <c r="B12" s="6">
        <v>3</v>
      </c>
      <c r="C12" s="6">
        <v>128</v>
      </c>
      <c r="D12" s="8">
        <f t="shared" si="4"/>
        <v>132.25</v>
      </c>
      <c r="E12" s="8">
        <f t="shared" si="1"/>
        <v>134.125</v>
      </c>
      <c r="F12" s="6">
        <f t="shared" si="5"/>
        <v>0.95433364398881637</v>
      </c>
      <c r="G12" s="7">
        <f>$F$28</f>
        <v>0.99725012726242368</v>
      </c>
      <c r="H12" s="8">
        <f t="shared" si="2"/>
        <v>128.35295428978887</v>
      </c>
      <c r="I12" s="9">
        <v>135.610647046</v>
      </c>
      <c r="J12" s="9">
        <f t="shared" si="3"/>
        <v>135.23773502476311</v>
      </c>
      <c r="K12" s="9">
        <f t="shared" si="0"/>
        <v>-7.2377350247631114</v>
      </c>
    </row>
    <row r="13" spans="1:11" x14ac:dyDescent="0.25">
      <c r="A13" s="6">
        <v>12</v>
      </c>
      <c r="B13" s="6">
        <v>4</v>
      </c>
      <c r="C13" s="6">
        <v>201</v>
      </c>
      <c r="D13" s="8">
        <f t="shared" si="4"/>
        <v>136</v>
      </c>
      <c r="E13" s="8">
        <f t="shared" si="1"/>
        <v>137.625</v>
      </c>
      <c r="F13" s="6">
        <f t="shared" si="5"/>
        <v>1.4604904632152589</v>
      </c>
      <c r="G13" s="7">
        <f>$F$29</f>
        <v>1.4830701170304919</v>
      </c>
      <c r="H13" s="8">
        <f t="shared" si="2"/>
        <v>135.5296676076627</v>
      </c>
      <c r="I13" s="9">
        <v>137.297728896</v>
      </c>
      <c r="J13" s="9">
        <f t="shared" si="3"/>
        <v>203.62215886181144</v>
      </c>
      <c r="K13" s="9">
        <f t="shared" si="0"/>
        <v>-2.6221588618114424</v>
      </c>
    </row>
    <row r="14" spans="1:11" x14ac:dyDescent="0.25">
      <c r="A14" s="6">
        <v>13</v>
      </c>
      <c r="B14" s="6">
        <v>1</v>
      </c>
      <c r="C14" s="6">
        <v>81</v>
      </c>
      <c r="D14" s="8">
        <f t="shared" si="4"/>
        <v>139.25</v>
      </c>
      <c r="E14" s="8">
        <f t="shared" si="1"/>
        <v>141.125</v>
      </c>
      <c r="F14" s="6">
        <f t="shared" si="5"/>
        <v>0.5739592559787422</v>
      </c>
      <c r="G14" s="7">
        <f>$F$26</f>
        <v>0.60257318687990691</v>
      </c>
      <c r="H14" s="8">
        <f t="shared" si="2"/>
        <v>134.42350533287723</v>
      </c>
      <c r="I14" s="9">
        <v>138.98481074700001</v>
      </c>
      <c r="J14" s="9">
        <f t="shared" si="3"/>
        <v>83.748520339720528</v>
      </c>
      <c r="K14" s="9">
        <f t="shared" si="0"/>
        <v>-2.7485203397205282</v>
      </c>
    </row>
    <row r="15" spans="1:11" x14ac:dyDescent="0.25">
      <c r="A15" s="6">
        <v>14</v>
      </c>
      <c r="B15" s="6">
        <v>2</v>
      </c>
      <c r="C15" s="6">
        <v>134</v>
      </c>
      <c r="D15" s="8">
        <f t="shared" si="4"/>
        <v>143</v>
      </c>
      <c r="E15" s="8"/>
      <c r="G15" s="7">
        <f>$F$27</f>
        <v>0.91710656882717767</v>
      </c>
      <c r="H15" s="8">
        <f t="shared" si="2"/>
        <v>146.11170016082545</v>
      </c>
      <c r="I15" s="9">
        <v>140.671892598</v>
      </c>
      <c r="J15" s="9">
        <f t="shared" si="3"/>
        <v>129.01111675097704</v>
      </c>
      <c r="K15" s="9">
        <f t="shared" si="0"/>
        <v>4.9888832490229618</v>
      </c>
    </row>
    <row r="16" spans="1:11" x14ac:dyDescent="0.25">
      <c r="A16" s="6">
        <v>15</v>
      </c>
      <c r="B16" s="6">
        <v>3</v>
      </c>
      <c r="C16" s="6">
        <v>141</v>
      </c>
      <c r="D16" s="8"/>
      <c r="E16" s="8"/>
      <c r="G16" s="7">
        <f>$F$28</f>
        <v>0.99725012726242368</v>
      </c>
      <c r="H16" s="8">
        <f t="shared" si="2"/>
        <v>141.38880120984555</v>
      </c>
      <c r="I16" s="9">
        <v>142.35897444899999</v>
      </c>
      <c r="J16" s="9">
        <f t="shared" si="3"/>
        <v>141.96750538621336</v>
      </c>
      <c r="K16" s="9">
        <f t="shared" si="0"/>
        <v>-0.96750538621336091</v>
      </c>
    </row>
    <row r="17" spans="1:11" x14ac:dyDescent="0.25">
      <c r="A17" s="6">
        <v>16</v>
      </c>
      <c r="B17" s="6">
        <v>4</v>
      </c>
      <c r="C17" s="6">
        <v>216</v>
      </c>
      <c r="G17" s="7">
        <f>$F$29</f>
        <v>1.4830701170304919</v>
      </c>
      <c r="H17" s="8">
        <f t="shared" si="2"/>
        <v>145.64382190674203</v>
      </c>
      <c r="I17" s="9">
        <v>144.04605629900001</v>
      </c>
      <c r="J17" s="9">
        <f t="shared" si="3"/>
        <v>213.63040157313876</v>
      </c>
      <c r="K17" s="9">
        <f t="shared" si="0"/>
        <v>2.3695984268612449</v>
      </c>
    </row>
    <row r="18" spans="1:11" ht="15.6" x14ac:dyDescent="0.3">
      <c r="J18" s="1" t="s">
        <v>26</v>
      </c>
      <c r="K18" s="9">
        <f>AVERAGE(K2:K17)</f>
        <v>-1.904394908012419</v>
      </c>
    </row>
    <row r="19" spans="1:11" ht="15.6" x14ac:dyDescent="0.3">
      <c r="B19" s="11"/>
      <c r="F19" s="12" t="s">
        <v>27</v>
      </c>
      <c r="J19" s="1" t="s">
        <v>28</v>
      </c>
      <c r="K19" s="9">
        <f>SUMSQ(K2:K18)</f>
        <v>301.23338408656844</v>
      </c>
    </row>
    <row r="20" spans="1:11" ht="15.6" x14ac:dyDescent="0.3">
      <c r="B20" s="11"/>
      <c r="E20" s="13" t="s">
        <v>29</v>
      </c>
      <c r="F20" s="8">
        <f>(F6+F10+F14)/3</f>
        <v>0.59262495657577385</v>
      </c>
      <c r="H20" s="14"/>
      <c r="J20" s="1" t="s">
        <v>30</v>
      </c>
      <c r="K20" s="9">
        <f>K19/15</f>
        <v>20.082225605771228</v>
      </c>
    </row>
    <row r="21" spans="1:11" ht="15.6" x14ac:dyDescent="0.3">
      <c r="B21" s="11"/>
      <c r="E21" s="13" t="s">
        <v>31</v>
      </c>
      <c r="F21" s="6">
        <f>(F3+F7+F11)/3</f>
        <v>0.9019655244548459</v>
      </c>
      <c r="H21" s="14"/>
      <c r="J21" s="15" t="s">
        <v>32</v>
      </c>
      <c r="K21" s="16">
        <f>SQRT(K20)</f>
        <v>4.4813196277180705</v>
      </c>
    </row>
    <row r="22" spans="1:11" ht="15.6" x14ac:dyDescent="0.3">
      <c r="E22" s="13" t="s">
        <v>33</v>
      </c>
      <c r="F22" s="6">
        <f>(F4+F8+F12)/3</f>
        <v>0.98078594639137895</v>
      </c>
      <c r="H22" s="14"/>
    </row>
    <row r="23" spans="1:11" ht="15.6" x14ac:dyDescent="0.3">
      <c r="E23" s="13" t="s">
        <v>34</v>
      </c>
      <c r="F23" s="6">
        <f>(F5+F9+F13)/3</f>
        <v>1.4585852521167508</v>
      </c>
      <c r="H23" s="14"/>
    </row>
    <row r="24" spans="1:11" ht="15.6" x14ac:dyDescent="0.3">
      <c r="E24" s="11" t="s">
        <v>35</v>
      </c>
      <c r="F24" s="8">
        <f>SUM(F20:F23)</f>
        <v>3.9339616795387498</v>
      </c>
    </row>
    <row r="25" spans="1:11" ht="15.6" x14ac:dyDescent="0.3">
      <c r="E25" s="13" t="s">
        <v>36</v>
      </c>
    </row>
    <row r="26" spans="1:11" ht="15.6" x14ac:dyDescent="0.3">
      <c r="E26" s="13" t="s">
        <v>29</v>
      </c>
      <c r="F26" s="6">
        <f>F20*(4/$F$24)</f>
        <v>0.60257318687990691</v>
      </c>
    </row>
    <row r="27" spans="1:11" ht="15.6" x14ac:dyDescent="0.3">
      <c r="E27" s="13" t="s">
        <v>31</v>
      </c>
      <c r="F27" s="6">
        <f>F21*(4/$F$24)</f>
        <v>0.91710656882717767</v>
      </c>
    </row>
    <row r="28" spans="1:11" ht="15.6" x14ac:dyDescent="0.3">
      <c r="E28" s="13" t="s">
        <v>33</v>
      </c>
      <c r="F28" s="6">
        <f>F22*(4/$F$24)</f>
        <v>0.99725012726242368</v>
      </c>
    </row>
    <row r="29" spans="1:11" ht="15.6" x14ac:dyDescent="0.3">
      <c r="E29" s="13" t="s">
        <v>34</v>
      </c>
      <c r="F29" s="6">
        <f>F23*(4/$F$24)</f>
        <v>1.4830701170304919</v>
      </c>
    </row>
    <row r="30" spans="1:11" ht="15.6" x14ac:dyDescent="0.3">
      <c r="E30" s="11" t="s">
        <v>35</v>
      </c>
      <c r="F30" s="11">
        <f>SUM(F26:F29)</f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I12" sqref="I12"/>
    </sheetView>
  </sheetViews>
  <sheetFormatPr defaultRowHeight="14.4" x14ac:dyDescent="0.3"/>
  <cols>
    <col min="7" max="7" width="12" bestFit="1" customWidth="1"/>
  </cols>
  <sheetData>
    <row r="1" spans="1:7" ht="28.8" x14ac:dyDescent="0.3">
      <c r="A1" t="s">
        <v>1</v>
      </c>
      <c r="B1" t="s">
        <v>8</v>
      </c>
      <c r="C1" t="s">
        <v>2</v>
      </c>
      <c r="D1" t="s">
        <v>43</v>
      </c>
      <c r="E1" t="s">
        <v>42</v>
      </c>
      <c r="F1" t="s">
        <v>2</v>
      </c>
      <c r="G1" s="17" t="s">
        <v>41</v>
      </c>
    </row>
    <row r="2" spans="1:7" x14ac:dyDescent="0.3">
      <c r="A2">
        <v>2001</v>
      </c>
      <c r="B2">
        <v>1</v>
      </c>
      <c r="C2">
        <v>1</v>
      </c>
      <c r="D2">
        <v>242</v>
      </c>
      <c r="E2">
        <f>D2-G10</f>
        <v>142.35</v>
      </c>
      <c r="F2">
        <v>1</v>
      </c>
      <c r="G2">
        <f t="array" ref="G2">AVERAGE(IF($C$2:$C$21=F2,$D$2:$D$21,""))</f>
        <v>240</v>
      </c>
    </row>
    <row r="3" spans="1:7" x14ac:dyDescent="0.3">
      <c r="B3">
        <v>2</v>
      </c>
      <c r="C3">
        <v>2</v>
      </c>
      <c r="D3">
        <v>58</v>
      </c>
      <c r="E3">
        <f>D3-G11</f>
        <v>91.949999999999989</v>
      </c>
      <c r="F3">
        <v>2</v>
      </c>
      <c r="G3">
        <f t="array" ref="G3">AVERAGE(IF($C$2:$C$21=F3,$D$2:$D$21,""))</f>
        <v>106.4</v>
      </c>
    </row>
    <row r="4" spans="1:7" x14ac:dyDescent="0.3">
      <c r="B4">
        <v>3</v>
      </c>
      <c r="C4">
        <v>3</v>
      </c>
      <c r="D4">
        <v>34</v>
      </c>
      <c r="E4">
        <f>D4-G12</f>
        <v>113.75</v>
      </c>
      <c r="F4">
        <v>3</v>
      </c>
      <c r="G4">
        <f t="array" ref="G4">AVERAGE(IF($C$2:$C$21=F4,$D$2:$D$21,""))</f>
        <v>60.6</v>
      </c>
    </row>
    <row r="5" spans="1:7" x14ac:dyDescent="0.3">
      <c r="B5">
        <v>4</v>
      </c>
      <c r="C5">
        <v>4</v>
      </c>
      <c r="D5">
        <v>116</v>
      </c>
      <c r="E5">
        <f>D5-G13</f>
        <v>101.94999999999999</v>
      </c>
      <c r="F5">
        <v>4</v>
      </c>
      <c r="G5">
        <f t="array" ref="G5">AVERAGE(IF($C$2:$C$21=F5,$D$2:$D$21,""))</f>
        <v>154.4</v>
      </c>
    </row>
    <row r="6" spans="1:7" x14ac:dyDescent="0.3">
      <c r="A6">
        <v>2002</v>
      </c>
      <c r="B6">
        <v>5</v>
      </c>
      <c r="C6">
        <f t="shared" ref="C6:C21" si="0">C2</f>
        <v>1</v>
      </c>
      <c r="D6">
        <v>289</v>
      </c>
      <c r="E6">
        <f>D6-G10</f>
        <v>189.35</v>
      </c>
    </row>
    <row r="7" spans="1:7" x14ac:dyDescent="0.3">
      <c r="B7">
        <v>6</v>
      </c>
      <c r="C7">
        <f t="shared" si="0"/>
        <v>2</v>
      </c>
      <c r="D7">
        <v>129</v>
      </c>
      <c r="E7">
        <f>D7-G11</f>
        <v>162.94999999999999</v>
      </c>
      <c r="F7" t="s">
        <v>40</v>
      </c>
      <c r="G7">
        <f>AVERAGE(G2:G5)</f>
        <v>140.35</v>
      </c>
    </row>
    <row r="8" spans="1:7" x14ac:dyDescent="0.3">
      <c r="B8">
        <v>7</v>
      </c>
      <c r="C8">
        <f t="shared" si="0"/>
        <v>3</v>
      </c>
      <c r="D8">
        <v>32</v>
      </c>
      <c r="E8">
        <f>D8-G12</f>
        <v>111.75</v>
      </c>
    </row>
    <row r="9" spans="1:7" x14ac:dyDescent="0.3">
      <c r="B9">
        <v>8</v>
      </c>
      <c r="C9">
        <f t="shared" si="0"/>
        <v>4</v>
      </c>
      <c r="D9">
        <v>217</v>
      </c>
      <c r="E9">
        <f>D9-G13</f>
        <v>202.95</v>
      </c>
      <c r="F9" s="26" t="s">
        <v>39</v>
      </c>
      <c r="G9" s="26"/>
    </row>
    <row r="10" spans="1:7" x14ac:dyDescent="0.3">
      <c r="A10">
        <v>2003</v>
      </c>
      <c r="B10">
        <v>9</v>
      </c>
      <c r="C10">
        <f t="shared" si="0"/>
        <v>1</v>
      </c>
      <c r="D10">
        <v>239</v>
      </c>
      <c r="E10">
        <f>D10-G10</f>
        <v>139.35</v>
      </c>
      <c r="G10">
        <f>G2-$G$7</f>
        <v>99.65</v>
      </c>
    </row>
    <row r="11" spans="1:7" x14ac:dyDescent="0.3">
      <c r="B11">
        <v>10</v>
      </c>
      <c r="C11">
        <f t="shared" si="0"/>
        <v>2</v>
      </c>
      <c r="D11">
        <v>79</v>
      </c>
      <c r="E11">
        <f>D11-G11</f>
        <v>112.94999999999999</v>
      </c>
      <c r="G11">
        <f>G3-$G$7</f>
        <v>-33.949999999999989</v>
      </c>
    </row>
    <row r="12" spans="1:7" x14ac:dyDescent="0.3">
      <c r="B12">
        <v>11</v>
      </c>
      <c r="C12">
        <f t="shared" si="0"/>
        <v>3</v>
      </c>
      <c r="D12">
        <v>55</v>
      </c>
      <c r="E12">
        <f>D12-G12</f>
        <v>134.75</v>
      </c>
      <c r="G12">
        <f>G4-$G$7</f>
        <v>-79.75</v>
      </c>
    </row>
    <row r="13" spans="1:7" x14ac:dyDescent="0.3">
      <c r="B13">
        <v>12</v>
      </c>
      <c r="C13">
        <f t="shared" si="0"/>
        <v>4</v>
      </c>
      <c r="D13">
        <v>157</v>
      </c>
      <c r="E13">
        <f>D13-G13</f>
        <v>142.94999999999999</v>
      </c>
      <c r="G13">
        <f>G5-$G$7</f>
        <v>14.050000000000011</v>
      </c>
    </row>
    <row r="14" spans="1:7" x14ac:dyDescent="0.3">
      <c r="A14">
        <v>2004</v>
      </c>
      <c r="B14">
        <v>13</v>
      </c>
      <c r="C14">
        <f t="shared" si="0"/>
        <v>1</v>
      </c>
      <c r="D14">
        <v>180</v>
      </c>
      <c r="E14">
        <f>D14-G10</f>
        <v>80.349999999999994</v>
      </c>
    </row>
    <row r="15" spans="1:7" x14ac:dyDescent="0.3">
      <c r="B15">
        <v>14</v>
      </c>
      <c r="C15">
        <f t="shared" si="0"/>
        <v>2</v>
      </c>
      <c r="D15">
        <v>101</v>
      </c>
      <c r="E15">
        <f>D15-G11</f>
        <v>134.94999999999999</v>
      </c>
    </row>
    <row r="16" spans="1:7" x14ac:dyDescent="0.3">
      <c r="B16">
        <v>15</v>
      </c>
      <c r="C16">
        <f t="shared" si="0"/>
        <v>3</v>
      </c>
      <c r="D16">
        <v>91</v>
      </c>
      <c r="E16">
        <f>D16-G12</f>
        <v>170.75</v>
      </c>
    </row>
    <row r="17" spans="1:7" x14ac:dyDescent="0.3">
      <c r="B17">
        <v>16</v>
      </c>
      <c r="C17">
        <f t="shared" si="0"/>
        <v>4</v>
      </c>
      <c r="D17">
        <v>138</v>
      </c>
      <c r="E17">
        <f>D17-G13</f>
        <v>123.94999999999999</v>
      </c>
      <c r="F17" s="26" t="s">
        <v>38</v>
      </c>
      <c r="G17" s="26"/>
    </row>
    <row r="18" spans="1:7" x14ac:dyDescent="0.3">
      <c r="A18">
        <v>2005</v>
      </c>
      <c r="B18">
        <v>17</v>
      </c>
      <c r="C18">
        <f t="shared" si="0"/>
        <v>1</v>
      </c>
      <c r="D18">
        <v>250</v>
      </c>
      <c r="E18">
        <f>D18-G10</f>
        <v>150.35</v>
      </c>
      <c r="G18">
        <f>D18-G10</f>
        <v>150.35</v>
      </c>
    </row>
    <row r="19" spans="1:7" x14ac:dyDescent="0.3">
      <c r="B19">
        <v>18</v>
      </c>
      <c r="C19">
        <f t="shared" si="0"/>
        <v>2</v>
      </c>
      <c r="D19">
        <v>165</v>
      </c>
      <c r="E19">
        <f>D19-G11</f>
        <v>198.95</v>
      </c>
      <c r="G19">
        <f>D19-G11</f>
        <v>198.95</v>
      </c>
    </row>
    <row r="20" spans="1:7" x14ac:dyDescent="0.3">
      <c r="B20">
        <v>19</v>
      </c>
      <c r="C20">
        <f t="shared" si="0"/>
        <v>3</v>
      </c>
      <c r="D20">
        <v>91</v>
      </c>
      <c r="E20">
        <f>D20-G12</f>
        <v>170.75</v>
      </c>
      <c r="G20">
        <f>D20-G12</f>
        <v>170.75</v>
      </c>
    </row>
    <row r="21" spans="1:7" x14ac:dyDescent="0.3">
      <c r="B21">
        <v>20</v>
      </c>
      <c r="C21">
        <f t="shared" si="0"/>
        <v>4</v>
      </c>
      <c r="D21">
        <v>144</v>
      </c>
      <c r="E21">
        <f>D21-G13</f>
        <v>129.94999999999999</v>
      </c>
      <c r="G21">
        <f>D21-G13</f>
        <v>129.94999999999999</v>
      </c>
    </row>
    <row r="23" spans="1:7" x14ac:dyDescent="0.3">
      <c r="A23" t="s">
        <v>37</v>
      </c>
    </row>
  </sheetData>
  <mergeCells count="2">
    <mergeCell ref="F9:G9"/>
    <mergeCell ref="F17:G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"/>
  <sheetViews>
    <sheetView workbookViewId="0">
      <selection activeCell="I23" sqref="I23"/>
    </sheetView>
  </sheetViews>
  <sheetFormatPr defaultRowHeight="14.4" x14ac:dyDescent="0.3"/>
  <cols>
    <col min="4" max="4" width="9.109375" style="18"/>
    <col min="5" max="5" width="9.109375" style="19"/>
    <col min="6" max="6" width="9.109375" style="20"/>
  </cols>
  <sheetData>
    <row r="1" spans="1:15" x14ac:dyDescent="0.3">
      <c r="B1" t="s">
        <v>44</v>
      </c>
      <c r="C1" t="s">
        <v>45</v>
      </c>
      <c r="D1" s="18" t="s">
        <v>46</v>
      </c>
      <c r="E1" s="19" t="s">
        <v>47</v>
      </c>
      <c r="F1" s="20" t="s">
        <v>48</v>
      </c>
      <c r="G1" t="s">
        <v>49</v>
      </c>
    </row>
    <row r="2" spans="1:15" x14ac:dyDescent="0.3">
      <c r="A2" s="21">
        <v>40179</v>
      </c>
      <c r="B2">
        <v>97.6</v>
      </c>
      <c r="C2" t="s">
        <v>50</v>
      </c>
      <c r="D2" s="18" t="s">
        <v>50</v>
      </c>
      <c r="G2" s="22" t="e">
        <f>D2^2</f>
        <v>#VALUE!</v>
      </c>
      <c r="J2">
        <f>SUM(G3:G25)</f>
        <v>179.29999999999984</v>
      </c>
      <c r="K2" t="s">
        <v>51</v>
      </c>
      <c r="L2">
        <v>0.4</v>
      </c>
      <c r="N2" t="s">
        <v>52</v>
      </c>
      <c r="O2">
        <f>AVERAGE(D3:D25)</f>
        <v>-6.0869565217389079E-2</v>
      </c>
    </row>
    <row r="3" spans="1:15" x14ac:dyDescent="0.3">
      <c r="A3" s="21">
        <v>40210</v>
      </c>
      <c r="B3">
        <v>95.1</v>
      </c>
      <c r="C3">
        <f>B2</f>
        <v>97.6</v>
      </c>
      <c r="D3" s="18">
        <f t="shared" ref="D3:D25" si="0">B3-C3</f>
        <v>-2.5</v>
      </c>
      <c r="E3" s="19">
        <f>ABS(D3)</f>
        <v>2.5</v>
      </c>
      <c r="F3" s="20">
        <f>ROUND(E3/B3,2)</f>
        <v>0.03</v>
      </c>
      <c r="G3" s="23">
        <f t="shared" ref="G3:G25" si="1">D3^2</f>
        <v>6.25</v>
      </c>
      <c r="N3" t="s">
        <v>47</v>
      </c>
      <c r="O3">
        <f>AVERAGE(E3:E25)</f>
        <v>2.3043478260869565</v>
      </c>
    </row>
    <row r="4" spans="1:15" ht="21" x14ac:dyDescent="0.4">
      <c r="A4" s="21">
        <v>40238</v>
      </c>
      <c r="B4">
        <v>90.3</v>
      </c>
      <c r="C4">
        <f>Alpha*B3+(1-Alpha)*C3</f>
        <v>96.6</v>
      </c>
      <c r="D4" s="18">
        <f t="shared" si="0"/>
        <v>-6.2999999999999972</v>
      </c>
      <c r="E4" s="19">
        <f t="shared" ref="E4:E25" si="2">ABS(D4)</f>
        <v>6.2999999999999972</v>
      </c>
      <c r="F4" s="20">
        <f t="shared" ref="F4:F25" si="3">ROUND(E4/B4,2)</f>
        <v>7.0000000000000007E-2</v>
      </c>
      <c r="G4" s="23">
        <f t="shared" si="1"/>
        <v>39.689999999999962</v>
      </c>
      <c r="J4" s="24" t="s">
        <v>53</v>
      </c>
      <c r="K4" s="20"/>
      <c r="L4" s="20"/>
      <c r="M4" s="20"/>
      <c r="N4" t="s">
        <v>54</v>
      </c>
      <c r="O4">
        <f>AVERAGE(F3:F25)</f>
        <v>2.5652173913043485E-2</v>
      </c>
    </row>
    <row r="5" spans="1:15" ht="21" x14ac:dyDescent="0.4">
      <c r="A5" s="21">
        <v>40269</v>
      </c>
      <c r="B5">
        <v>92.5</v>
      </c>
      <c r="C5">
        <f t="shared" ref="C5:C25" si="4">ROUND((Alpha*B4+(1-Alpha)*C4),1)</f>
        <v>94.1</v>
      </c>
      <c r="D5" s="18">
        <f t="shared" si="0"/>
        <v>-1.5999999999999943</v>
      </c>
      <c r="E5" s="19">
        <f t="shared" si="2"/>
        <v>1.5999999999999943</v>
      </c>
      <c r="F5" s="20">
        <f t="shared" si="3"/>
        <v>0.02</v>
      </c>
      <c r="G5" s="23">
        <f t="shared" si="1"/>
        <v>2.5599999999999818</v>
      </c>
      <c r="J5" s="25" t="s">
        <v>55</v>
      </c>
      <c r="K5" s="19"/>
      <c r="L5" s="19"/>
      <c r="M5" s="19"/>
      <c r="N5" t="s">
        <v>56</v>
      </c>
      <c r="O5">
        <f>SUM(G3:G25)</f>
        <v>179.29999999999984</v>
      </c>
    </row>
    <row r="6" spans="1:15" x14ac:dyDescent="0.3">
      <c r="A6" s="21">
        <v>40299</v>
      </c>
      <c r="B6">
        <v>89.8</v>
      </c>
      <c r="C6">
        <f t="shared" si="4"/>
        <v>93.5</v>
      </c>
      <c r="D6" s="18">
        <f t="shared" si="0"/>
        <v>-3.7000000000000028</v>
      </c>
      <c r="E6" s="19">
        <f t="shared" si="2"/>
        <v>3.7000000000000028</v>
      </c>
      <c r="F6" s="20">
        <f t="shared" si="3"/>
        <v>0.04</v>
      </c>
      <c r="G6" s="23">
        <f t="shared" si="1"/>
        <v>13.690000000000021</v>
      </c>
    </row>
    <row r="7" spans="1:15" x14ac:dyDescent="0.3">
      <c r="A7" s="21">
        <v>40330</v>
      </c>
      <c r="B7">
        <v>92.7</v>
      </c>
      <c r="C7">
        <f t="shared" si="4"/>
        <v>92</v>
      </c>
      <c r="D7" s="18">
        <f t="shared" si="0"/>
        <v>0.70000000000000284</v>
      </c>
      <c r="E7" s="19">
        <f t="shared" si="2"/>
        <v>0.70000000000000284</v>
      </c>
      <c r="F7" s="20">
        <f t="shared" si="3"/>
        <v>0.01</v>
      </c>
      <c r="G7" s="23">
        <f t="shared" si="1"/>
        <v>0.49000000000000399</v>
      </c>
    </row>
    <row r="8" spans="1:15" x14ac:dyDescent="0.3">
      <c r="A8" s="21">
        <v>40360</v>
      </c>
      <c r="B8">
        <v>94.4</v>
      </c>
      <c r="C8">
        <f t="shared" si="4"/>
        <v>92.3</v>
      </c>
      <c r="D8" s="18">
        <f t="shared" si="0"/>
        <v>2.1000000000000085</v>
      </c>
      <c r="E8" s="19">
        <f t="shared" si="2"/>
        <v>2.1000000000000085</v>
      </c>
      <c r="F8" s="20">
        <f t="shared" si="3"/>
        <v>0.02</v>
      </c>
      <c r="G8" s="23">
        <f t="shared" si="1"/>
        <v>4.4100000000000357</v>
      </c>
    </row>
    <row r="9" spans="1:15" x14ac:dyDescent="0.3">
      <c r="A9" s="21">
        <v>40391</v>
      </c>
      <c r="B9">
        <v>96.2</v>
      </c>
      <c r="C9">
        <f t="shared" si="4"/>
        <v>93.1</v>
      </c>
      <c r="D9" s="18">
        <f t="shared" si="0"/>
        <v>3.1000000000000085</v>
      </c>
      <c r="E9" s="19">
        <f t="shared" si="2"/>
        <v>3.1000000000000085</v>
      </c>
      <c r="F9" s="20">
        <f t="shared" si="3"/>
        <v>0.03</v>
      </c>
      <c r="G9" s="23">
        <f t="shared" si="1"/>
        <v>9.6100000000000527</v>
      </c>
    </row>
    <row r="10" spans="1:15" x14ac:dyDescent="0.3">
      <c r="A10" s="21">
        <v>40422</v>
      </c>
      <c r="B10">
        <v>88.9</v>
      </c>
      <c r="C10">
        <f t="shared" si="4"/>
        <v>94.3</v>
      </c>
      <c r="D10" s="18">
        <f t="shared" si="0"/>
        <v>-5.3999999999999915</v>
      </c>
      <c r="E10" s="19">
        <f t="shared" si="2"/>
        <v>5.3999999999999915</v>
      </c>
      <c r="F10" s="20">
        <f t="shared" si="3"/>
        <v>0.06</v>
      </c>
      <c r="G10" s="23">
        <f t="shared" si="1"/>
        <v>29.159999999999908</v>
      </c>
    </row>
    <row r="11" spans="1:15" x14ac:dyDescent="0.3">
      <c r="A11" s="21">
        <v>40452</v>
      </c>
      <c r="B11">
        <v>90.2</v>
      </c>
      <c r="C11">
        <f t="shared" si="4"/>
        <v>92.1</v>
      </c>
      <c r="D11" s="18">
        <f t="shared" si="0"/>
        <v>-1.8999999999999915</v>
      </c>
      <c r="E11" s="19">
        <f t="shared" si="2"/>
        <v>1.8999999999999915</v>
      </c>
      <c r="F11" s="20">
        <f t="shared" si="3"/>
        <v>0.02</v>
      </c>
      <c r="G11" s="23">
        <f t="shared" si="1"/>
        <v>3.6099999999999675</v>
      </c>
    </row>
    <row r="12" spans="1:15" x14ac:dyDescent="0.3">
      <c r="A12" s="21">
        <v>40483</v>
      </c>
      <c r="B12">
        <v>88.2</v>
      </c>
      <c r="C12">
        <f t="shared" si="4"/>
        <v>91.3</v>
      </c>
      <c r="D12" s="18">
        <f t="shared" si="0"/>
        <v>-3.0999999999999943</v>
      </c>
      <c r="E12" s="19">
        <f t="shared" si="2"/>
        <v>3.0999999999999943</v>
      </c>
      <c r="F12" s="20">
        <f t="shared" si="3"/>
        <v>0.04</v>
      </c>
      <c r="G12" s="23">
        <f t="shared" si="1"/>
        <v>9.6099999999999639</v>
      </c>
    </row>
    <row r="13" spans="1:15" x14ac:dyDescent="0.3">
      <c r="A13" s="21">
        <v>40513</v>
      </c>
      <c r="B13">
        <v>91</v>
      </c>
      <c r="C13">
        <f t="shared" si="4"/>
        <v>90.1</v>
      </c>
      <c r="D13" s="18">
        <f t="shared" si="0"/>
        <v>0.90000000000000568</v>
      </c>
      <c r="E13" s="19">
        <f t="shared" si="2"/>
        <v>0.90000000000000568</v>
      </c>
      <c r="F13" s="20">
        <f t="shared" si="3"/>
        <v>0.01</v>
      </c>
      <c r="G13" s="23">
        <f t="shared" si="1"/>
        <v>0.81000000000001027</v>
      </c>
    </row>
    <row r="14" spans="1:15" x14ac:dyDescent="0.3">
      <c r="A14" s="21">
        <v>40544</v>
      </c>
      <c r="B14">
        <v>89.3</v>
      </c>
      <c r="C14">
        <f t="shared" si="4"/>
        <v>90.5</v>
      </c>
      <c r="D14" s="18">
        <f t="shared" si="0"/>
        <v>-1.2000000000000028</v>
      </c>
      <c r="E14" s="19">
        <f t="shared" si="2"/>
        <v>1.2000000000000028</v>
      </c>
      <c r="F14" s="20">
        <f t="shared" si="3"/>
        <v>0.01</v>
      </c>
      <c r="G14" s="23">
        <f t="shared" si="1"/>
        <v>1.4400000000000068</v>
      </c>
    </row>
    <row r="15" spans="1:15" x14ac:dyDescent="0.3">
      <c r="A15" s="21">
        <v>40575</v>
      </c>
      <c r="B15">
        <v>88.5</v>
      </c>
      <c r="C15">
        <f t="shared" si="4"/>
        <v>90</v>
      </c>
      <c r="D15" s="18">
        <f t="shared" si="0"/>
        <v>-1.5</v>
      </c>
      <c r="E15" s="19">
        <f t="shared" si="2"/>
        <v>1.5</v>
      </c>
      <c r="F15" s="20">
        <f t="shared" si="3"/>
        <v>0.02</v>
      </c>
      <c r="G15" s="23">
        <f t="shared" si="1"/>
        <v>2.25</v>
      </c>
    </row>
    <row r="16" spans="1:15" x14ac:dyDescent="0.3">
      <c r="A16" s="21">
        <v>40603</v>
      </c>
      <c r="B16">
        <v>93.7</v>
      </c>
      <c r="C16">
        <f t="shared" si="4"/>
        <v>89.4</v>
      </c>
      <c r="D16" s="18">
        <f t="shared" si="0"/>
        <v>4.2999999999999972</v>
      </c>
      <c r="E16" s="19">
        <f t="shared" si="2"/>
        <v>4.2999999999999972</v>
      </c>
      <c r="F16" s="20">
        <f t="shared" si="3"/>
        <v>0.05</v>
      </c>
      <c r="G16" s="23">
        <f t="shared" si="1"/>
        <v>18.489999999999977</v>
      </c>
    </row>
    <row r="17" spans="1:7" x14ac:dyDescent="0.3">
      <c r="A17" s="21">
        <v>40634</v>
      </c>
      <c r="B17">
        <v>92.7</v>
      </c>
      <c r="C17">
        <f t="shared" si="4"/>
        <v>91.1</v>
      </c>
      <c r="D17" s="18">
        <f t="shared" si="0"/>
        <v>1.6000000000000085</v>
      </c>
      <c r="E17" s="19">
        <f t="shared" si="2"/>
        <v>1.6000000000000085</v>
      </c>
      <c r="F17" s="20">
        <f t="shared" si="3"/>
        <v>0.02</v>
      </c>
      <c r="G17" s="23">
        <f t="shared" si="1"/>
        <v>2.5600000000000271</v>
      </c>
    </row>
    <row r="18" spans="1:7" x14ac:dyDescent="0.3">
      <c r="A18" s="21">
        <v>40664</v>
      </c>
      <c r="B18">
        <v>94.7</v>
      </c>
      <c r="C18">
        <f t="shared" si="4"/>
        <v>91.7</v>
      </c>
      <c r="D18" s="18">
        <f t="shared" si="0"/>
        <v>3</v>
      </c>
      <c r="E18" s="19">
        <f t="shared" si="2"/>
        <v>3</v>
      </c>
      <c r="F18" s="20">
        <f t="shared" si="3"/>
        <v>0.03</v>
      </c>
      <c r="G18" s="23">
        <f t="shared" si="1"/>
        <v>9</v>
      </c>
    </row>
    <row r="19" spans="1:7" x14ac:dyDescent="0.3">
      <c r="A19" s="21">
        <v>40695</v>
      </c>
      <c r="B19">
        <v>95.3</v>
      </c>
      <c r="C19">
        <f t="shared" si="4"/>
        <v>92.9</v>
      </c>
      <c r="D19" s="18">
        <f t="shared" si="0"/>
        <v>2.3999999999999915</v>
      </c>
      <c r="E19" s="19">
        <f t="shared" si="2"/>
        <v>2.3999999999999915</v>
      </c>
      <c r="F19" s="20">
        <f t="shared" si="3"/>
        <v>0.03</v>
      </c>
      <c r="G19" s="23">
        <f t="shared" si="1"/>
        <v>5.7599999999999589</v>
      </c>
    </row>
    <row r="20" spans="1:7" x14ac:dyDescent="0.3">
      <c r="A20" s="21">
        <v>40725</v>
      </c>
      <c r="B20">
        <v>94.7</v>
      </c>
      <c r="C20">
        <f t="shared" si="4"/>
        <v>93.9</v>
      </c>
      <c r="D20" s="18">
        <f t="shared" si="0"/>
        <v>0.79999999999999716</v>
      </c>
      <c r="E20" s="19">
        <f t="shared" si="2"/>
        <v>0.79999999999999716</v>
      </c>
      <c r="F20" s="20">
        <f t="shared" si="3"/>
        <v>0.01</v>
      </c>
      <c r="G20" s="23">
        <f t="shared" si="1"/>
        <v>0.63999999999999546</v>
      </c>
    </row>
    <row r="21" spans="1:7" x14ac:dyDescent="0.3">
      <c r="A21" s="21">
        <v>40756</v>
      </c>
      <c r="B21">
        <v>95.3</v>
      </c>
      <c r="C21">
        <f t="shared" si="4"/>
        <v>94.2</v>
      </c>
      <c r="D21" s="18">
        <f t="shared" si="0"/>
        <v>1.0999999999999943</v>
      </c>
      <c r="E21" s="19">
        <f t="shared" si="2"/>
        <v>1.0999999999999943</v>
      </c>
      <c r="F21" s="20">
        <f t="shared" si="3"/>
        <v>0.01</v>
      </c>
      <c r="G21" s="23">
        <f t="shared" si="1"/>
        <v>1.2099999999999875</v>
      </c>
    </row>
    <row r="22" spans="1:7" x14ac:dyDescent="0.3">
      <c r="A22" s="21">
        <v>40787</v>
      </c>
      <c r="B22">
        <v>94.7</v>
      </c>
      <c r="C22">
        <f t="shared" si="4"/>
        <v>94.6</v>
      </c>
      <c r="D22" s="18">
        <f t="shared" si="0"/>
        <v>0.10000000000000853</v>
      </c>
      <c r="E22" s="19">
        <f t="shared" si="2"/>
        <v>0.10000000000000853</v>
      </c>
      <c r="F22" s="20">
        <f t="shared" si="3"/>
        <v>0</v>
      </c>
      <c r="G22" s="23">
        <f t="shared" si="1"/>
        <v>1.0000000000001705E-2</v>
      </c>
    </row>
    <row r="23" spans="1:7" x14ac:dyDescent="0.3">
      <c r="A23" s="21">
        <v>40817</v>
      </c>
      <c r="B23">
        <v>96.5</v>
      </c>
      <c r="C23">
        <f t="shared" si="4"/>
        <v>94.6</v>
      </c>
      <c r="D23" s="18">
        <f t="shared" si="0"/>
        <v>1.9000000000000057</v>
      </c>
      <c r="E23" s="19">
        <f t="shared" si="2"/>
        <v>1.9000000000000057</v>
      </c>
      <c r="F23" s="20">
        <f t="shared" si="3"/>
        <v>0.02</v>
      </c>
      <c r="G23" s="23">
        <f t="shared" si="1"/>
        <v>3.6100000000000216</v>
      </c>
    </row>
    <row r="24" spans="1:7" x14ac:dyDescent="0.3">
      <c r="A24" s="21">
        <v>40848</v>
      </c>
      <c r="B24">
        <v>99.2</v>
      </c>
      <c r="C24">
        <f t="shared" si="4"/>
        <v>95.4</v>
      </c>
      <c r="D24" s="18">
        <f t="shared" si="0"/>
        <v>3.7999999999999972</v>
      </c>
      <c r="E24" s="19">
        <f t="shared" si="2"/>
        <v>3.7999999999999972</v>
      </c>
      <c r="F24" s="20">
        <f t="shared" si="3"/>
        <v>0.04</v>
      </c>
      <c r="G24" s="23">
        <f t="shared" si="1"/>
        <v>14.439999999999978</v>
      </c>
    </row>
    <row r="25" spans="1:7" x14ac:dyDescent="0.3">
      <c r="A25" s="21">
        <v>40878</v>
      </c>
      <c r="B25">
        <v>96.9</v>
      </c>
      <c r="C25">
        <f t="shared" si="4"/>
        <v>96.9</v>
      </c>
      <c r="D25" s="18">
        <f t="shared" si="0"/>
        <v>0</v>
      </c>
      <c r="E25" s="19">
        <f t="shared" si="2"/>
        <v>0</v>
      </c>
      <c r="F25" s="20">
        <f t="shared" si="3"/>
        <v>0</v>
      </c>
      <c r="G25" s="23">
        <f t="shared" si="1"/>
        <v>0</v>
      </c>
    </row>
    <row r="26" spans="1:7" x14ac:dyDescent="0.3">
      <c r="A26" s="21">
        <v>40909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Car_sale</vt:lpstr>
      <vt:lpstr>Sheet1</vt:lpstr>
      <vt:lpstr>Decomposition</vt:lpstr>
      <vt:lpstr>Sheet1 (2)</vt:lpstr>
      <vt:lpstr>SES</vt:lpstr>
      <vt:lpstr>Consumersentiments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Zhid</dc:creator>
  <cp:lastModifiedBy>Prof. Dr. Zahid Asghar</cp:lastModifiedBy>
  <dcterms:created xsi:type="dcterms:W3CDTF">2016-03-24T14:58:32Z</dcterms:created>
  <dcterms:modified xsi:type="dcterms:W3CDTF">2024-03-12T03:55:32Z</dcterms:modified>
</cp:coreProperties>
</file>