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epTemplates\timeseries\data\"/>
    </mc:Choice>
  </mc:AlternateContent>
  <xr:revisionPtr revIDLastSave="0" documentId="13_ncr:1_{51083E3B-E3A8-44A7-AB0C-C5F54B18EC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composition" sheetId="8" r:id="rId1"/>
    <sheet name="SES" sheetId="1" r:id="rId2"/>
    <sheet name="Holt-Method" sheetId="2" r:id="rId3"/>
    <sheet name="Winter's Exponential Smoothing" sheetId="3" r:id="rId4"/>
    <sheet name="IFS Data Quarterly" sheetId="4" r:id="rId5"/>
    <sheet name="Manufacturing Production Index" sheetId="5" r:id="rId6"/>
    <sheet name="Manufacturing Production In (2" sheetId="7" r:id="rId7"/>
    <sheet name="Seas Ind by MA" sheetId="6" r:id="rId8"/>
  </sheets>
  <definedNames>
    <definedName name="Alpha" localSheetId="2">'Holt-Method'!$K$1</definedName>
    <definedName name="Alpha" localSheetId="6">'Manufacturing Production In (2'!$Y$3</definedName>
    <definedName name="Alpha" localSheetId="5">'Manufacturing Production Index'!$J$2</definedName>
    <definedName name="Alpha" localSheetId="3">'Winter''s Exponential Smoothing'!$L$3</definedName>
    <definedName name="Alpha">SES!$L$2</definedName>
    <definedName name="Beta" localSheetId="6">'Manufacturing Production In (2'!$Z$3</definedName>
    <definedName name="Beta" localSheetId="3">'Winter''s Exponential Smoothing'!$M$3</definedName>
    <definedName name="Beta">'Holt-Method'!$K$2</definedName>
    <definedName name="Consumersentiments">SES!$A$2:$B$26</definedName>
    <definedName name="Gama" localSheetId="6">'Manufacturing Production In (2'!$AA$3</definedName>
    <definedName name="Gama">'Winter''s Exponential Smoothing'!$N$3</definedName>
    <definedName name="solver_adj" localSheetId="1" hidden="1">SES!$L$2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SES!$L$2</definedName>
    <definedName name="solver_lhs2" localSheetId="1" hidden="1">SES!$L$2</definedName>
    <definedName name="solver_lhs3" localSheetId="1" hidden="1">SES!$L$2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SES!$J$2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J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3" i="8"/>
  <c r="D4" i="8"/>
  <c r="D5" i="8"/>
  <c r="D6" i="8"/>
  <c r="D7" i="8"/>
  <c r="E7" i="8" s="1"/>
  <c r="F7" i="8" s="1"/>
  <c r="D8" i="8"/>
  <c r="D9" i="8"/>
  <c r="D10" i="8"/>
  <c r="D11" i="8"/>
  <c r="E11" i="8" s="1"/>
  <c r="F11" i="8" s="1"/>
  <c r="D12" i="8"/>
  <c r="D13" i="8"/>
  <c r="D14" i="8"/>
  <c r="D15" i="8"/>
  <c r="E3" i="8" l="1"/>
  <c r="F3" i="8" s="1"/>
  <c r="E14" i="8"/>
  <c r="F14" i="8" s="1"/>
  <c r="E13" i="8"/>
  <c r="F13" i="8" s="1"/>
  <c r="E10" i="8"/>
  <c r="F10" i="8" s="1"/>
  <c r="E9" i="8"/>
  <c r="F9" i="8" s="1"/>
  <c r="E6" i="8"/>
  <c r="F6" i="8" s="1"/>
  <c r="F20" i="8" s="1"/>
  <c r="E5" i="8"/>
  <c r="F5" i="8" s="1"/>
  <c r="F21" i="8"/>
  <c r="E12" i="8"/>
  <c r="F12" i="8" s="1"/>
  <c r="E8" i="8"/>
  <c r="F8" i="8" s="1"/>
  <c r="E4" i="8"/>
  <c r="F4" i="8" s="1"/>
  <c r="J26" i="6"/>
  <c r="J27" i="6"/>
  <c r="J28" i="6"/>
  <c r="J29" i="6"/>
  <c r="J30" i="6"/>
  <c r="J31" i="6"/>
  <c r="J32" i="6"/>
  <c r="J25" i="6"/>
  <c r="I34" i="6"/>
  <c r="J34" i="6" s="1"/>
  <c r="I35" i="6"/>
  <c r="J35" i="6" s="1"/>
  <c r="I36" i="6"/>
  <c r="J36" i="6" s="1"/>
  <c r="I39" i="6"/>
  <c r="J39" i="6" s="1"/>
  <c r="I33" i="6"/>
  <c r="V44" i="6"/>
  <c r="U44" i="6"/>
  <c r="T44" i="6"/>
  <c r="S44" i="6"/>
  <c r="W44" i="6" s="1"/>
  <c r="T43" i="6"/>
  <c r="U43" i="6"/>
  <c r="V43" i="6"/>
  <c r="S43" i="6"/>
  <c r="T42" i="6"/>
  <c r="U42" i="6"/>
  <c r="V42" i="6"/>
  <c r="S42" i="6"/>
  <c r="C30" i="6"/>
  <c r="C34" i="6" s="1"/>
  <c r="C38" i="6" s="1"/>
  <c r="C42" i="6" s="1"/>
  <c r="C46" i="6" s="1"/>
  <c r="C50" i="6" s="1"/>
  <c r="C54" i="6" s="1"/>
  <c r="C58" i="6" s="1"/>
  <c r="C62" i="6" s="1"/>
  <c r="C66" i="6" s="1"/>
  <c r="C31" i="6"/>
  <c r="C32" i="6"/>
  <c r="C36" i="6" s="1"/>
  <c r="C40" i="6" s="1"/>
  <c r="C44" i="6" s="1"/>
  <c r="C48" i="6" s="1"/>
  <c r="C52" i="6" s="1"/>
  <c r="C56" i="6" s="1"/>
  <c r="C60" i="6" s="1"/>
  <c r="C64" i="6" s="1"/>
  <c r="C68" i="6" s="1"/>
  <c r="C35" i="6"/>
  <c r="C39" i="6" s="1"/>
  <c r="C43" i="6" s="1"/>
  <c r="C47" i="6" s="1"/>
  <c r="C51" i="6" s="1"/>
  <c r="C55" i="6" s="1"/>
  <c r="C59" i="6" s="1"/>
  <c r="C63" i="6" s="1"/>
  <c r="C67" i="6" s="1"/>
  <c r="C29" i="6"/>
  <c r="C33" i="6" s="1"/>
  <c r="C37" i="6" s="1"/>
  <c r="C41" i="6" s="1"/>
  <c r="C45" i="6" s="1"/>
  <c r="C49" i="6" s="1"/>
  <c r="C53" i="6" s="1"/>
  <c r="C57" i="6" s="1"/>
  <c r="C61" i="6" s="1"/>
  <c r="C65" i="6" s="1"/>
  <c r="E67" i="6"/>
  <c r="F66" i="6" s="1"/>
  <c r="G66" i="6" s="1"/>
  <c r="H66" i="6" s="1"/>
  <c r="E4" i="6"/>
  <c r="E66" i="6"/>
  <c r="E65" i="6"/>
  <c r="F64" i="6" s="1"/>
  <c r="G64" i="6" s="1"/>
  <c r="H64" i="6" s="1"/>
  <c r="E28" i="6"/>
  <c r="E29" i="6"/>
  <c r="E30" i="6"/>
  <c r="E31" i="6"/>
  <c r="E32" i="6"/>
  <c r="E33" i="6"/>
  <c r="F32" i="6" s="1"/>
  <c r="G32" i="6" s="1"/>
  <c r="H32" i="6" s="1"/>
  <c r="E34" i="6"/>
  <c r="E35" i="6"/>
  <c r="F34" i="6" s="1"/>
  <c r="G34" i="6" s="1"/>
  <c r="H34" i="6" s="1"/>
  <c r="E36" i="6"/>
  <c r="E37" i="6"/>
  <c r="E38" i="6"/>
  <c r="E39" i="6"/>
  <c r="E40" i="6"/>
  <c r="E41" i="6"/>
  <c r="F40" i="6" s="1"/>
  <c r="G40" i="6" s="1"/>
  <c r="H40" i="6" s="1"/>
  <c r="E42" i="6"/>
  <c r="E43" i="6"/>
  <c r="E44" i="6"/>
  <c r="E45" i="6"/>
  <c r="E46" i="6"/>
  <c r="E47" i="6"/>
  <c r="E48" i="6"/>
  <c r="E49" i="6"/>
  <c r="F48" i="6" s="1"/>
  <c r="G48" i="6" s="1"/>
  <c r="H48" i="6" s="1"/>
  <c r="E50" i="6"/>
  <c r="E51" i="6"/>
  <c r="F50" i="6" s="1"/>
  <c r="G50" i="6" s="1"/>
  <c r="H50" i="6" s="1"/>
  <c r="E52" i="6"/>
  <c r="E53" i="6"/>
  <c r="E54" i="6"/>
  <c r="E55" i="6"/>
  <c r="E56" i="6"/>
  <c r="E57" i="6"/>
  <c r="F56" i="6" s="1"/>
  <c r="G56" i="6" s="1"/>
  <c r="H56" i="6" s="1"/>
  <c r="E58" i="6"/>
  <c r="E59" i="6"/>
  <c r="E60" i="6"/>
  <c r="E61" i="6"/>
  <c r="E62" i="6"/>
  <c r="E63" i="6"/>
  <c r="E64" i="6"/>
  <c r="E27" i="6"/>
  <c r="R8" i="6"/>
  <c r="G45" i="7"/>
  <c r="C3" i="7"/>
  <c r="F23" i="8" l="1"/>
  <c r="F60" i="6"/>
  <c r="G60" i="6" s="1"/>
  <c r="H60" i="6" s="1"/>
  <c r="F52" i="6"/>
  <c r="G52" i="6" s="1"/>
  <c r="H52" i="6" s="1"/>
  <c r="F44" i="6"/>
  <c r="G44" i="6" s="1"/>
  <c r="H44" i="6" s="1"/>
  <c r="F36" i="6"/>
  <c r="G36" i="6" s="1"/>
  <c r="H36" i="6" s="1"/>
  <c r="F28" i="6"/>
  <c r="G28" i="6" s="1"/>
  <c r="H28" i="6" s="1"/>
  <c r="F63" i="6"/>
  <c r="G63" i="6" s="1"/>
  <c r="H63" i="6" s="1"/>
  <c r="F59" i="6"/>
  <c r="G59" i="6" s="1"/>
  <c r="H59" i="6" s="1"/>
  <c r="F55" i="6"/>
  <c r="G55" i="6" s="1"/>
  <c r="H55" i="6" s="1"/>
  <c r="F51" i="6"/>
  <c r="G51" i="6" s="1"/>
  <c r="H51" i="6" s="1"/>
  <c r="F47" i="6"/>
  <c r="G47" i="6" s="1"/>
  <c r="H47" i="6" s="1"/>
  <c r="F43" i="6"/>
  <c r="G43" i="6" s="1"/>
  <c r="H43" i="6" s="1"/>
  <c r="F39" i="6"/>
  <c r="G39" i="6" s="1"/>
  <c r="H39" i="6" s="1"/>
  <c r="F35" i="6"/>
  <c r="G35" i="6" s="1"/>
  <c r="H35" i="6" s="1"/>
  <c r="F31" i="6"/>
  <c r="G31" i="6" s="1"/>
  <c r="H31" i="6" s="1"/>
  <c r="F27" i="6"/>
  <c r="G27" i="6" s="1"/>
  <c r="H27" i="6" s="1"/>
  <c r="I43" i="6"/>
  <c r="I38" i="6"/>
  <c r="F61" i="6"/>
  <c r="G61" i="6" s="1"/>
  <c r="H61" i="6" s="1"/>
  <c r="F57" i="6"/>
  <c r="G57" i="6" s="1"/>
  <c r="H57" i="6" s="1"/>
  <c r="F53" i="6"/>
  <c r="G53" i="6" s="1"/>
  <c r="H53" i="6" s="1"/>
  <c r="F49" i="6"/>
  <c r="G49" i="6" s="1"/>
  <c r="H49" i="6" s="1"/>
  <c r="F45" i="6"/>
  <c r="G45" i="6" s="1"/>
  <c r="H45" i="6" s="1"/>
  <c r="F41" i="6"/>
  <c r="G41" i="6" s="1"/>
  <c r="H41" i="6" s="1"/>
  <c r="F37" i="6"/>
  <c r="G37" i="6" s="1"/>
  <c r="H37" i="6" s="1"/>
  <c r="F33" i="6"/>
  <c r="G33" i="6" s="1"/>
  <c r="H33" i="6" s="1"/>
  <c r="F29" i="6"/>
  <c r="G29" i="6" s="1"/>
  <c r="H29" i="6" s="1"/>
  <c r="F65" i="6"/>
  <c r="G65" i="6" s="1"/>
  <c r="H65" i="6" s="1"/>
  <c r="I40" i="6"/>
  <c r="J40" i="6" s="1"/>
  <c r="F62" i="6"/>
  <c r="G62" i="6" s="1"/>
  <c r="H62" i="6" s="1"/>
  <c r="F46" i="6"/>
  <c r="G46" i="6" s="1"/>
  <c r="H46" i="6" s="1"/>
  <c r="F30" i="6"/>
  <c r="G30" i="6" s="1"/>
  <c r="H30" i="6" s="1"/>
  <c r="J33" i="6"/>
  <c r="I37" i="6"/>
  <c r="F58" i="6"/>
  <c r="G58" i="6" s="1"/>
  <c r="H58" i="6" s="1"/>
  <c r="F42" i="6"/>
  <c r="G42" i="6" s="1"/>
  <c r="H42" i="6" s="1"/>
  <c r="F54" i="6"/>
  <c r="G54" i="6" s="1"/>
  <c r="H54" i="6" s="1"/>
  <c r="F38" i="6"/>
  <c r="G38" i="6" s="1"/>
  <c r="H38" i="6" s="1"/>
  <c r="F22" i="8"/>
  <c r="F24" i="8" s="1"/>
  <c r="C4" i="7"/>
  <c r="D3" i="7"/>
  <c r="E3" i="7" s="1"/>
  <c r="F3" i="7" s="1"/>
  <c r="F29" i="8" l="1"/>
  <c r="F26" i="8"/>
  <c r="J43" i="6"/>
  <c r="I47" i="6"/>
  <c r="J38" i="6"/>
  <c r="I42" i="6"/>
  <c r="I44" i="6"/>
  <c r="J44" i="6" s="1"/>
  <c r="I48" i="6"/>
  <c r="J37" i="6"/>
  <c r="I41" i="6"/>
  <c r="G17" i="8"/>
  <c r="G5" i="8"/>
  <c r="G9" i="8"/>
  <c r="G13" i="8"/>
  <c r="G6" i="8"/>
  <c r="G10" i="8"/>
  <c r="G14" i="8"/>
  <c r="F28" i="8"/>
  <c r="F27" i="8"/>
  <c r="D4" i="7"/>
  <c r="C5" i="7"/>
  <c r="J21" i="6"/>
  <c r="J20" i="6"/>
  <c r="E20" i="6"/>
  <c r="J19" i="6"/>
  <c r="E19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R11" i="6"/>
  <c r="J11" i="6"/>
  <c r="E11" i="6"/>
  <c r="R10" i="6"/>
  <c r="J10" i="6"/>
  <c r="E10" i="6"/>
  <c r="R9" i="6"/>
  <c r="J9" i="6"/>
  <c r="E9" i="6"/>
  <c r="C9" i="6"/>
  <c r="C13" i="6" s="1"/>
  <c r="C17" i="6" s="1"/>
  <c r="J8" i="6"/>
  <c r="E8" i="6"/>
  <c r="C8" i="6"/>
  <c r="C12" i="6" s="1"/>
  <c r="C16" i="6" s="1"/>
  <c r="C20" i="6" s="1"/>
  <c r="J7" i="6"/>
  <c r="E7" i="6"/>
  <c r="C7" i="6"/>
  <c r="C11" i="6" s="1"/>
  <c r="C15" i="6" s="1"/>
  <c r="C19" i="6" s="1"/>
  <c r="J6" i="6"/>
  <c r="E6" i="6"/>
  <c r="C6" i="6"/>
  <c r="C10" i="6" s="1"/>
  <c r="C14" i="6" s="1"/>
  <c r="C18" i="6" s="1"/>
  <c r="J5" i="6"/>
  <c r="E5" i="6"/>
  <c r="J4" i="6"/>
  <c r="J3" i="6"/>
  <c r="J2" i="6"/>
  <c r="J47" i="6" l="1"/>
  <c r="I51" i="6"/>
  <c r="J2" i="8"/>
  <c r="H2" i="8"/>
  <c r="J42" i="6"/>
  <c r="I46" i="6"/>
  <c r="J48" i="6"/>
  <c r="I52" i="6"/>
  <c r="J41" i="6"/>
  <c r="I45" i="6"/>
  <c r="F30" i="8"/>
  <c r="K2" i="8"/>
  <c r="J17" i="8"/>
  <c r="K17" i="8" s="1"/>
  <c r="H17" i="8"/>
  <c r="G8" i="8"/>
  <c r="G12" i="8"/>
  <c r="G4" i="8"/>
  <c r="G16" i="8"/>
  <c r="J6" i="8"/>
  <c r="K6" i="8" s="1"/>
  <c r="H6" i="8"/>
  <c r="J5" i="8"/>
  <c r="K5" i="8" s="1"/>
  <c r="H5" i="8"/>
  <c r="G3" i="8"/>
  <c r="G7" i="8"/>
  <c r="G11" i="8"/>
  <c r="G15" i="8"/>
  <c r="J10" i="8"/>
  <c r="K10" i="8" s="1"/>
  <c r="H10" i="8"/>
  <c r="J9" i="8"/>
  <c r="K9" i="8" s="1"/>
  <c r="H9" i="8"/>
  <c r="H14" i="8"/>
  <c r="J14" i="8"/>
  <c r="K14" i="8" s="1"/>
  <c r="J13" i="8"/>
  <c r="K13" i="8" s="1"/>
  <c r="H13" i="8"/>
  <c r="F8" i="6"/>
  <c r="G8" i="6" s="1"/>
  <c r="H8" i="6" s="1"/>
  <c r="N4" i="6" s="1"/>
  <c r="F14" i="6"/>
  <c r="G14" i="6" s="1"/>
  <c r="H14" i="6" s="1"/>
  <c r="P2" i="6" s="1"/>
  <c r="F10" i="6"/>
  <c r="G10" i="6" s="1"/>
  <c r="H10" i="6" s="1"/>
  <c r="O2" i="6" s="1"/>
  <c r="F13" i="6"/>
  <c r="G13" i="6" s="1"/>
  <c r="H13" i="6" s="1"/>
  <c r="O5" i="6" s="1"/>
  <c r="F15" i="6"/>
  <c r="G15" i="6" s="1"/>
  <c r="H15" i="6" s="1"/>
  <c r="P3" i="6" s="1"/>
  <c r="F17" i="6"/>
  <c r="G17" i="6" s="1"/>
  <c r="H17" i="6" s="1"/>
  <c r="P5" i="6" s="1"/>
  <c r="F19" i="6"/>
  <c r="G19" i="6" s="1"/>
  <c r="H19" i="6" s="1"/>
  <c r="Q9" i="6" s="1"/>
  <c r="F9" i="6"/>
  <c r="G9" i="6" s="1"/>
  <c r="H9" i="6" s="1"/>
  <c r="N5" i="6" s="1"/>
  <c r="R12" i="6"/>
  <c r="F4" i="6"/>
  <c r="G4" i="6" s="1"/>
  <c r="H4" i="6" s="1"/>
  <c r="M4" i="6" s="1"/>
  <c r="F5" i="6"/>
  <c r="G5" i="6" s="1"/>
  <c r="H5" i="6" s="1"/>
  <c r="M5" i="6" s="1"/>
  <c r="F11" i="6"/>
  <c r="G11" i="6" s="1"/>
  <c r="H11" i="6" s="1"/>
  <c r="O3" i="6" s="1"/>
  <c r="F16" i="6"/>
  <c r="G16" i="6" s="1"/>
  <c r="H16" i="6" s="1"/>
  <c r="P4" i="6" s="1"/>
  <c r="F18" i="6"/>
  <c r="G18" i="6" s="1"/>
  <c r="H18" i="6" s="1"/>
  <c r="Q8" i="6" s="1"/>
  <c r="D5" i="7"/>
  <c r="C6" i="7"/>
  <c r="G3" i="7"/>
  <c r="E4" i="7"/>
  <c r="F4" i="7" s="1"/>
  <c r="F12" i="6"/>
  <c r="G12" i="6" s="1"/>
  <c r="H12" i="6" s="1"/>
  <c r="O4" i="6" s="1"/>
  <c r="F7" i="6"/>
  <c r="G7" i="6" s="1"/>
  <c r="H7" i="6" s="1"/>
  <c r="N3" i="6" s="1"/>
  <c r="F6" i="6"/>
  <c r="G6" i="6" s="1"/>
  <c r="H6" i="6" s="1"/>
  <c r="N2" i="6" s="1"/>
  <c r="G2" i="1"/>
  <c r="J46" i="6" l="1"/>
  <c r="I50" i="6"/>
  <c r="J51" i="6"/>
  <c r="I55" i="6"/>
  <c r="I56" i="6"/>
  <c r="J52" i="6"/>
  <c r="J45" i="6"/>
  <c r="I49" i="6"/>
  <c r="J11" i="8"/>
  <c r="K11" i="8" s="1"/>
  <c r="H11" i="8"/>
  <c r="H4" i="8"/>
  <c r="J4" i="8"/>
  <c r="K4" i="8" s="1"/>
  <c r="J15" i="8"/>
  <c r="K15" i="8" s="1"/>
  <c r="H15" i="8"/>
  <c r="J16" i="8"/>
  <c r="K16" i="8" s="1"/>
  <c r="H16" i="8"/>
  <c r="J3" i="8"/>
  <c r="K3" i="8" s="1"/>
  <c r="H3" i="8"/>
  <c r="H8" i="8"/>
  <c r="J8" i="8"/>
  <c r="K8" i="8" s="1"/>
  <c r="J7" i="8"/>
  <c r="K7" i="8" s="1"/>
  <c r="H7" i="8"/>
  <c r="H12" i="8"/>
  <c r="J12" i="8"/>
  <c r="K12" i="8" s="1"/>
  <c r="D6" i="7"/>
  <c r="C7" i="7"/>
  <c r="G4" i="7"/>
  <c r="E5" i="7"/>
  <c r="F5" i="7" s="1"/>
  <c r="D3" i="1"/>
  <c r="E3" i="1" s="1"/>
  <c r="F3" i="1" s="1"/>
  <c r="D4" i="1"/>
  <c r="J55" i="6" l="1"/>
  <c r="I59" i="6"/>
  <c r="J50" i="6"/>
  <c r="I54" i="6"/>
  <c r="J56" i="6"/>
  <c r="I60" i="6"/>
  <c r="J49" i="6"/>
  <c r="I53" i="6"/>
  <c r="K18" i="8"/>
  <c r="K19" i="8" s="1"/>
  <c r="K20" i="8" s="1"/>
  <c r="K21" i="8" s="1"/>
  <c r="C8" i="7"/>
  <c r="D7" i="7"/>
  <c r="E6" i="7"/>
  <c r="F6" i="7" s="1"/>
  <c r="G5" i="7"/>
  <c r="E4" i="1"/>
  <c r="F4" i="1" s="1"/>
  <c r="G4" i="1"/>
  <c r="G3" i="1"/>
  <c r="D5" i="1"/>
  <c r="J54" i="6" l="1"/>
  <c r="I58" i="6"/>
  <c r="J59" i="6"/>
  <c r="I63" i="6"/>
  <c r="I64" i="6"/>
  <c r="J60" i="6"/>
  <c r="J53" i="6"/>
  <c r="I57" i="6"/>
  <c r="E7" i="7"/>
  <c r="F7" i="7" s="1"/>
  <c r="G6" i="7"/>
  <c r="D8" i="7"/>
  <c r="C9" i="7"/>
  <c r="E5" i="1"/>
  <c r="F5" i="1" s="1"/>
  <c r="G5" i="1"/>
  <c r="D6" i="1"/>
  <c r="J58" i="6" l="1"/>
  <c r="I62" i="6"/>
  <c r="J63" i="6"/>
  <c r="I67" i="6"/>
  <c r="J67" i="6" s="1"/>
  <c r="J64" i="6"/>
  <c r="I68" i="6"/>
  <c r="J68" i="6" s="1"/>
  <c r="J57" i="6"/>
  <c r="I61" i="6"/>
  <c r="D9" i="7"/>
  <c r="C10" i="7"/>
  <c r="E8" i="7"/>
  <c r="F8" i="7" s="1"/>
  <c r="G7" i="7"/>
  <c r="E6" i="1"/>
  <c r="F6" i="1" s="1"/>
  <c r="G6" i="1"/>
  <c r="D7" i="1"/>
  <c r="J62" i="6" l="1"/>
  <c r="I66" i="6"/>
  <c r="J66" i="6" s="1"/>
  <c r="J61" i="6"/>
  <c r="I65" i="6"/>
  <c r="J65" i="6" s="1"/>
  <c r="D10" i="7"/>
  <c r="C11" i="7"/>
  <c r="G8" i="7"/>
  <c r="E9" i="7"/>
  <c r="F9" i="7" s="1"/>
  <c r="G7" i="1"/>
  <c r="E7" i="1"/>
  <c r="F7" i="1" s="1"/>
  <c r="D8" i="1"/>
  <c r="C12" i="7" l="1"/>
  <c r="D11" i="7"/>
  <c r="E10" i="7"/>
  <c r="F10" i="7" s="1"/>
  <c r="G9" i="7"/>
  <c r="E8" i="1"/>
  <c r="F8" i="1" s="1"/>
  <c r="G8" i="1"/>
  <c r="D9" i="1"/>
  <c r="C13" i="7" l="1"/>
  <c r="D12" i="7"/>
  <c r="E11" i="7"/>
  <c r="F11" i="7" s="1"/>
  <c r="G10" i="7"/>
  <c r="E9" i="1"/>
  <c r="F9" i="1" s="1"/>
  <c r="G9" i="1"/>
  <c r="D10" i="1"/>
  <c r="D13" i="7" l="1"/>
  <c r="C14" i="7"/>
  <c r="E12" i="7"/>
  <c r="F12" i="7" s="1"/>
  <c r="G11" i="7"/>
  <c r="E10" i="1"/>
  <c r="F10" i="1" s="1"/>
  <c r="G10" i="1"/>
  <c r="D11" i="1"/>
  <c r="G12" i="7" l="1"/>
  <c r="E13" i="7"/>
  <c r="F13" i="7" s="1"/>
  <c r="D14" i="7"/>
  <c r="C15" i="7"/>
  <c r="G11" i="1"/>
  <c r="E11" i="1"/>
  <c r="F11" i="1" s="1"/>
  <c r="D12" i="1"/>
  <c r="C16" i="7" l="1"/>
  <c r="D15" i="7"/>
  <c r="G13" i="7"/>
  <c r="E14" i="7"/>
  <c r="F14" i="7" s="1"/>
  <c r="E12" i="1"/>
  <c r="F12" i="1" s="1"/>
  <c r="G12" i="1"/>
  <c r="D13" i="1"/>
  <c r="C17" i="7" l="1"/>
  <c r="D16" i="7"/>
  <c r="E15" i="7"/>
  <c r="F15" i="7" s="1"/>
  <c r="G14" i="7"/>
  <c r="E13" i="1"/>
  <c r="F13" i="1" s="1"/>
  <c r="G13" i="1"/>
  <c r="D14" i="1"/>
  <c r="C18" i="7" l="1"/>
  <c r="D17" i="7"/>
  <c r="G15" i="7"/>
  <c r="E16" i="7"/>
  <c r="F16" i="7" s="1"/>
  <c r="G14" i="1"/>
  <c r="E14" i="1"/>
  <c r="F14" i="1" s="1"/>
  <c r="D15" i="1"/>
  <c r="C19" i="7" l="1"/>
  <c r="D18" i="7"/>
  <c r="G16" i="7"/>
  <c r="E17" i="7"/>
  <c r="F17" i="7" s="1"/>
  <c r="G15" i="1"/>
  <c r="E15" i="1"/>
  <c r="F15" i="1" s="1"/>
  <c r="D16" i="1"/>
  <c r="C20" i="7" l="1"/>
  <c r="D19" i="7"/>
  <c r="G17" i="7"/>
  <c r="E18" i="7"/>
  <c r="F18" i="7" s="1"/>
  <c r="E16" i="1"/>
  <c r="F16" i="1" s="1"/>
  <c r="G16" i="1"/>
  <c r="D17" i="1"/>
  <c r="C21" i="7" l="1"/>
  <c r="D20" i="7"/>
  <c r="E19" i="7"/>
  <c r="F19" i="7" s="1"/>
  <c r="G18" i="7"/>
  <c r="E17" i="1"/>
  <c r="F17" i="1" s="1"/>
  <c r="G17" i="1"/>
  <c r="D18" i="1"/>
  <c r="C22" i="7" l="1"/>
  <c r="D21" i="7"/>
  <c r="E20" i="7"/>
  <c r="F20" i="7" s="1"/>
  <c r="G19" i="7"/>
  <c r="E18" i="1"/>
  <c r="F18" i="1" s="1"/>
  <c r="G18" i="1"/>
  <c r="D19" i="1"/>
  <c r="C23" i="7" l="1"/>
  <c r="D22" i="7"/>
  <c r="G20" i="7"/>
  <c r="E21" i="7"/>
  <c r="F21" i="7" s="1"/>
  <c r="G19" i="1"/>
  <c r="E19" i="1"/>
  <c r="F19" i="1" s="1"/>
  <c r="D20" i="1"/>
  <c r="G21" i="7" l="1"/>
  <c r="E22" i="7"/>
  <c r="F22" i="7" s="1"/>
  <c r="C24" i="7"/>
  <c r="D23" i="7"/>
  <c r="E20" i="1"/>
  <c r="F20" i="1" s="1"/>
  <c r="G20" i="1"/>
  <c r="D21" i="1"/>
  <c r="E23" i="7" l="1"/>
  <c r="F23" i="7" s="1"/>
  <c r="G22" i="7"/>
  <c r="C25" i="7"/>
  <c r="D24" i="7"/>
  <c r="E21" i="1"/>
  <c r="F21" i="1" s="1"/>
  <c r="G21" i="1"/>
  <c r="D22" i="1"/>
  <c r="G23" i="7" l="1"/>
  <c r="E24" i="7"/>
  <c r="F24" i="7" s="1"/>
  <c r="C26" i="7"/>
  <c r="D25" i="7"/>
  <c r="E22" i="1"/>
  <c r="F22" i="1" s="1"/>
  <c r="G22" i="1"/>
  <c r="D23" i="1"/>
  <c r="G24" i="7" l="1"/>
  <c r="E25" i="7"/>
  <c r="F25" i="7" s="1"/>
  <c r="C27" i="7"/>
  <c r="D26" i="7"/>
  <c r="G23" i="1"/>
  <c r="E23" i="1"/>
  <c r="F23" i="1" s="1"/>
  <c r="D24" i="1"/>
  <c r="G25" i="7" l="1"/>
  <c r="E26" i="7"/>
  <c r="F26" i="7" s="1"/>
  <c r="C28" i="7"/>
  <c r="D27" i="7"/>
  <c r="E24" i="1"/>
  <c r="F24" i="1" s="1"/>
  <c r="G24" i="1"/>
  <c r="D25" i="1"/>
  <c r="O2" i="1" s="1"/>
  <c r="E27" i="7" l="1"/>
  <c r="F27" i="7" s="1"/>
  <c r="G26" i="7"/>
  <c r="C29" i="7"/>
  <c r="D28" i="7"/>
  <c r="E25" i="1"/>
  <c r="F25" i="1" s="1"/>
  <c r="G25" i="1"/>
  <c r="O5" i="1" s="1"/>
  <c r="G27" i="7" l="1"/>
  <c r="E28" i="7"/>
  <c r="F28" i="7" s="1"/>
  <c r="C30" i="7"/>
  <c r="D29" i="7"/>
  <c r="O4" i="1"/>
  <c r="O3" i="1"/>
  <c r="G28" i="7" l="1"/>
  <c r="E29" i="7"/>
  <c r="F29" i="7" s="1"/>
  <c r="C31" i="7"/>
  <c r="D30" i="7"/>
  <c r="G29" i="7" l="1"/>
  <c r="E30" i="7"/>
  <c r="F30" i="7" s="1"/>
  <c r="C32" i="7"/>
  <c r="D31" i="7"/>
  <c r="E31" i="7" l="1"/>
  <c r="F31" i="7" s="1"/>
  <c r="G30" i="7"/>
  <c r="C33" i="7"/>
  <c r="D32" i="7"/>
  <c r="G31" i="7" l="1"/>
  <c r="E32" i="7"/>
  <c r="F32" i="7" s="1"/>
  <c r="D33" i="7"/>
  <c r="C34" i="7"/>
  <c r="C35" i="7" l="1"/>
  <c r="D34" i="7"/>
  <c r="G32" i="7"/>
  <c r="E33" i="7"/>
  <c r="F33" i="7" s="1"/>
  <c r="G33" i="7" l="1"/>
  <c r="E34" i="7"/>
  <c r="F34" i="7" s="1"/>
  <c r="C36" i="7"/>
  <c r="D35" i="7"/>
  <c r="C37" i="7" l="1"/>
  <c r="D36" i="7"/>
  <c r="E35" i="7"/>
  <c r="F35" i="7" s="1"/>
  <c r="G34" i="7"/>
  <c r="G35" i="7" l="1"/>
  <c r="E36" i="7"/>
  <c r="F36" i="7" s="1"/>
  <c r="C38" i="7"/>
  <c r="D37" i="7"/>
  <c r="G36" i="7" l="1"/>
  <c r="E37" i="7"/>
  <c r="F37" i="7" s="1"/>
  <c r="C39" i="7"/>
  <c r="D38" i="7"/>
  <c r="C40" i="7" l="1"/>
  <c r="D39" i="7"/>
  <c r="G37" i="7"/>
  <c r="E38" i="7"/>
  <c r="F38" i="7" s="1"/>
  <c r="C41" i="7" l="1"/>
  <c r="D40" i="7"/>
  <c r="E39" i="7"/>
  <c r="F39" i="7" s="1"/>
  <c r="G38" i="7"/>
  <c r="C42" i="7" l="1"/>
  <c r="D41" i="7"/>
  <c r="G39" i="7"/>
  <c r="E40" i="7"/>
  <c r="F40" i="7" s="1"/>
  <c r="G40" i="7" l="1"/>
  <c r="E41" i="7"/>
  <c r="F41" i="7" s="1"/>
  <c r="C43" i="7"/>
  <c r="D42" i="7"/>
  <c r="G41" i="7" l="1"/>
  <c r="E42" i="7"/>
  <c r="F42" i="7" s="1"/>
  <c r="C44" i="7"/>
  <c r="D43" i="7"/>
  <c r="E43" i="7" l="1"/>
  <c r="F43" i="7" s="1"/>
  <c r="G42" i="7"/>
  <c r="C45" i="7"/>
  <c r="D45" i="7" s="1"/>
  <c r="D44" i="7"/>
  <c r="G43" i="7" l="1"/>
  <c r="E44" i="7"/>
  <c r="F44" i="7" s="1"/>
  <c r="G44" i="7"/>
  <c r="E45" i="7"/>
  <c r="F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Online</author>
  </authors>
  <commentList>
    <comment ref="U2" authorId="0" shapeId="0" xr:uid="{00000000-0006-0000-0400-000001000000}">
      <text>
        <r>
          <rPr>
            <sz val="10"/>
            <rFont val="Arial"/>
            <family val="2"/>
          </rPr>
          <t>Identifies a break in the analytical comparability of data or a change in magnitude</t>
        </r>
      </text>
    </comment>
    <comment ref="W10" authorId="0" shapeId="0" xr:uid="{00000000-0006-0000-0400-000002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U14" authorId="0" shapeId="0" xr:uid="{00000000-0006-0000-0400-000003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T20" authorId="0" shapeId="0" xr:uid="{00000000-0006-0000-0400-000004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U20" authorId="0" shapeId="0" xr:uid="{00000000-0006-0000-0400-000005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V22" authorId="0" shapeId="0" xr:uid="{00000000-0006-0000-0400-000006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34" authorId="0" shapeId="0" xr:uid="{00000000-0006-0000-0400-00000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35" authorId="0" shapeId="0" xr:uid="{00000000-0006-0000-0400-00000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36" authorId="0" shapeId="0" xr:uid="{00000000-0006-0000-0400-00000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37" authorId="0" shapeId="0" xr:uid="{00000000-0006-0000-0400-00000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38" authorId="0" shapeId="0" xr:uid="{00000000-0006-0000-0400-00000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39" authorId="0" shapeId="0" xr:uid="{00000000-0006-0000-0400-00000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0" authorId="0" shapeId="0" xr:uid="{00000000-0006-0000-0400-00000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T40" authorId="0" shapeId="0" xr:uid="{00000000-0006-0000-0400-00000E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U40" authorId="0" shapeId="0" xr:uid="{00000000-0006-0000-0400-00000F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W40" authorId="0" shapeId="0" xr:uid="{00000000-0006-0000-0400-000010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41" authorId="0" shapeId="0" xr:uid="{00000000-0006-0000-0400-00001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2" authorId="0" shapeId="0" xr:uid="{00000000-0006-0000-0400-00001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V42" authorId="0" shapeId="0" xr:uid="{00000000-0006-0000-0400-000013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43" authorId="0" shapeId="0" xr:uid="{00000000-0006-0000-0400-00001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4" authorId="0" shapeId="0" xr:uid="{00000000-0006-0000-0400-00001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5" authorId="0" shapeId="0" xr:uid="{00000000-0006-0000-0400-00001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6" authorId="0" shapeId="0" xr:uid="{00000000-0006-0000-0400-00001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7" authorId="0" shapeId="0" xr:uid="{00000000-0006-0000-0400-00001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8" authorId="0" shapeId="0" xr:uid="{00000000-0006-0000-0400-00001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49" authorId="0" shapeId="0" xr:uid="{00000000-0006-0000-0400-00001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0" authorId="0" shapeId="0" xr:uid="{00000000-0006-0000-0400-00001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1" authorId="0" shapeId="0" xr:uid="{00000000-0006-0000-0400-00001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2" authorId="0" shapeId="0" xr:uid="{00000000-0006-0000-0400-00001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W52" authorId="0" shapeId="0" xr:uid="{00000000-0006-0000-0400-00001E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53" authorId="0" shapeId="0" xr:uid="{00000000-0006-0000-0400-00001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4" authorId="0" shapeId="0" xr:uid="{00000000-0006-0000-0400-00002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5" authorId="0" shapeId="0" xr:uid="{00000000-0006-0000-0400-00002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6" authorId="0" shapeId="0" xr:uid="{00000000-0006-0000-0400-00002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7" authorId="0" shapeId="0" xr:uid="{00000000-0006-0000-0400-00002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8" authorId="0" shapeId="0" xr:uid="{00000000-0006-0000-0400-00002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59" authorId="0" shapeId="0" xr:uid="{00000000-0006-0000-0400-00002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0" authorId="0" shapeId="0" xr:uid="{00000000-0006-0000-0400-00002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1" authorId="0" shapeId="0" xr:uid="{00000000-0006-0000-0400-00002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2" authorId="0" shapeId="0" xr:uid="{00000000-0006-0000-0400-00002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3" authorId="0" shapeId="0" xr:uid="{00000000-0006-0000-0400-00002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4" authorId="0" shapeId="0" xr:uid="{00000000-0006-0000-0400-00002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5" authorId="0" shapeId="0" xr:uid="{00000000-0006-0000-0400-00002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6" authorId="0" shapeId="0" xr:uid="{00000000-0006-0000-0400-00002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7" authorId="0" shapeId="0" xr:uid="{00000000-0006-0000-0400-00002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8" authorId="0" shapeId="0" xr:uid="{00000000-0006-0000-0400-00002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69" authorId="0" shapeId="0" xr:uid="{00000000-0006-0000-0400-00002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0" authorId="0" shapeId="0" xr:uid="{00000000-0006-0000-0400-00003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1" authorId="0" shapeId="0" xr:uid="{00000000-0006-0000-0400-00003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2" authorId="0" shapeId="0" xr:uid="{00000000-0006-0000-0400-00003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3" authorId="0" shapeId="0" xr:uid="{00000000-0006-0000-0400-00003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4" authorId="0" shapeId="0" xr:uid="{00000000-0006-0000-0400-00003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5" authorId="0" shapeId="0" xr:uid="{00000000-0006-0000-0400-00003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6" authorId="0" shapeId="0" xr:uid="{00000000-0006-0000-0400-00003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7" authorId="0" shapeId="0" xr:uid="{00000000-0006-0000-0400-00003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8" authorId="0" shapeId="0" xr:uid="{00000000-0006-0000-0400-00003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79" authorId="0" shapeId="0" xr:uid="{00000000-0006-0000-0400-00003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S79" authorId="0" shapeId="0" xr:uid="{00000000-0006-0000-0400-00003A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E80" authorId="0" shapeId="0" xr:uid="{00000000-0006-0000-0400-00003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T80" authorId="0" shapeId="0" xr:uid="{00000000-0006-0000-0400-00003C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U80" authorId="0" shapeId="0" xr:uid="{00000000-0006-0000-0400-00003D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V80" authorId="0" shapeId="0" xr:uid="{00000000-0006-0000-0400-00003E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81" authorId="0" shapeId="0" xr:uid="{00000000-0006-0000-0400-00003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2" authorId="0" shapeId="0" xr:uid="{00000000-0006-0000-0400-00004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3" authorId="0" shapeId="0" xr:uid="{00000000-0006-0000-0400-00004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4" authorId="0" shapeId="0" xr:uid="{00000000-0006-0000-0400-00004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5" authorId="0" shapeId="0" xr:uid="{00000000-0006-0000-0400-00004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6" authorId="0" shapeId="0" xr:uid="{00000000-0006-0000-0400-00004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7" authorId="0" shapeId="0" xr:uid="{00000000-0006-0000-0400-00004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8" authorId="0" shapeId="0" xr:uid="{00000000-0006-0000-0400-00004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89" authorId="0" shapeId="0" xr:uid="{00000000-0006-0000-0400-00004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0" authorId="0" shapeId="0" xr:uid="{00000000-0006-0000-0400-00004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P90" authorId="0" shapeId="0" xr:uid="{00000000-0006-0000-0400-000049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E91" authorId="0" shapeId="0" xr:uid="{00000000-0006-0000-0400-00004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2" authorId="0" shapeId="0" xr:uid="{00000000-0006-0000-0400-00004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3" authorId="0" shapeId="0" xr:uid="{00000000-0006-0000-0400-00004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4" authorId="0" shapeId="0" xr:uid="{00000000-0006-0000-0400-00004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5" authorId="0" shapeId="0" xr:uid="{00000000-0006-0000-0400-00004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6" authorId="0" shapeId="0" xr:uid="{00000000-0006-0000-0400-00004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7" authorId="0" shapeId="0" xr:uid="{00000000-0006-0000-0400-00005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8" authorId="0" shapeId="0" xr:uid="{00000000-0006-0000-0400-00005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99" authorId="0" shapeId="0" xr:uid="{00000000-0006-0000-0400-00005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0" authorId="0" shapeId="0" xr:uid="{00000000-0006-0000-0400-00005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R100" authorId="0" shapeId="0" xr:uid="{00000000-0006-0000-0400-000054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E101" authorId="0" shapeId="0" xr:uid="{00000000-0006-0000-0400-00005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2" authorId="0" shapeId="0" xr:uid="{00000000-0006-0000-0400-00005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3" authorId="0" shapeId="0" xr:uid="{00000000-0006-0000-0400-00005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4" authorId="0" shapeId="0" xr:uid="{00000000-0006-0000-0400-00005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T104" authorId="0" shapeId="0" xr:uid="{00000000-0006-0000-0400-000059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105" authorId="0" shapeId="0" xr:uid="{00000000-0006-0000-0400-00005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6" authorId="0" shapeId="0" xr:uid="{00000000-0006-0000-0400-00005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7" authorId="0" shapeId="0" xr:uid="{00000000-0006-0000-0400-00005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8" authorId="0" shapeId="0" xr:uid="{00000000-0006-0000-0400-00005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09" authorId="0" shapeId="0" xr:uid="{00000000-0006-0000-0400-00005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0" authorId="0" shapeId="0" xr:uid="{00000000-0006-0000-0400-00005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1" authorId="0" shapeId="0" xr:uid="{00000000-0006-0000-0400-00006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2" authorId="0" shapeId="0" xr:uid="{00000000-0006-0000-0400-00006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3" authorId="0" shapeId="0" xr:uid="{00000000-0006-0000-0400-00006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4" authorId="0" shapeId="0" xr:uid="{00000000-0006-0000-0400-00006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5" authorId="0" shapeId="0" xr:uid="{00000000-0006-0000-0400-00006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6" authorId="0" shapeId="0" xr:uid="{00000000-0006-0000-0400-00006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7" authorId="0" shapeId="0" xr:uid="{00000000-0006-0000-0400-00006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8" authorId="0" shapeId="0" xr:uid="{00000000-0006-0000-0400-00006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19" authorId="0" shapeId="0" xr:uid="{00000000-0006-0000-0400-00006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0" authorId="0" shapeId="0" xr:uid="{00000000-0006-0000-0400-00006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V120" authorId="0" shapeId="0" xr:uid="{00000000-0006-0000-0400-00006A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121" authorId="0" shapeId="0" xr:uid="{00000000-0006-0000-0400-00006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2" authorId="0" shapeId="0" xr:uid="{00000000-0006-0000-0400-00006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U122" authorId="0" shapeId="0" xr:uid="{00000000-0006-0000-0400-00006D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123" authorId="0" shapeId="0" xr:uid="{00000000-0006-0000-0400-00006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4" authorId="0" shapeId="0" xr:uid="{00000000-0006-0000-0400-00006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5" authorId="0" shapeId="0" xr:uid="{00000000-0006-0000-0400-00007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6" authorId="0" shapeId="0" xr:uid="{00000000-0006-0000-0400-00007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7" authorId="0" shapeId="0" xr:uid="{00000000-0006-0000-0400-00007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28" authorId="0" shapeId="0" xr:uid="{00000000-0006-0000-0400-00007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W128" authorId="0" shapeId="0" xr:uid="{00000000-0006-0000-0400-000074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E129" authorId="0" shapeId="0" xr:uid="{00000000-0006-0000-0400-00007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0" authorId="0" shapeId="0" xr:uid="{00000000-0006-0000-0400-00007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1" authorId="0" shapeId="0" xr:uid="{00000000-0006-0000-0400-00007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2" authorId="0" shapeId="0" xr:uid="{00000000-0006-0000-0400-00007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3" authorId="0" shapeId="0" xr:uid="{00000000-0006-0000-0400-00007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7" authorId="0" shapeId="0" xr:uid="{00000000-0006-0000-0400-00007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8" authorId="0" shapeId="0" xr:uid="{00000000-0006-0000-0400-00007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39" authorId="0" shapeId="0" xr:uid="{00000000-0006-0000-0400-00007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G140" authorId="0" shapeId="0" xr:uid="{00000000-0006-0000-0400-00007D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H140" authorId="0" shapeId="0" xr:uid="{00000000-0006-0000-0400-00007E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I140" authorId="0" shapeId="0" xr:uid="{00000000-0006-0000-0400-00007F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J140" authorId="0" shapeId="0" xr:uid="{00000000-0006-0000-0400-000080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K140" authorId="0" shapeId="0" xr:uid="{00000000-0006-0000-0400-000081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L140" authorId="0" shapeId="0" xr:uid="{00000000-0006-0000-0400-00008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1" authorId="0" shapeId="0" xr:uid="{00000000-0006-0000-0400-00008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1" authorId="0" shapeId="0" xr:uid="{00000000-0006-0000-0400-00008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2" authorId="0" shapeId="0" xr:uid="{00000000-0006-0000-0400-00008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2" authorId="0" shapeId="0" xr:uid="{00000000-0006-0000-0400-00008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3" authorId="0" shapeId="0" xr:uid="{00000000-0006-0000-0400-00008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3" authorId="0" shapeId="0" xr:uid="{00000000-0006-0000-0400-00008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4" authorId="0" shapeId="0" xr:uid="{00000000-0006-0000-0400-00008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4" authorId="0" shapeId="0" xr:uid="{00000000-0006-0000-0400-00008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5" authorId="0" shapeId="0" xr:uid="{00000000-0006-0000-0400-00008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5" authorId="0" shapeId="0" xr:uid="{00000000-0006-0000-0400-00008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6" authorId="0" shapeId="0" xr:uid="{00000000-0006-0000-0400-00008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6" authorId="0" shapeId="0" xr:uid="{00000000-0006-0000-0400-00008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7" authorId="0" shapeId="0" xr:uid="{00000000-0006-0000-0400-00008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G147" authorId="0" shapeId="0" xr:uid="{00000000-0006-0000-0400-000090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H147" authorId="0" shapeId="0" xr:uid="{00000000-0006-0000-0400-000091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I147" authorId="0" shapeId="0" xr:uid="{00000000-0006-0000-0400-000092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J147" authorId="0" shapeId="0" xr:uid="{00000000-0006-0000-0400-000093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K147" authorId="0" shapeId="0" xr:uid="{00000000-0006-0000-0400-000094000000}">
      <text>
        <r>
          <rPr>
            <sz val="10"/>
            <rFont val="Arial"/>
            <family val="2"/>
          </rPr>
          <t>Identifies the point at which multiple time series versions are linked by butt-splicing</t>
        </r>
      </text>
    </comment>
    <comment ref="L147" authorId="0" shapeId="0" xr:uid="{00000000-0006-0000-0400-00009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8" authorId="0" shapeId="0" xr:uid="{00000000-0006-0000-0400-00009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8" authorId="0" shapeId="0" xr:uid="{00000000-0006-0000-0400-00009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49" authorId="0" shapeId="0" xr:uid="{00000000-0006-0000-0400-00009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49" authorId="0" shapeId="0" xr:uid="{00000000-0006-0000-0400-00009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0" authorId="0" shapeId="0" xr:uid="{00000000-0006-0000-0400-00009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0" authorId="0" shapeId="0" xr:uid="{00000000-0006-0000-0400-00009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1" authorId="0" shapeId="0" xr:uid="{00000000-0006-0000-0400-00009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1" authorId="0" shapeId="0" xr:uid="{00000000-0006-0000-0400-00009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2" authorId="0" shapeId="0" xr:uid="{00000000-0006-0000-0400-00009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2" authorId="0" shapeId="0" xr:uid="{00000000-0006-0000-0400-00009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3" authorId="0" shapeId="0" xr:uid="{00000000-0006-0000-0400-0000A0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3" authorId="0" shapeId="0" xr:uid="{00000000-0006-0000-0400-0000A1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4" authorId="0" shapeId="0" xr:uid="{00000000-0006-0000-0400-0000A2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4" authorId="0" shapeId="0" xr:uid="{00000000-0006-0000-0400-0000A3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5" authorId="0" shapeId="0" xr:uid="{00000000-0006-0000-0400-0000A4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5" authorId="0" shapeId="0" xr:uid="{00000000-0006-0000-0400-0000A5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Y155" authorId="0" shapeId="0" xr:uid="{00000000-0006-0000-0400-0000A6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Z155" authorId="0" shapeId="0" xr:uid="{00000000-0006-0000-0400-0000A7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6" authorId="0" shapeId="0" xr:uid="{00000000-0006-0000-0400-0000A8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6" authorId="0" shapeId="0" xr:uid="{00000000-0006-0000-0400-0000A9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Y156" authorId="0" shapeId="0" xr:uid="{00000000-0006-0000-0400-0000AA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Z156" authorId="0" shapeId="0" xr:uid="{00000000-0006-0000-0400-0000AB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E157" authorId="0" shapeId="0" xr:uid="{00000000-0006-0000-0400-0000AC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L157" authorId="0" shapeId="0" xr:uid="{00000000-0006-0000-0400-0000AD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Y157" authorId="0" shapeId="0" xr:uid="{00000000-0006-0000-0400-0000AE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  <comment ref="Z157" authorId="0" shapeId="0" xr:uid="{00000000-0006-0000-0400-0000AF000000}">
      <text>
        <r>
          <rPr>
            <sz val="10"/>
            <rFont val="Arial"/>
            <family val="2"/>
          </rPr>
          <t>Indicates data that are new or have changed since previous issue of publication; does not indicate changes in dimension, unit, decimal, or the addition of countries 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Online</author>
  </authors>
  <commentList>
    <comment ref="B16" authorId="0" shapeId="0" xr:uid="{00000000-0006-0000-0500-000001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Online</author>
  </authors>
  <commentList>
    <comment ref="B16" authorId="0" shapeId="0" xr:uid="{00000000-0006-0000-0600-000001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  <comment ref="S16" authorId="0" shapeId="0" xr:uid="{00000000-0006-0000-0600-000002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Online</author>
  </authors>
  <commentList>
    <comment ref="D39" authorId="0" shapeId="0" xr:uid="{00000000-0006-0000-0700-000001000000}">
      <text>
        <r>
          <rPr>
            <sz val="10"/>
            <rFont val="Arial"/>
            <family val="2"/>
          </rPr>
          <t>Identifies the point at which multiple time series versions are linked by ratio splicing using first annual overlap</t>
        </r>
      </text>
    </comment>
  </commentList>
</comments>
</file>

<file path=xl/sharedStrings.xml><?xml version="1.0" encoding="utf-8"?>
<sst xmlns="http://schemas.openxmlformats.org/spreadsheetml/2006/main" count="1943" uniqueCount="251">
  <si>
    <t>Alpha</t>
  </si>
  <si>
    <t>Ft+1=alpha*yt+(1-alpha)*Ft</t>
  </si>
  <si>
    <t>ME</t>
  </si>
  <si>
    <t>MAE</t>
  </si>
  <si>
    <t>Error</t>
  </si>
  <si>
    <t>SqErro</t>
  </si>
  <si>
    <t>M%AE</t>
  </si>
  <si>
    <t>SSE</t>
  </si>
  <si>
    <t>N/A</t>
  </si>
  <si>
    <t>Dt</t>
  </si>
  <si>
    <t>SES</t>
  </si>
  <si>
    <t>Ft+1=alpha*Dt+(1-alpha)*Ft</t>
  </si>
  <si>
    <t>MAPE</t>
  </si>
  <si>
    <t>Year</t>
  </si>
  <si>
    <t>Quarter</t>
  </si>
  <si>
    <t>t</t>
  </si>
  <si>
    <t>sales</t>
  </si>
  <si>
    <t>Trend</t>
  </si>
  <si>
    <t>Exp Smooth</t>
  </si>
  <si>
    <t>Forecast</t>
  </si>
  <si>
    <t>Beta</t>
  </si>
  <si>
    <t>Gama</t>
  </si>
  <si>
    <t>Q1 1972</t>
  </si>
  <si>
    <t>n.a.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</si>
  <si>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</si>
  <si>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</si>
  <si>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</si>
  <si>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</si>
  <si>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</si>
  <si>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</si>
  <si>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</si>
  <si>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</si>
  <si>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</si>
  <si>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</si>
  <si>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</si>
  <si>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</si>
  <si>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</si>
  <si>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</si>
  <si>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</si>
  <si>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</si>
  <si>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</si>
  <si>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</si>
  <si>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</si>
  <si>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</si>
  <si>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</si>
  <si>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</si>
  <si>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</si>
  <si>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</si>
  <si>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</si>
  <si>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</si>
  <si>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</si>
  <si>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</si>
  <si>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</si>
  <si>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</si>
  <si>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</si>
  <si>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</si>
  <si>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</si>
  <si>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</si>
  <si>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</si>
  <si>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</si>
  <si>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</si>
  <si>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</si>
  <si>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</si>
  <si>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</si>
  <si>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</si>
  <si>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</si>
  <si>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</si>
  <si>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</si>
  <si>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</si>
  <si>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</si>
  <si>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</si>
  <si>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</si>
  <si>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</si>
  <si>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</si>
  <si>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</si>
  <si>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</si>
  <si>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</si>
  <si>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</si>
  <si>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</si>
  <si>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</si>
  <si>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</si>
  <si>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</si>
  <si>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</si>
  <si>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</si>
  <si>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</si>
  <si>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</si>
  <si>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</si>
  <si>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</si>
  <si>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</si>
  <si>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</si>
  <si>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</si>
  <si>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</si>
  <si>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</si>
  <si>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</si>
  <si>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</si>
  <si>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</si>
  <si>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</si>
  <si>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</si>
  <si>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</si>
  <si>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</si>
  <si>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</si>
  <si>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</si>
  <si>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</si>
  <si>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</si>
  <si>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</si>
  <si>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</si>
  <si>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</si>
  <si>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</si>
  <si>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</si>
  <si>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</si>
  <si>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</si>
  <si>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</si>
  <si>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</si>
  <si>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</si>
  <si>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</si>
  <si>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</si>
  <si>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</si>
  <si>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</si>
  <si>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</si>
  <si>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</si>
  <si>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</si>
  <si>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</si>
  <si>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</si>
  <si>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</si>
  <si>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</si>
  <si>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</si>
  <si>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</si>
  <si>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</si>
  <si>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</si>
  <si>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</si>
  <si>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</si>
  <si>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</si>
  <si>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</si>
  <si>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</si>
  <si>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</si>
  <si>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</si>
  <si>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</si>
  <si>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</si>
  <si>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</si>
  <si>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</si>
  <si>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</si>
  <si>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</si>
  <si>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</si>
  <si>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</si>
  <si>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</si>
  <si>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</si>
  <si>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</si>
  <si>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</si>
  <si>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</si>
  <si>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</si>
  <si>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</si>
  <si>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</si>
  <si>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</si>
  <si>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</si>
  <si>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</si>
  <si>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</si>
  <si>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</si>
  <si>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</si>
  <si>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</si>
  <si>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</si>
  <si>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</si>
  <si>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</si>
  <si>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</si>
  <si>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</si>
  <si>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</si>
  <si>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</si>
  <si>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</si>
  <si>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</si>
  <si>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</si>
  <si>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</si>
  <si>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</si>
  <si>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</si>
  <si>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</si>
  <si>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</si>
  <si>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</si>
  <si>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</si>
  <si>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</si>
  <si>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</si>
  <si>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</si>
  <si>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Market Rate</t>
  </si>
  <si>
    <t>Nominal Effective Exchange Rate</t>
  </si>
  <si>
    <t>CPI-Based Real Effect. Ex. Rate</t>
  </si>
  <si>
    <t>Foreign Exchange</t>
  </si>
  <si>
    <t>Net Foreign Assets</t>
  </si>
  <si>
    <t>Monetary Base</t>
  </si>
  <si>
    <t>Shares and Other Equity</t>
  </si>
  <si>
    <t>Claims on Private Sector</t>
  </si>
  <si>
    <t>Broad Money</t>
  </si>
  <si>
    <t>Reserve Money</t>
  </si>
  <si>
    <t>M1</t>
  </si>
  <si>
    <t>M2</t>
  </si>
  <si>
    <t>Discount Rate (End of Period)</t>
  </si>
  <si>
    <t>Money Market Rate</t>
  </si>
  <si>
    <t>Treasury Bill Rate</t>
  </si>
  <si>
    <t>Government Bond Yield</t>
  </si>
  <si>
    <t>Share Prices (End of Month)</t>
  </si>
  <si>
    <t>Wholesale Prices(2005=100)</t>
  </si>
  <si>
    <t>Consumer Prices (2005=100)</t>
  </si>
  <si>
    <t>Manufacturing Production</t>
  </si>
  <si>
    <t>Unemployment</t>
  </si>
  <si>
    <t>Trade Balance</t>
  </si>
  <si>
    <t>Balance on Goods &amp; Services</t>
  </si>
  <si>
    <t>T</t>
  </si>
  <si>
    <t>LSM</t>
  </si>
  <si>
    <t>Ft</t>
  </si>
  <si>
    <t>FE</t>
  </si>
  <si>
    <t>AFE</t>
  </si>
  <si>
    <t>APFE</t>
  </si>
  <si>
    <t>SFE</t>
  </si>
  <si>
    <t>TSCI</t>
  </si>
  <si>
    <t>sum(1,2,3,4)</t>
  </si>
  <si>
    <t>(j2+j4)</t>
  </si>
  <si>
    <t>4 QCMA</t>
  </si>
  <si>
    <t>Ratio of Actual to MA</t>
  </si>
  <si>
    <t>Sadj data</t>
  </si>
  <si>
    <t>Q1</t>
  </si>
  <si>
    <t>Q2</t>
  </si>
  <si>
    <t>Q3</t>
  </si>
  <si>
    <t>Q4</t>
  </si>
  <si>
    <t>Discard max&amp;min for each quarter</t>
  </si>
  <si>
    <t>Average of the Remaing</t>
  </si>
  <si>
    <t>Discarding max and min will remove Irreg</t>
  </si>
  <si>
    <t>Row Labels</t>
  </si>
  <si>
    <t>Grand Total</t>
  </si>
  <si>
    <t>A/S</t>
  </si>
  <si>
    <t>Sum of A/S</t>
  </si>
  <si>
    <t>min</t>
  </si>
  <si>
    <t>max</t>
  </si>
  <si>
    <t>average=</t>
  </si>
  <si>
    <t>Sum</t>
    <phoneticPr fontId="3" type="noConversion"/>
  </si>
  <si>
    <t>Q4</t>
    <phoneticPr fontId="4" type="noConversion"/>
  </si>
  <si>
    <t>Q3</t>
    <phoneticPr fontId="4" type="noConversion"/>
  </si>
  <si>
    <t>Q2</t>
    <phoneticPr fontId="4" type="noConversion"/>
  </si>
  <si>
    <t>Q1</t>
    <phoneticPr fontId="4" type="noConversion"/>
  </si>
  <si>
    <t>Adjusted Seasonal Indexes</t>
    <phoneticPr fontId="3" type="noConversion"/>
  </si>
  <si>
    <t>sumsq/n-1</t>
    <phoneticPr fontId="4" type="noConversion"/>
  </si>
  <si>
    <t>sumsq</t>
    <phoneticPr fontId="4" type="noConversion"/>
  </si>
  <si>
    <t>Unadjusted Seasonal Indexes</t>
    <phoneticPr fontId="3" type="noConversion"/>
  </si>
  <si>
    <t>mean</t>
    <phoneticPr fontId="4" type="noConversion"/>
  </si>
  <si>
    <t>error</t>
    <phoneticPr fontId="4" type="noConversion"/>
  </si>
  <si>
    <t>Fitted Vaules</t>
    <phoneticPr fontId="4" type="noConversion"/>
  </si>
  <si>
    <t>Fitted trend</t>
    <phoneticPr fontId="4" type="noConversion"/>
  </si>
  <si>
    <t>Deseasonalized</t>
    <phoneticPr fontId="4" type="noConversion"/>
  </si>
  <si>
    <t>Seasonal</t>
    <phoneticPr fontId="4" type="noConversion"/>
  </si>
  <si>
    <t>%MA</t>
    <phoneticPr fontId="4" type="noConversion"/>
  </si>
  <si>
    <t>SM2C</t>
    <phoneticPr fontId="4" type="noConversion"/>
  </si>
  <si>
    <t>SM4</t>
    <phoneticPr fontId="4" type="noConversion"/>
  </si>
  <si>
    <t>Sales</t>
    <phoneticPr fontId="4" type="noConversion"/>
  </si>
  <si>
    <t>Quarter</t>
    <phoneticPr fontId="4" type="noConversion"/>
  </si>
  <si>
    <t>Period</t>
    <phoneticPr fontId="3" type="noConversion"/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</si>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</sst>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12"/>
      <name val="新細明體"/>
      <charset val="136"/>
    </font>
    <font>
      <b/>
      <sz val="12"/>
      <color indexed="57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5" borderId="0" xfId="0" applyFill="1"/>
    <xf numFmtId="0" fontId="1" fillId="2" borderId="0" xfId="0" applyFont="1" applyFill="1"/>
    <xf numFmtId="0" fontId="2" fillId="7" borderId="1" xfId="0" applyFont="1" applyFill="1" applyBorder="1" applyAlignment="1">
      <alignment horizontal="left" wrapText="1"/>
    </xf>
    <xf numFmtId="164" fontId="3" fillId="6" borderId="1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165" fontId="3" fillId="6" borderId="1" xfId="0" applyNumberFormat="1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166" fontId="3" fillId="6" borderId="1" xfId="0" applyNumberFormat="1" applyFont="1" applyFill="1" applyBorder="1" applyAlignment="1">
      <alignment horizontal="right" wrapText="1"/>
    </xf>
    <xf numFmtId="164" fontId="3" fillId="8" borderId="1" xfId="0" applyNumberFormat="1" applyFont="1" applyFill="1" applyBorder="1" applyAlignment="1">
      <alignment horizontal="right" wrapText="1"/>
    </xf>
    <xf numFmtId="164" fontId="3" fillId="9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11" fontId="3" fillId="6" borderId="1" xfId="0" applyNumberFormat="1" applyFont="1" applyFill="1" applyBorder="1" applyAlignment="1">
      <alignment horizontal="left" wrapText="1"/>
    </xf>
    <xf numFmtId="11" fontId="3" fillId="8" borderId="1" xfId="0" applyNumberFormat="1" applyFont="1" applyFill="1" applyBorder="1" applyAlignment="1">
      <alignment horizontal="left" wrapText="1"/>
    </xf>
    <xf numFmtId="11" fontId="3" fillId="9" borderId="1" xfId="0" applyNumberFormat="1" applyFont="1" applyFill="1" applyBorder="1" applyAlignment="1">
      <alignment horizontal="left" wrapText="1"/>
    </xf>
    <xf numFmtId="164" fontId="0" fillId="0" borderId="0" xfId="0" applyNumberFormat="1"/>
    <xf numFmtId="10" fontId="0" fillId="0" borderId="0" xfId="0" applyNumberFormat="1"/>
    <xf numFmtId="10" fontId="0" fillId="1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11" borderId="0" xfId="0" applyFill="1"/>
    <xf numFmtId="0" fontId="6" fillId="0" borderId="0" xfId="1"/>
    <xf numFmtId="0" fontId="6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/>
    <xf numFmtId="2" fontId="6" fillId="0" borderId="0" xfId="1" applyNumberFormat="1" applyAlignment="1">
      <alignment horizontal="center"/>
    </xf>
    <xf numFmtId="167" fontId="6" fillId="0" borderId="0" xfId="1" applyNumberFormat="1"/>
    <xf numFmtId="164" fontId="8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164" fontId="6" fillId="0" borderId="0" xfId="1" applyNumberFormat="1" applyAlignment="1">
      <alignment horizontal="center"/>
    </xf>
    <xf numFmtId="0" fontId="10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7" fontId="6" fillId="0" borderId="0" xfId="1" applyNumberFormat="1" applyAlignment="1">
      <alignment horizontal="center"/>
    </xf>
    <xf numFmtId="0" fontId="11" fillId="0" borderId="0" xfId="1" applyFont="1"/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SES!$A$2:$A$25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SES!$B$2:$B$25</c:f>
              <c:numCache>
                <c:formatCode>General</c:formatCode>
                <c:ptCount val="24"/>
                <c:pt idx="0">
                  <c:v>97.6</c:v>
                </c:pt>
                <c:pt idx="1">
                  <c:v>95.1</c:v>
                </c:pt>
                <c:pt idx="2">
                  <c:v>90.3</c:v>
                </c:pt>
                <c:pt idx="3">
                  <c:v>92.5</c:v>
                </c:pt>
                <c:pt idx="4">
                  <c:v>89.8</c:v>
                </c:pt>
                <c:pt idx="5">
                  <c:v>92.7</c:v>
                </c:pt>
                <c:pt idx="6">
                  <c:v>94.4</c:v>
                </c:pt>
                <c:pt idx="7">
                  <c:v>96.2</c:v>
                </c:pt>
                <c:pt idx="8">
                  <c:v>88.9</c:v>
                </c:pt>
                <c:pt idx="9">
                  <c:v>90.2</c:v>
                </c:pt>
                <c:pt idx="10">
                  <c:v>88.2</c:v>
                </c:pt>
                <c:pt idx="11">
                  <c:v>91</c:v>
                </c:pt>
                <c:pt idx="12">
                  <c:v>89.3</c:v>
                </c:pt>
                <c:pt idx="13">
                  <c:v>88.5</c:v>
                </c:pt>
                <c:pt idx="14">
                  <c:v>93.7</c:v>
                </c:pt>
                <c:pt idx="15">
                  <c:v>92.7</c:v>
                </c:pt>
                <c:pt idx="16">
                  <c:v>94.7</c:v>
                </c:pt>
                <c:pt idx="17">
                  <c:v>95.3</c:v>
                </c:pt>
                <c:pt idx="18">
                  <c:v>94.7</c:v>
                </c:pt>
                <c:pt idx="19">
                  <c:v>95.3</c:v>
                </c:pt>
                <c:pt idx="20">
                  <c:v>94.7</c:v>
                </c:pt>
                <c:pt idx="21">
                  <c:v>96.5</c:v>
                </c:pt>
                <c:pt idx="22">
                  <c:v>99.2</c:v>
                </c:pt>
                <c:pt idx="23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4-44B7-923F-43C4C496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4864"/>
        <c:axId val="134166400"/>
      </c:lineChart>
      <c:dateAx>
        <c:axId val="134164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4166400"/>
        <c:crosses val="autoZero"/>
        <c:auto val="1"/>
        <c:lblOffset val="100"/>
        <c:baseTimeUnit val="months"/>
      </c:dateAx>
      <c:valAx>
        <c:axId val="13416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1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'Holt-Method'!$D$2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'Holt-Method'!$D$3:$D$30</c:f>
              <c:numCache>
                <c:formatCode>General</c:formatCode>
                <c:ptCount val="28"/>
                <c:pt idx="0">
                  <c:v>500</c:v>
                </c:pt>
                <c:pt idx="1">
                  <c:v>350</c:v>
                </c:pt>
                <c:pt idx="2">
                  <c:v>250</c:v>
                </c:pt>
                <c:pt idx="3">
                  <c:v>400</c:v>
                </c:pt>
                <c:pt idx="4">
                  <c:v>450</c:v>
                </c:pt>
                <c:pt idx="5">
                  <c:v>350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200</c:v>
                </c:pt>
                <c:pt idx="10">
                  <c:v>150</c:v>
                </c:pt>
                <c:pt idx="11">
                  <c:v>400</c:v>
                </c:pt>
                <c:pt idx="12">
                  <c:v>550</c:v>
                </c:pt>
                <c:pt idx="13">
                  <c:v>350</c:v>
                </c:pt>
                <c:pt idx="14">
                  <c:v>250</c:v>
                </c:pt>
                <c:pt idx="15">
                  <c:v>550</c:v>
                </c:pt>
                <c:pt idx="16">
                  <c:v>550</c:v>
                </c:pt>
                <c:pt idx="17">
                  <c:v>400</c:v>
                </c:pt>
                <c:pt idx="18">
                  <c:v>350</c:v>
                </c:pt>
                <c:pt idx="19">
                  <c:v>600</c:v>
                </c:pt>
                <c:pt idx="20">
                  <c:v>750</c:v>
                </c:pt>
                <c:pt idx="21">
                  <c:v>500</c:v>
                </c:pt>
                <c:pt idx="22">
                  <c:v>400</c:v>
                </c:pt>
                <c:pt idx="23">
                  <c:v>650</c:v>
                </c:pt>
                <c:pt idx="24">
                  <c:v>850</c:v>
                </c:pt>
                <c:pt idx="25">
                  <c:v>600</c:v>
                </c:pt>
                <c:pt idx="26">
                  <c:v>450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C-43B5-8360-10D19DB92061}"/>
            </c:ext>
          </c:extLst>
        </c:ser>
        <c:ser>
          <c:idx val="1"/>
          <c:order val="1"/>
          <c:tx>
            <c:strRef>
              <c:f>'Holt-Method'!$G$2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'Holt-Method'!$G$3:$G$30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C-43B5-8360-10D19DB9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3152"/>
        <c:axId val="134194688"/>
      </c:lineChart>
      <c:catAx>
        <c:axId val="1341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94688"/>
        <c:crosses val="autoZero"/>
        <c:auto val="1"/>
        <c:lblAlgn val="ctr"/>
        <c:lblOffset val="100"/>
        <c:noMultiLvlLbl val="0"/>
      </c:catAx>
      <c:valAx>
        <c:axId val="1341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'Winter''s Exponential Smoothing'!$D$6:$D$29</c:f>
              <c:numCache>
                <c:formatCode>General</c:formatCode>
                <c:ptCount val="24"/>
                <c:pt idx="0">
                  <c:v>450</c:v>
                </c:pt>
                <c:pt idx="1">
                  <c:v>350</c:v>
                </c:pt>
                <c:pt idx="2">
                  <c:v>200</c:v>
                </c:pt>
                <c:pt idx="3">
                  <c:v>300</c:v>
                </c:pt>
                <c:pt idx="4">
                  <c:v>350</c:v>
                </c:pt>
                <c:pt idx="5">
                  <c:v>200</c:v>
                </c:pt>
                <c:pt idx="6">
                  <c:v>150</c:v>
                </c:pt>
                <c:pt idx="7">
                  <c:v>400</c:v>
                </c:pt>
                <c:pt idx="8">
                  <c:v>550</c:v>
                </c:pt>
                <c:pt idx="9">
                  <c:v>350</c:v>
                </c:pt>
                <c:pt idx="10">
                  <c:v>250</c:v>
                </c:pt>
                <c:pt idx="11">
                  <c:v>550</c:v>
                </c:pt>
                <c:pt idx="12">
                  <c:v>550</c:v>
                </c:pt>
                <c:pt idx="13">
                  <c:v>400</c:v>
                </c:pt>
                <c:pt idx="14">
                  <c:v>350</c:v>
                </c:pt>
                <c:pt idx="15">
                  <c:v>600</c:v>
                </c:pt>
                <c:pt idx="16">
                  <c:v>750</c:v>
                </c:pt>
                <c:pt idx="17">
                  <c:v>500</c:v>
                </c:pt>
                <c:pt idx="18">
                  <c:v>400</c:v>
                </c:pt>
                <c:pt idx="19">
                  <c:v>650</c:v>
                </c:pt>
                <c:pt idx="20">
                  <c:v>850</c:v>
                </c:pt>
                <c:pt idx="21">
                  <c:v>600</c:v>
                </c:pt>
                <c:pt idx="22">
                  <c:v>450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F-4EEB-AE7B-EC08295FDA05}"/>
            </c:ext>
          </c:extLst>
        </c:ser>
        <c:ser>
          <c:idx val="1"/>
          <c:order val="1"/>
          <c:marker>
            <c:symbol val="none"/>
          </c:marker>
          <c:val>
            <c:numRef>
              <c:f>'Winter''s Exponential Smoothing'!$H$6:$H$29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F-4EEB-AE7B-EC08295F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23328"/>
        <c:axId val="173524864"/>
      </c:lineChart>
      <c:catAx>
        <c:axId val="1735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24864"/>
        <c:crosses val="autoZero"/>
        <c:auto val="1"/>
        <c:lblAlgn val="ctr"/>
        <c:lblOffset val="100"/>
        <c:noMultiLvlLbl val="0"/>
      </c:catAx>
      <c:valAx>
        <c:axId val="1735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'Manufacturing Production Index'!$B$3:$B$45</c:f>
              <c:numCache>
                <c:formatCode>0.000</c:formatCode>
                <c:ptCount val="43"/>
                <c:pt idx="0">
                  <c:v>52.393599999999999</c:v>
                </c:pt>
                <c:pt idx="1">
                  <c:v>51.680799999999998</c:v>
                </c:pt>
                <c:pt idx="2">
                  <c:v>60.339700000000001</c:v>
                </c:pt>
                <c:pt idx="3">
                  <c:v>76.064099999999996</c:v>
                </c:pt>
                <c:pt idx="4">
                  <c:v>57.844799999999999</c:v>
                </c:pt>
                <c:pt idx="5">
                  <c:v>56.272300000000001</c:v>
                </c:pt>
                <c:pt idx="6">
                  <c:v>61.702500000000001</c:v>
                </c:pt>
                <c:pt idx="7">
                  <c:v>79.963700000000003</c:v>
                </c:pt>
                <c:pt idx="8">
                  <c:v>63.128100000000003</c:v>
                </c:pt>
                <c:pt idx="9">
                  <c:v>55.496600000000001</c:v>
                </c:pt>
                <c:pt idx="10">
                  <c:v>66.090599999999995</c:v>
                </c:pt>
                <c:pt idx="11">
                  <c:v>88.475899999999996</c:v>
                </c:pt>
                <c:pt idx="12">
                  <c:v>66.734300000000005</c:v>
                </c:pt>
                <c:pt idx="13" formatCode="General">
                  <c:v>69.677499999999995</c:v>
                </c:pt>
                <c:pt idx="14">
                  <c:v>77.960999999999999</c:v>
                </c:pt>
                <c:pt idx="15">
                  <c:v>90.822199999999995</c:v>
                </c:pt>
                <c:pt idx="16">
                  <c:v>86.354399999999998</c:v>
                </c:pt>
                <c:pt idx="17">
                  <c:v>80.176299999999998</c:v>
                </c:pt>
                <c:pt idx="18">
                  <c:v>93.03</c:v>
                </c:pt>
                <c:pt idx="19">
                  <c:v>103.32599999999999</c:v>
                </c:pt>
                <c:pt idx="20">
                  <c:v>99.401899999999998</c:v>
                </c:pt>
                <c:pt idx="21">
                  <c:v>95.466999999999999</c:v>
                </c:pt>
                <c:pt idx="22">
                  <c:v>101.81100000000001</c:v>
                </c:pt>
                <c:pt idx="23">
                  <c:v>115.38200000000001</c:v>
                </c:pt>
                <c:pt idx="24">
                  <c:v>115.181</c:v>
                </c:pt>
                <c:pt idx="25">
                  <c:v>106.70699999999999</c:v>
                </c:pt>
                <c:pt idx="26">
                  <c:v>107.574</c:v>
                </c:pt>
                <c:pt idx="27">
                  <c:v>121.93300000000001</c:v>
                </c:pt>
                <c:pt idx="28">
                  <c:v>122.896</c:v>
                </c:pt>
                <c:pt idx="29">
                  <c:v>113.379</c:v>
                </c:pt>
                <c:pt idx="30">
                  <c:v>109.80200000000001</c:v>
                </c:pt>
                <c:pt idx="31">
                  <c:v>128.81899999999999</c:v>
                </c:pt>
                <c:pt idx="32">
                  <c:v>124.482</c:v>
                </c:pt>
                <c:pt idx="33">
                  <c:v>107.434</c:v>
                </c:pt>
                <c:pt idx="34">
                  <c:v>106.551</c:v>
                </c:pt>
                <c:pt idx="35">
                  <c:v>113.146</c:v>
                </c:pt>
                <c:pt idx="36">
                  <c:v>112.077</c:v>
                </c:pt>
                <c:pt idx="37">
                  <c:v>106.57299999999999</c:v>
                </c:pt>
                <c:pt idx="38">
                  <c:v>110.33499999999999</c:v>
                </c:pt>
                <c:pt idx="39">
                  <c:v>123.051</c:v>
                </c:pt>
                <c:pt idx="40">
                  <c:v>118.90900000000001</c:v>
                </c:pt>
                <c:pt idx="41">
                  <c:v>104.79</c:v>
                </c:pt>
                <c:pt idx="42">
                  <c:v>104.483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1-46E2-99E8-BCB43D78AF12}"/>
            </c:ext>
          </c:extLst>
        </c:ser>
        <c:ser>
          <c:idx val="1"/>
          <c:order val="1"/>
          <c:marker>
            <c:symbol val="none"/>
          </c:marker>
          <c:val>
            <c:numRef>
              <c:f>'Manufacturing Production Index'!#REF!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6E2-99E8-BCB43D78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8016"/>
        <c:axId val="135719552"/>
      </c:lineChart>
      <c:catAx>
        <c:axId val="1357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19552"/>
        <c:crosses val="autoZero"/>
        <c:auto val="1"/>
        <c:lblAlgn val="ctr"/>
        <c:lblOffset val="100"/>
        <c:noMultiLvlLbl val="0"/>
      </c:catAx>
      <c:valAx>
        <c:axId val="135719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57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'Manufacturing Production In (2'!$B$3:$B$45</c:f>
              <c:numCache>
                <c:formatCode>0.000</c:formatCode>
                <c:ptCount val="43"/>
                <c:pt idx="0">
                  <c:v>52.393599999999999</c:v>
                </c:pt>
                <c:pt idx="1">
                  <c:v>51.680799999999998</c:v>
                </c:pt>
                <c:pt idx="2">
                  <c:v>60.339700000000001</c:v>
                </c:pt>
                <c:pt idx="3">
                  <c:v>76.064099999999996</c:v>
                </c:pt>
                <c:pt idx="4">
                  <c:v>57.844799999999999</c:v>
                </c:pt>
                <c:pt idx="5">
                  <c:v>56.272300000000001</c:v>
                </c:pt>
                <c:pt idx="6">
                  <c:v>61.702500000000001</c:v>
                </c:pt>
                <c:pt idx="7">
                  <c:v>79.963700000000003</c:v>
                </c:pt>
                <c:pt idx="8">
                  <c:v>63.128100000000003</c:v>
                </c:pt>
                <c:pt idx="9">
                  <c:v>55.496600000000001</c:v>
                </c:pt>
                <c:pt idx="10">
                  <c:v>66.090599999999995</c:v>
                </c:pt>
                <c:pt idx="11">
                  <c:v>88.475899999999996</c:v>
                </c:pt>
                <c:pt idx="12">
                  <c:v>66.734300000000005</c:v>
                </c:pt>
                <c:pt idx="13" formatCode="General">
                  <c:v>69.677499999999995</c:v>
                </c:pt>
                <c:pt idx="14">
                  <c:v>77.960999999999999</c:v>
                </c:pt>
                <c:pt idx="15">
                  <c:v>90.822199999999995</c:v>
                </c:pt>
                <c:pt idx="16">
                  <c:v>86.354399999999998</c:v>
                </c:pt>
                <c:pt idx="17">
                  <c:v>80.176299999999998</c:v>
                </c:pt>
                <c:pt idx="18">
                  <c:v>93.03</c:v>
                </c:pt>
                <c:pt idx="19">
                  <c:v>103.32599999999999</c:v>
                </c:pt>
                <c:pt idx="20">
                  <c:v>99.401899999999998</c:v>
                </c:pt>
                <c:pt idx="21">
                  <c:v>95.466999999999999</c:v>
                </c:pt>
                <c:pt idx="22">
                  <c:v>101.81100000000001</c:v>
                </c:pt>
                <c:pt idx="23">
                  <c:v>115.38200000000001</c:v>
                </c:pt>
                <c:pt idx="24">
                  <c:v>115.181</c:v>
                </c:pt>
                <c:pt idx="25">
                  <c:v>106.70699999999999</c:v>
                </c:pt>
                <c:pt idx="26">
                  <c:v>107.574</c:v>
                </c:pt>
                <c:pt idx="27">
                  <c:v>121.93300000000001</c:v>
                </c:pt>
                <c:pt idx="28">
                  <c:v>122.896</c:v>
                </c:pt>
                <c:pt idx="29">
                  <c:v>113.379</c:v>
                </c:pt>
                <c:pt idx="30">
                  <c:v>109.80200000000001</c:v>
                </c:pt>
                <c:pt idx="31">
                  <c:v>128.81899999999999</c:v>
                </c:pt>
                <c:pt idx="32">
                  <c:v>124.482</c:v>
                </c:pt>
                <c:pt idx="33">
                  <c:v>107.434</c:v>
                </c:pt>
                <c:pt idx="34">
                  <c:v>106.551</c:v>
                </c:pt>
                <c:pt idx="35">
                  <c:v>113.146</c:v>
                </c:pt>
                <c:pt idx="36">
                  <c:v>112.077</c:v>
                </c:pt>
                <c:pt idx="37">
                  <c:v>106.57299999999999</c:v>
                </c:pt>
                <c:pt idx="38">
                  <c:v>110.33499999999999</c:v>
                </c:pt>
                <c:pt idx="39">
                  <c:v>123.051</c:v>
                </c:pt>
                <c:pt idx="40">
                  <c:v>118.90900000000001</c:v>
                </c:pt>
                <c:pt idx="41">
                  <c:v>104.79</c:v>
                </c:pt>
                <c:pt idx="42">
                  <c:v>104.483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E-4687-9AB2-8C404778AA71}"/>
            </c:ext>
          </c:extLst>
        </c:ser>
        <c:ser>
          <c:idx val="1"/>
          <c:order val="1"/>
          <c:marker>
            <c:symbol val="none"/>
          </c:marker>
          <c:val>
            <c:numRef>
              <c:f>'Manufacturing Production In (2'!$C$3:$C$45</c:f>
              <c:numCache>
                <c:formatCode>General</c:formatCode>
                <c:ptCount val="43"/>
                <c:pt idx="0" formatCode="0.000">
                  <c:v>64.029700000000005</c:v>
                </c:pt>
                <c:pt idx="1">
                  <c:v>60.538870000000003</c:v>
                </c:pt>
                <c:pt idx="2">
                  <c:v>57.881449000000003</c:v>
                </c:pt>
                <c:pt idx="3">
                  <c:v>58.618924300000003</c:v>
                </c:pt>
                <c:pt idx="4">
                  <c:v>63.852477009999994</c:v>
                </c:pt>
                <c:pt idx="5">
                  <c:v>62.050173906999994</c:v>
                </c:pt>
                <c:pt idx="6">
                  <c:v>60.316811734899993</c:v>
                </c:pt>
                <c:pt idx="7">
                  <c:v>60.732518214429987</c:v>
                </c:pt>
                <c:pt idx="8">
                  <c:v>66.501872750100986</c:v>
                </c:pt>
                <c:pt idx="9">
                  <c:v>65.489740925070691</c:v>
                </c:pt>
                <c:pt idx="10">
                  <c:v>62.491798647549473</c:v>
                </c:pt>
                <c:pt idx="11">
                  <c:v>63.571439053284628</c:v>
                </c:pt>
                <c:pt idx="12">
                  <c:v>71.042777337299242</c:v>
                </c:pt>
                <c:pt idx="13">
                  <c:v>69.750234136109469</c:v>
                </c:pt>
                <c:pt idx="14">
                  <c:v>69.728413895276617</c:v>
                </c:pt>
                <c:pt idx="15">
                  <c:v>72.198189726693627</c:v>
                </c:pt>
                <c:pt idx="16">
                  <c:v>77.785392808685543</c:v>
                </c:pt>
                <c:pt idx="17">
                  <c:v>80.35609496607988</c:v>
                </c:pt>
                <c:pt idx="18">
                  <c:v>80.302156476255902</c:v>
                </c:pt>
                <c:pt idx="19">
                  <c:v>84.120509533379135</c:v>
                </c:pt>
                <c:pt idx="20">
                  <c:v>89.882156673365387</c:v>
                </c:pt>
                <c:pt idx="21">
                  <c:v>92.738079671355763</c:v>
                </c:pt>
                <c:pt idx="22">
                  <c:v>93.556755769949035</c:v>
                </c:pt>
                <c:pt idx="23">
                  <c:v>96.03302903896433</c:v>
                </c:pt>
                <c:pt idx="24">
                  <c:v>101.83772032727504</c:v>
                </c:pt>
                <c:pt idx="25">
                  <c:v>105.84070422909252</c:v>
                </c:pt>
                <c:pt idx="26">
                  <c:v>106.10059296036476</c:v>
                </c:pt>
                <c:pt idx="27">
                  <c:v>106.54261507225533</c:v>
                </c:pt>
                <c:pt idx="28">
                  <c:v>111.15973055057873</c:v>
                </c:pt>
                <c:pt idx="29">
                  <c:v>114.68061138540511</c:v>
                </c:pt>
                <c:pt idx="30">
                  <c:v>114.29012796978357</c:v>
                </c:pt>
                <c:pt idx="31">
                  <c:v>112.94368957884849</c:v>
                </c:pt>
                <c:pt idx="32">
                  <c:v>117.70628270519393</c:v>
                </c:pt>
                <c:pt idx="33">
                  <c:v>119.73899789363574</c:v>
                </c:pt>
                <c:pt idx="34">
                  <c:v>116.04749852554501</c:v>
                </c:pt>
                <c:pt idx="35">
                  <c:v>113.19854896788151</c:v>
                </c:pt>
                <c:pt idx="36">
                  <c:v>113.18278427751704</c:v>
                </c:pt>
                <c:pt idx="37">
                  <c:v>112.85104899426193</c:v>
                </c:pt>
                <c:pt idx="38">
                  <c:v>110.96763429598334</c:v>
                </c:pt>
                <c:pt idx="39">
                  <c:v>110.77784400718834</c:v>
                </c:pt>
                <c:pt idx="40">
                  <c:v>114.45979080503183</c:v>
                </c:pt>
                <c:pt idx="41">
                  <c:v>115.79455356352227</c:v>
                </c:pt>
                <c:pt idx="42">
                  <c:v>112.49318749446559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E-4687-9AB2-8C404778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120"/>
        <c:axId val="175446656"/>
      </c:lineChart>
      <c:catAx>
        <c:axId val="1754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6656"/>
        <c:crosses val="autoZero"/>
        <c:auto val="1"/>
        <c:lblAlgn val="ctr"/>
        <c:lblOffset val="100"/>
        <c:noMultiLvlLbl val="0"/>
      </c:catAx>
      <c:valAx>
        <c:axId val="17544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4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'Manufacturing Production In (2'!$S$6:$S$45</c:f>
              <c:numCache>
                <c:formatCode>0.000</c:formatCode>
                <c:ptCount val="40"/>
                <c:pt idx="0">
                  <c:v>76.064099999999996</c:v>
                </c:pt>
                <c:pt idx="1">
                  <c:v>57.844799999999999</c:v>
                </c:pt>
                <c:pt idx="2">
                  <c:v>56.272300000000001</c:v>
                </c:pt>
                <c:pt idx="3">
                  <c:v>61.702500000000001</c:v>
                </c:pt>
                <c:pt idx="4">
                  <c:v>79.963700000000003</c:v>
                </c:pt>
                <c:pt idx="5">
                  <c:v>63.128100000000003</c:v>
                </c:pt>
                <c:pt idx="6">
                  <c:v>55.496600000000001</c:v>
                </c:pt>
                <c:pt idx="7">
                  <c:v>66.090599999999995</c:v>
                </c:pt>
                <c:pt idx="8">
                  <c:v>88.475899999999996</c:v>
                </c:pt>
                <c:pt idx="9">
                  <c:v>66.734300000000005</c:v>
                </c:pt>
                <c:pt idx="10" formatCode="General">
                  <c:v>69.677499999999995</c:v>
                </c:pt>
                <c:pt idx="11">
                  <c:v>77.960999999999999</c:v>
                </c:pt>
                <c:pt idx="12">
                  <c:v>90.822199999999995</c:v>
                </c:pt>
                <c:pt idx="13">
                  <c:v>86.354399999999998</c:v>
                </c:pt>
                <c:pt idx="14">
                  <c:v>80.176299999999998</c:v>
                </c:pt>
                <c:pt idx="15">
                  <c:v>93.03</c:v>
                </c:pt>
                <c:pt idx="16">
                  <c:v>103.32599999999999</c:v>
                </c:pt>
                <c:pt idx="17">
                  <c:v>99.401899999999998</c:v>
                </c:pt>
                <c:pt idx="18">
                  <c:v>95.466999999999999</c:v>
                </c:pt>
                <c:pt idx="19">
                  <c:v>101.81100000000001</c:v>
                </c:pt>
                <c:pt idx="20">
                  <c:v>115.38200000000001</c:v>
                </c:pt>
                <c:pt idx="21">
                  <c:v>115.181</c:v>
                </c:pt>
                <c:pt idx="22">
                  <c:v>106.70699999999999</c:v>
                </c:pt>
                <c:pt idx="23">
                  <c:v>107.574</c:v>
                </c:pt>
                <c:pt idx="24">
                  <c:v>121.93300000000001</c:v>
                </c:pt>
                <c:pt idx="25">
                  <c:v>122.896</c:v>
                </c:pt>
                <c:pt idx="26">
                  <c:v>113.379</c:v>
                </c:pt>
                <c:pt idx="27">
                  <c:v>109.80200000000001</c:v>
                </c:pt>
                <c:pt idx="28">
                  <c:v>128.81899999999999</c:v>
                </c:pt>
                <c:pt idx="29">
                  <c:v>124.482</c:v>
                </c:pt>
                <c:pt idx="30">
                  <c:v>107.434</c:v>
                </c:pt>
                <c:pt idx="31">
                  <c:v>106.551</c:v>
                </c:pt>
                <c:pt idx="32">
                  <c:v>113.146</c:v>
                </c:pt>
                <c:pt idx="33">
                  <c:v>112.077</c:v>
                </c:pt>
                <c:pt idx="34">
                  <c:v>106.57299999999999</c:v>
                </c:pt>
                <c:pt idx="35">
                  <c:v>110.33499999999999</c:v>
                </c:pt>
                <c:pt idx="36">
                  <c:v>123.051</c:v>
                </c:pt>
                <c:pt idx="37">
                  <c:v>118.90900000000001</c:v>
                </c:pt>
                <c:pt idx="38">
                  <c:v>104.79</c:v>
                </c:pt>
                <c:pt idx="39">
                  <c:v>104.483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F-400D-92D7-9E5591BB871C}"/>
            </c:ext>
          </c:extLst>
        </c:ser>
        <c:ser>
          <c:idx val="1"/>
          <c:order val="1"/>
          <c:marker>
            <c:symbol val="none"/>
          </c:marker>
          <c:val>
            <c:numRef>
              <c:f>'Manufacturing Production In (2'!#REF!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F-400D-92D7-9E5591BB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2016"/>
        <c:axId val="175703552"/>
      </c:lineChart>
      <c:catAx>
        <c:axId val="1757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03552"/>
        <c:crosses val="autoZero"/>
        <c:auto val="1"/>
        <c:lblAlgn val="ctr"/>
        <c:lblOffset val="100"/>
        <c:noMultiLvlLbl val="0"/>
      </c:catAx>
      <c:valAx>
        <c:axId val="175703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7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'Seas Ind by MA'!$D$25:$D$68</c:f>
              <c:numCache>
                <c:formatCode>0.000</c:formatCode>
                <c:ptCount val="44"/>
                <c:pt idx="0">
                  <c:v>64.029700000000005</c:v>
                </c:pt>
                <c:pt idx="1">
                  <c:v>52.393599999999999</c:v>
                </c:pt>
                <c:pt idx="2">
                  <c:v>51.680799999999998</c:v>
                </c:pt>
                <c:pt idx="3">
                  <c:v>60.339700000000001</c:v>
                </c:pt>
                <c:pt idx="4">
                  <c:v>76.064099999999996</c:v>
                </c:pt>
                <c:pt idx="5">
                  <c:v>57.844799999999999</c:v>
                </c:pt>
                <c:pt idx="6">
                  <c:v>56.272300000000001</c:v>
                </c:pt>
                <c:pt idx="7">
                  <c:v>61.702500000000001</c:v>
                </c:pt>
                <c:pt idx="8">
                  <c:v>79.963700000000003</c:v>
                </c:pt>
                <c:pt idx="9">
                  <c:v>63.128100000000003</c:v>
                </c:pt>
                <c:pt idx="10">
                  <c:v>55.496600000000001</c:v>
                </c:pt>
                <c:pt idx="11">
                  <c:v>66.090599999999995</c:v>
                </c:pt>
                <c:pt idx="12">
                  <c:v>88.475899999999996</c:v>
                </c:pt>
                <c:pt idx="13">
                  <c:v>66.734300000000005</c:v>
                </c:pt>
                <c:pt idx="14" formatCode="General">
                  <c:v>69.677499999999995</c:v>
                </c:pt>
                <c:pt idx="15">
                  <c:v>77.960999999999999</c:v>
                </c:pt>
                <c:pt idx="16">
                  <c:v>90.822199999999995</c:v>
                </c:pt>
                <c:pt idx="17">
                  <c:v>86.354399999999998</c:v>
                </c:pt>
                <c:pt idx="18">
                  <c:v>80.176299999999998</c:v>
                </c:pt>
                <c:pt idx="19">
                  <c:v>93.03</c:v>
                </c:pt>
                <c:pt idx="20">
                  <c:v>103.32599999999999</c:v>
                </c:pt>
                <c:pt idx="21">
                  <c:v>99.401899999999998</c:v>
                </c:pt>
                <c:pt idx="22">
                  <c:v>95.466999999999999</c:v>
                </c:pt>
                <c:pt idx="23">
                  <c:v>101.81100000000001</c:v>
                </c:pt>
                <c:pt idx="24">
                  <c:v>115.38200000000001</c:v>
                </c:pt>
                <c:pt idx="25">
                  <c:v>115.181</c:v>
                </c:pt>
                <c:pt idx="26">
                  <c:v>106.70699999999999</c:v>
                </c:pt>
                <c:pt idx="27">
                  <c:v>107.574</c:v>
                </c:pt>
                <c:pt idx="28">
                  <c:v>121.93300000000001</c:v>
                </c:pt>
                <c:pt idx="29">
                  <c:v>122.896</c:v>
                </c:pt>
                <c:pt idx="30">
                  <c:v>113.379</c:v>
                </c:pt>
                <c:pt idx="31">
                  <c:v>109.80200000000001</c:v>
                </c:pt>
                <c:pt idx="32">
                  <c:v>128.81899999999999</c:v>
                </c:pt>
                <c:pt idx="33">
                  <c:v>124.482</c:v>
                </c:pt>
                <c:pt idx="34">
                  <c:v>107.434</c:v>
                </c:pt>
                <c:pt idx="35">
                  <c:v>106.551</c:v>
                </c:pt>
                <c:pt idx="36">
                  <c:v>113.146</c:v>
                </c:pt>
                <c:pt idx="37">
                  <c:v>112.077</c:v>
                </c:pt>
                <c:pt idx="38">
                  <c:v>106.57299999999999</c:v>
                </c:pt>
                <c:pt idx="39">
                  <c:v>110.33499999999999</c:v>
                </c:pt>
                <c:pt idx="40">
                  <c:v>123.051</c:v>
                </c:pt>
                <c:pt idx="41">
                  <c:v>118.90900000000001</c:v>
                </c:pt>
                <c:pt idx="42">
                  <c:v>104.79</c:v>
                </c:pt>
                <c:pt idx="43">
                  <c:v>104.483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B-429F-901A-BD26E8062E82}"/>
            </c:ext>
          </c:extLst>
        </c:ser>
        <c:ser>
          <c:idx val="1"/>
          <c:order val="1"/>
          <c:marker>
            <c:symbol val="none"/>
          </c:marker>
          <c:val>
            <c:numRef>
              <c:f>'Seas Ind by MA'!$J$25:$J$68</c:f>
              <c:numCache>
                <c:formatCode>General</c:formatCode>
                <c:ptCount val="44"/>
                <c:pt idx="0">
                  <c:v>57.469773935061298</c:v>
                </c:pt>
                <c:pt idx="1">
                  <c:v>52.024893146963791</c:v>
                </c:pt>
                <c:pt idx="2">
                  <c:v>55.785297232375449</c:v>
                </c:pt>
                <c:pt idx="3">
                  <c:v>62.369856676415687</c:v>
                </c:pt>
                <c:pt idx="4">
                  <c:v>68.271233998814637</c:v>
                </c:pt>
                <c:pt idx="5">
                  <c:v>57.437731690654793</c:v>
                </c:pt>
                <c:pt idx="6">
                  <c:v>60.741454881685286</c:v>
                </c:pt>
                <c:pt idx="7">
                  <c:v>63.778508702836419</c:v>
                </c:pt>
                <c:pt idx="8">
                  <c:v>71.771314905599539</c:v>
                </c:pt>
                <c:pt idx="9">
                  <c:v>62.683851788593358</c:v>
                </c:pt>
                <c:pt idx="10">
                  <c:v>59.904148666163209</c:v>
                </c:pt>
                <c:pt idx="11">
                  <c:v>68.314248325038378</c:v>
                </c:pt>
                <c:pt idx="12">
                  <c:v>79.411428941586422</c:v>
                </c:pt>
                <c:pt idx="13">
                  <c:v>66.264674058232799</c:v>
                </c:pt>
                <c:pt idx="14">
                  <c:v>75.211297965759826</c:v>
                </c:pt>
                <c:pt idx="15">
                  <c:v>80.58403333709056</c:v>
                </c:pt>
                <c:pt idx="16">
                  <c:v>81.517347454149103</c:v>
                </c:pt>
                <c:pt idx="17">
                  <c:v>85.74670251271472</c:v>
                </c:pt>
                <c:pt idx="18">
                  <c:v>86.543914306514282</c:v>
                </c:pt>
                <c:pt idx="19">
                  <c:v>96.160036702319545</c:v>
                </c:pt>
                <c:pt idx="20">
                  <c:v>92.740116877232765</c:v>
                </c:pt>
                <c:pt idx="21">
                  <c:v>98.702383995472346</c:v>
                </c:pt>
                <c:pt idx="22">
                  <c:v>103.0490040959735</c:v>
                </c:pt>
                <c:pt idx="23">
                  <c:v>105.2364774449087</c:v>
                </c:pt>
                <c:pt idx="24">
                  <c:v>103.56096399288535</c:v>
                </c:pt>
                <c:pt idx="25">
                  <c:v>114.37044252657645</c:v>
                </c:pt>
                <c:pt idx="26">
                  <c:v>115.18168665684523</c:v>
                </c:pt>
                <c:pt idx="27">
                  <c:v>111.19337620353997</c:v>
                </c:pt>
                <c:pt idx="28">
                  <c:v>109.4408055203107</c:v>
                </c:pt>
                <c:pt idx="29">
                  <c:v>122.03115014408749</c:v>
                </c:pt>
                <c:pt idx="30">
                  <c:v>122.38357794208868</c:v>
                </c:pt>
                <c:pt idx="31">
                  <c:v>113.49633827784685</c:v>
                </c:pt>
                <c:pt idx="32">
                  <c:v>115.62132586191517</c:v>
                </c:pt>
                <c:pt idx="33">
                  <c:v>123.60598906584671</c:v>
                </c:pt>
                <c:pt idx="34">
                  <c:v>115.96642511073792</c:v>
                </c:pt>
                <c:pt idx="35">
                  <c:v>110.13595690281468</c:v>
                </c:pt>
                <c:pt idx="36">
                  <c:v>101.55404510182703</c:v>
                </c:pt>
                <c:pt idx="37">
                  <c:v>111.28828615006911</c:v>
                </c:pt>
                <c:pt idx="38">
                  <c:v>115.03704435585263</c:v>
                </c:pt>
                <c:pt idx="39">
                  <c:v>114.04727130549745</c:v>
                </c:pt>
                <c:pt idx="40">
                  <c:v>110.44426496583986</c:v>
                </c:pt>
                <c:pt idx="41">
                  <c:v>118.07220765918581</c:v>
                </c:pt>
                <c:pt idx="42">
                  <c:v>113.11243821652575</c:v>
                </c:pt>
                <c:pt idx="43">
                  <c:v>107.99837810134854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B-429F-901A-BD26E806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20096"/>
        <c:axId val="175621632"/>
      </c:lineChart>
      <c:catAx>
        <c:axId val="1756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21632"/>
        <c:crosses val="autoZero"/>
        <c:auto val="1"/>
        <c:lblAlgn val="ctr"/>
        <c:lblOffset val="100"/>
        <c:noMultiLvlLbl val="0"/>
      </c:catAx>
      <c:valAx>
        <c:axId val="1756216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6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6</xdr:row>
      <xdr:rowOff>2856</xdr:rowOff>
    </xdr:from>
    <xdr:to>
      <xdr:col>16</xdr:col>
      <xdr:colOff>541019</xdr:colOff>
      <xdr:row>21</xdr:row>
      <xdr:rowOff>60959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80962</xdr:rowOff>
    </xdr:from>
    <xdr:to>
      <xdr:col>22</xdr:col>
      <xdr:colOff>304800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457200</xdr:colOff>
          <xdr:row>2</xdr:row>
          <xdr:rowOff>76200</xdr:rowOff>
        </xdr:from>
        <xdr:to>
          <xdr:col>14</xdr:col>
          <xdr:colOff>457200</xdr:colOff>
          <xdr:row>4</xdr:row>
          <xdr:rowOff>68580</xdr:rowOff>
        </xdr:to>
        <xdr:sp macro="" textlink="">
          <xdr:nvSpPr>
            <xdr:cNvPr id="2050" name="Object 1024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449580</xdr:colOff>
          <xdr:row>5</xdr:row>
          <xdr:rowOff>121920</xdr:rowOff>
        </xdr:from>
        <xdr:to>
          <xdr:col>14</xdr:col>
          <xdr:colOff>601980</xdr:colOff>
          <xdr:row>7</xdr:row>
          <xdr:rowOff>137160</xdr:rowOff>
        </xdr:to>
        <xdr:sp macro="" textlink="">
          <xdr:nvSpPr>
            <xdr:cNvPr id="2051" name="Object 1025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457200</xdr:colOff>
          <xdr:row>8</xdr:row>
          <xdr:rowOff>0</xdr:rowOff>
        </xdr:from>
        <xdr:to>
          <xdr:col>14</xdr:col>
          <xdr:colOff>228600</xdr:colOff>
          <xdr:row>10</xdr:row>
          <xdr:rowOff>22860</xdr:rowOff>
        </xdr:to>
        <xdr:sp macro="" textlink="">
          <xdr:nvSpPr>
            <xdr:cNvPr id="2052" name="Object 1026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7</xdr:row>
      <xdr:rowOff>104775</xdr:rowOff>
    </xdr:from>
    <xdr:to>
      <xdr:col>16</xdr:col>
      <xdr:colOff>133988</xdr:colOff>
      <xdr:row>25</xdr:row>
      <xdr:rowOff>105254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438275"/>
          <a:ext cx="4572638" cy="3429479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11</xdr:row>
      <xdr:rowOff>133350</xdr:rowOff>
    </xdr:from>
    <xdr:to>
      <xdr:col>24</xdr:col>
      <xdr:colOff>638</xdr:colOff>
      <xdr:row>29</xdr:row>
      <xdr:rowOff>133829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2228850"/>
          <a:ext cx="4572638" cy="3429479"/>
        </a:xfrm>
        <a:prstGeom prst="rect">
          <a:avLst/>
        </a:prstGeom>
      </xdr:spPr>
    </xdr:pic>
    <xdr:clientData/>
  </xdr:twoCellAnchor>
  <xdr:twoCellAnchor>
    <xdr:from>
      <xdr:col>9</xdr:col>
      <xdr:colOff>590550</xdr:colOff>
      <xdr:row>29</xdr:row>
      <xdr:rowOff>42862</xdr:rowOff>
    </xdr:from>
    <xdr:to>
      <xdr:col>17</xdr:col>
      <xdr:colOff>285750</xdr:colOff>
      <xdr:row>43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457200</xdr:colOff>
          <xdr:row>1</xdr:row>
          <xdr:rowOff>76200</xdr:rowOff>
        </xdr:from>
        <xdr:to>
          <xdr:col>21</xdr:col>
          <xdr:colOff>457200</xdr:colOff>
          <xdr:row>3</xdr:row>
          <xdr:rowOff>68580</xdr:rowOff>
        </xdr:to>
        <xdr:sp macro="" textlink="">
          <xdr:nvSpPr>
            <xdr:cNvPr id="3073" name="Object 102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388620</xdr:colOff>
          <xdr:row>3</xdr:row>
          <xdr:rowOff>106680</xdr:rowOff>
        </xdr:from>
        <xdr:to>
          <xdr:col>21</xdr:col>
          <xdr:colOff>541020</xdr:colOff>
          <xdr:row>5</xdr:row>
          <xdr:rowOff>114300</xdr:rowOff>
        </xdr:to>
        <xdr:sp macro="" textlink="">
          <xdr:nvSpPr>
            <xdr:cNvPr id="3074" name="Object 1025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</xdr:row>
      <xdr:rowOff>61912</xdr:rowOff>
    </xdr:from>
    <xdr:to>
      <xdr:col>17</xdr:col>
      <xdr:colOff>95250</xdr:colOff>
      <xdr:row>19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</xdr:row>
      <xdr:rowOff>147637</xdr:rowOff>
    </xdr:from>
    <xdr:to>
      <xdr:col>15</xdr:col>
      <xdr:colOff>361950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47625</xdr:colOff>
      <xdr:row>6</xdr:row>
      <xdr:rowOff>123825</xdr:rowOff>
    </xdr:from>
    <xdr:to>
      <xdr:col>38</xdr:col>
      <xdr:colOff>353063</xdr:colOff>
      <xdr:row>24</xdr:row>
      <xdr:rowOff>124304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45225" y="1419225"/>
          <a:ext cx="4572638" cy="3429479"/>
        </a:xfrm>
        <a:prstGeom prst="rect">
          <a:avLst/>
        </a:prstGeom>
      </xdr:spPr>
    </xdr:pic>
    <xdr:clientData/>
  </xdr:twoCellAnchor>
  <xdr:twoCellAnchor editAs="oneCell">
    <xdr:from>
      <xdr:col>26</xdr:col>
      <xdr:colOff>104775</xdr:colOff>
      <xdr:row>12</xdr:row>
      <xdr:rowOff>38100</xdr:rowOff>
    </xdr:from>
    <xdr:to>
      <xdr:col>33</xdr:col>
      <xdr:colOff>410213</xdr:colOff>
      <xdr:row>30</xdr:row>
      <xdr:rowOff>38579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5975" y="2476500"/>
          <a:ext cx="4572638" cy="3429479"/>
        </a:xfrm>
        <a:prstGeom prst="rect">
          <a:avLst/>
        </a:prstGeom>
      </xdr:spPr>
    </xdr:pic>
    <xdr:clientData/>
  </xdr:twoCellAnchor>
  <xdr:twoCellAnchor>
    <xdr:from>
      <xdr:col>19</xdr:col>
      <xdr:colOff>466725</xdr:colOff>
      <xdr:row>25</xdr:row>
      <xdr:rowOff>185737</xdr:rowOff>
    </xdr:from>
    <xdr:to>
      <xdr:col>31</xdr:col>
      <xdr:colOff>161925</xdr:colOff>
      <xdr:row>40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457200</xdr:colOff>
          <xdr:row>0</xdr:row>
          <xdr:rowOff>76200</xdr:rowOff>
        </xdr:from>
        <xdr:to>
          <xdr:col>34</xdr:col>
          <xdr:colOff>457200</xdr:colOff>
          <xdr:row>2</xdr:row>
          <xdr:rowOff>68580</xdr:rowOff>
        </xdr:to>
        <xdr:sp macro="" textlink="">
          <xdr:nvSpPr>
            <xdr:cNvPr id="7171" name="Object 1024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3</xdr:row>
          <xdr:rowOff>121920</xdr:rowOff>
        </xdr:from>
        <xdr:to>
          <xdr:col>34</xdr:col>
          <xdr:colOff>601980</xdr:colOff>
          <xdr:row>4</xdr:row>
          <xdr:rowOff>251460</xdr:rowOff>
        </xdr:to>
        <xdr:sp macro="" textlink="">
          <xdr:nvSpPr>
            <xdr:cNvPr id="7172" name="Object 1025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E4A8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1C1C1C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45720</xdr:colOff>
          <xdr:row>3</xdr:row>
          <xdr:rowOff>38100</xdr:rowOff>
        </xdr:from>
        <xdr:to>
          <xdr:col>40</xdr:col>
          <xdr:colOff>228600</xdr:colOff>
          <xdr:row>4</xdr:row>
          <xdr:rowOff>182880</xdr:rowOff>
        </xdr:to>
        <xdr:sp macro="" textlink="">
          <xdr:nvSpPr>
            <xdr:cNvPr id="7173" name="Object 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48</xdr:row>
      <xdr:rowOff>185737</xdr:rowOff>
    </xdr:from>
    <xdr:to>
      <xdr:col>14</xdr:col>
      <xdr:colOff>161925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Zahid" refreshedDate="41436.692899074071" createdVersion="4" refreshedVersion="4" minRefreshableVersion="3" recordCount="40" xr:uid="{00000000-000A-0000-FFFF-FFFF00000000}">
  <cacheSource type="worksheet">
    <worksheetSource ref="M20:N60" sheet="Seas Ind by MA"/>
  </cacheSource>
  <cacheFields count="2">
    <cacheField name="Quarter" numFmtId="0">
      <sharedItems count="4">
        <s v="Q3"/>
        <s v="Q4"/>
        <s v="Q1"/>
        <s v="Q2"/>
      </sharedItems>
    </cacheField>
    <cacheField name="A/S" numFmtId="0">
      <sharedItems containsSemiMixedTypes="0" containsString="0" containsNumber="1" minValue="0.8254737468392086" maxValue="1.2466661969846413" count="40">
        <n v="0.8816240191061071"/>
        <n v="0.99242927631578948"/>
        <n v="1.2256542056074766"/>
        <n v="0.92109554140127392"/>
        <n v="0.88673652694610783"/>
        <n v="0.95499922612598676"/>
        <n v="1.2270016878932024"/>
        <n v="0.96202529716549834"/>
        <n v="0.8254737468392086"/>
        <n v="0.96131781818181816"/>
        <n v="1.2466661969846413"/>
        <n v="0.89902061161255553"/>
        <n v="0.91668859360610433"/>
        <n v="0.98998095238095241"/>
        <n v="1.1006083373727582"/>
        <n v="1.007518375918796"/>
        <n v="0.89924069089277703"/>
        <n v="1.0073632918245805"/>
        <n v="1.0775471894879549"/>
        <n v="1.0050748230535893"/>
        <n v="0.94046891931829368"/>
        <n v="0.9697209258024575"/>
        <n v="1.0647042539448186"/>
        <n v="1.0424563308896733"/>
        <n v="0.95248594126573227"/>
        <n v="0.94520692382040239"/>
        <n v="1.0546925006487329"/>
        <n v="1.0529129540781357"/>
        <n v="0.96198031562871211"/>
        <n v="0.92332660612176254"/>
        <n v="1.0881821253590134"/>
        <n v="1.0618612983024822"/>
        <n v="0.93534737941842239"/>
        <n v="0.95690166142792998"/>
        <n v="1.0315069742000182"/>
        <n v="1.018326367435944"/>
        <n v="0.9535027288181086"/>
        <n v="0.969040927454769"/>
        <n v="1.0747750895274697"/>
        <n v="1.04728729963008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</r>
  <r>
    <x v="1"/>
    <x v="1"/>
  </r>
  <r>
    <x v="2"/>
    <x v="2"/>
  </r>
  <r>
    <x v="3"/>
    <x v="3"/>
  </r>
  <r>
    <x v="0"/>
    <x v="4"/>
  </r>
  <r>
    <x v="1"/>
    <x v="5"/>
  </r>
  <r>
    <x v="2"/>
    <x v="6"/>
  </r>
  <r>
    <x v="3"/>
    <x v="7"/>
  </r>
  <r>
    <x v="0"/>
    <x v="8"/>
  </r>
  <r>
    <x v="1"/>
    <x v="9"/>
  </r>
  <r>
    <x v="2"/>
    <x v="10"/>
  </r>
  <r>
    <x v="3"/>
    <x v="11"/>
  </r>
  <r>
    <x v="0"/>
    <x v="12"/>
  </r>
  <r>
    <x v="1"/>
    <x v="13"/>
  </r>
  <r>
    <x v="2"/>
    <x v="14"/>
  </r>
  <r>
    <x v="3"/>
    <x v="15"/>
  </r>
  <r>
    <x v="0"/>
    <x v="16"/>
  </r>
  <r>
    <x v="1"/>
    <x v="17"/>
  </r>
  <r>
    <x v="2"/>
    <x v="18"/>
  </r>
  <r>
    <x v="3"/>
    <x v="19"/>
  </r>
  <r>
    <x v="0"/>
    <x v="20"/>
  </r>
  <r>
    <x v="1"/>
    <x v="21"/>
  </r>
  <r>
    <x v="2"/>
    <x v="22"/>
  </r>
  <r>
    <x v="3"/>
    <x v="23"/>
  </r>
  <r>
    <x v="0"/>
    <x v="24"/>
  </r>
  <r>
    <x v="1"/>
    <x v="25"/>
  </r>
  <r>
    <x v="2"/>
    <x v="26"/>
  </r>
  <r>
    <x v="3"/>
    <x v="27"/>
  </r>
  <r>
    <x v="0"/>
    <x v="28"/>
  </r>
  <r>
    <x v="1"/>
    <x v="29"/>
  </r>
  <r>
    <x v="2"/>
    <x v="30"/>
  </r>
  <r>
    <x v="3"/>
    <x v="31"/>
  </r>
  <r>
    <x v="0"/>
    <x v="32"/>
  </r>
  <r>
    <x v="1"/>
    <x v="33"/>
  </r>
  <r>
    <x v="2"/>
    <x v="34"/>
  </r>
  <r>
    <x v="3"/>
    <x v="35"/>
  </r>
  <r>
    <x v="0"/>
    <x v="36"/>
  </r>
  <r>
    <x v="1"/>
    <x v="37"/>
  </r>
  <r>
    <x v="2"/>
    <x v="38"/>
  </r>
  <r>
    <x v="3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23:T28" firstHeaderRow="1" firstDataRow="1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/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9.109375" defaultRowHeight="15" x14ac:dyDescent="0.25"/>
  <cols>
    <col min="1" max="7" width="11.5546875" style="33" customWidth="1"/>
    <col min="8" max="8" width="17.6640625" style="33" customWidth="1"/>
    <col min="9" max="9" width="14" style="33" customWidth="1"/>
    <col min="10" max="10" width="15.5546875" style="33" customWidth="1"/>
    <col min="11" max="11" width="11.5546875" style="33" customWidth="1"/>
    <col min="12" max="16384" width="9.109375" style="32"/>
  </cols>
  <sheetData>
    <row r="1" spans="1:11" s="44" customFormat="1" ht="15.6" x14ac:dyDescent="0.3">
      <c r="A1" s="41" t="s">
        <v>249</v>
      </c>
      <c r="B1" s="41" t="s">
        <v>248</v>
      </c>
      <c r="C1" s="41" t="s">
        <v>247</v>
      </c>
      <c r="D1" s="41" t="s">
        <v>246</v>
      </c>
      <c r="E1" s="41" t="s">
        <v>245</v>
      </c>
      <c r="F1" s="41" t="s">
        <v>244</v>
      </c>
      <c r="G1" s="41" t="s">
        <v>243</v>
      </c>
      <c r="H1" s="47" t="s">
        <v>242</v>
      </c>
      <c r="I1" s="46" t="s">
        <v>241</v>
      </c>
      <c r="J1" s="45" t="s">
        <v>240</v>
      </c>
      <c r="K1" s="41" t="s">
        <v>239</v>
      </c>
    </row>
    <row r="2" spans="1:11" x14ac:dyDescent="0.25">
      <c r="A2" s="33">
        <v>1</v>
      </c>
      <c r="B2" s="33">
        <v>1</v>
      </c>
      <c r="C2" s="33">
        <v>72</v>
      </c>
      <c r="G2" s="43">
        <f>$F$26</f>
        <v>0.60257318687990691</v>
      </c>
      <c r="H2" s="36">
        <f>C2/G2</f>
        <v>119.48756029589089</v>
      </c>
      <c r="I2" s="40">
        <v>118.739828538</v>
      </c>
      <c r="J2" s="40">
        <f>G2*I2</f>
        <v>71.549436891716383</v>
      </c>
      <c r="K2" s="40">
        <f t="shared" ref="K2:K17" si="0">(C2 - J2)</f>
        <v>0.45056310828361745</v>
      </c>
    </row>
    <row r="3" spans="1:11" x14ac:dyDescent="0.25">
      <c r="A3" s="33">
        <v>2</v>
      </c>
      <c r="B3" s="33">
        <v>2</v>
      </c>
      <c r="C3" s="33">
        <v>110</v>
      </c>
      <c r="D3" s="33">
        <f>(C2+C3+C4+C5)/4</f>
        <v>117.75</v>
      </c>
      <c r="E3" s="36">
        <f t="shared" ref="E3:E14" si="1">(D3+D4)/2</f>
        <v>118.25</v>
      </c>
      <c r="F3" s="33">
        <f>(C3/E3)</f>
        <v>0.93023255813953487</v>
      </c>
      <c r="G3" s="43">
        <f>$F$27</f>
        <v>0.91710656882717767</v>
      </c>
      <c r="H3" s="36">
        <f t="shared" ref="H3:H17" si="2">C3/G3</f>
        <v>119.94244043052835</v>
      </c>
      <c r="I3" s="40">
        <v>120.426910389</v>
      </c>
      <c r="J3" s="40">
        <f t="shared" ref="J3:J17" si="3">G3*I3</f>
        <v>110.44431058131379</v>
      </c>
      <c r="K3" s="40">
        <f t="shared" si="0"/>
        <v>-0.4443105813137862</v>
      </c>
    </row>
    <row r="4" spans="1:11" x14ac:dyDescent="0.25">
      <c r="A4" s="33">
        <v>3</v>
      </c>
      <c r="B4" s="33">
        <v>3</v>
      </c>
      <c r="C4" s="33">
        <v>117</v>
      </c>
      <c r="D4" s="36">
        <f t="shared" ref="D4:D15" si="4">(C3+C4+C5+C6)/4</f>
        <v>118.75</v>
      </c>
      <c r="E4" s="36">
        <f t="shared" si="1"/>
        <v>119</v>
      </c>
      <c r="F4" s="33">
        <f t="shared" ref="F4:F14" si="5">(C4/E4)</f>
        <v>0.98319327731092432</v>
      </c>
      <c r="G4" s="43">
        <f>$F$28</f>
        <v>0.99725012726242368</v>
      </c>
      <c r="H4" s="36">
        <f t="shared" si="2"/>
        <v>117.32262228051015</v>
      </c>
      <c r="I4" s="40">
        <v>122.11399224</v>
      </c>
      <c r="J4" s="40">
        <f t="shared" si="3"/>
        <v>121.77819430186263</v>
      </c>
      <c r="K4" s="40">
        <f t="shared" si="0"/>
        <v>-4.7781943018626265</v>
      </c>
    </row>
    <row r="5" spans="1:11" x14ac:dyDescent="0.25">
      <c r="A5" s="33">
        <v>4</v>
      </c>
      <c r="B5" s="33">
        <v>4</v>
      </c>
      <c r="C5" s="33">
        <v>172</v>
      </c>
      <c r="D5" s="36">
        <f t="shared" si="4"/>
        <v>119.25</v>
      </c>
      <c r="E5" s="36">
        <f t="shared" si="1"/>
        <v>120.875</v>
      </c>
      <c r="F5" s="33">
        <f t="shared" si="5"/>
        <v>1.4229576008273008</v>
      </c>
      <c r="G5" s="43">
        <f>$F$29</f>
        <v>1.4830701170304919</v>
      </c>
      <c r="H5" s="36">
        <f t="shared" si="2"/>
        <v>115.97563596277605</v>
      </c>
      <c r="I5" s="40">
        <v>123.80107409</v>
      </c>
      <c r="J5" s="40">
        <f t="shared" si="3"/>
        <v>183.6056734391569</v>
      </c>
      <c r="K5" s="40">
        <f t="shared" si="0"/>
        <v>-11.605673439156902</v>
      </c>
    </row>
    <row r="6" spans="1:11" x14ac:dyDescent="0.25">
      <c r="A6" s="33">
        <v>5</v>
      </c>
      <c r="B6" s="33">
        <v>1</v>
      </c>
      <c r="C6" s="33">
        <v>76</v>
      </c>
      <c r="D6" s="36">
        <f t="shared" si="4"/>
        <v>122.5</v>
      </c>
      <c r="E6" s="36">
        <f t="shared" si="1"/>
        <v>125.25</v>
      </c>
      <c r="F6" s="33">
        <f t="shared" si="5"/>
        <v>0.60678642714570863</v>
      </c>
      <c r="G6" s="43">
        <f>$F$26</f>
        <v>0.60257318687990691</v>
      </c>
      <c r="H6" s="36">
        <f t="shared" si="2"/>
        <v>126.12575809010704</v>
      </c>
      <c r="I6" s="40">
        <v>125.488155941</v>
      </c>
      <c r="J6" s="40">
        <f t="shared" si="3"/>
        <v>75.615798041051093</v>
      </c>
      <c r="K6" s="40">
        <f t="shared" si="0"/>
        <v>0.38420195894890696</v>
      </c>
    </row>
    <row r="7" spans="1:11" x14ac:dyDescent="0.25">
      <c r="A7" s="33">
        <v>6</v>
      </c>
      <c r="B7" s="33">
        <v>2</v>
      </c>
      <c r="C7" s="33">
        <v>112</v>
      </c>
      <c r="D7" s="36">
        <f t="shared" si="4"/>
        <v>128</v>
      </c>
      <c r="E7" s="36">
        <f t="shared" si="1"/>
        <v>128.25</v>
      </c>
      <c r="F7" s="33">
        <f t="shared" si="5"/>
        <v>0.87329434697855746</v>
      </c>
      <c r="G7" s="43">
        <f>$F$27</f>
        <v>0.91710656882717767</v>
      </c>
      <c r="H7" s="36">
        <f t="shared" si="2"/>
        <v>122.12321207471977</v>
      </c>
      <c r="I7" s="40">
        <v>127.175237792</v>
      </c>
      <c r="J7" s="40">
        <f t="shared" si="3"/>
        <v>116.63324597120153</v>
      </c>
      <c r="K7" s="40">
        <f t="shared" si="0"/>
        <v>-4.6332459712015321</v>
      </c>
    </row>
    <row r="8" spans="1:11" x14ac:dyDescent="0.25">
      <c r="A8" s="33">
        <v>7</v>
      </c>
      <c r="B8" s="33">
        <v>3</v>
      </c>
      <c r="C8" s="33">
        <v>130</v>
      </c>
      <c r="D8" s="36">
        <f t="shared" si="4"/>
        <v>128.5</v>
      </c>
      <c r="E8" s="36">
        <f t="shared" si="1"/>
        <v>129.375</v>
      </c>
      <c r="F8" s="33">
        <f t="shared" si="5"/>
        <v>1.0048309178743962</v>
      </c>
      <c r="G8" s="43">
        <f>$F$28</f>
        <v>0.99725012726242368</v>
      </c>
      <c r="H8" s="36">
        <f t="shared" si="2"/>
        <v>130.35846920056682</v>
      </c>
      <c r="I8" s="40">
        <v>128.86231964300001</v>
      </c>
      <c r="J8" s="40">
        <f t="shared" si="3"/>
        <v>128.50796466331286</v>
      </c>
      <c r="K8" s="40">
        <f t="shared" si="0"/>
        <v>1.4920353366871382</v>
      </c>
    </row>
    <row r="9" spans="1:11" x14ac:dyDescent="0.25">
      <c r="A9" s="33">
        <v>8</v>
      </c>
      <c r="B9" s="33">
        <v>4</v>
      </c>
      <c r="C9" s="33">
        <v>194</v>
      </c>
      <c r="D9" s="36">
        <f t="shared" si="4"/>
        <v>130.25</v>
      </c>
      <c r="E9" s="36">
        <f t="shared" si="1"/>
        <v>130</v>
      </c>
      <c r="F9" s="33">
        <f t="shared" si="5"/>
        <v>1.4923076923076923</v>
      </c>
      <c r="G9" s="43">
        <f>$F$29</f>
        <v>1.4830701170304919</v>
      </c>
      <c r="H9" s="36">
        <f t="shared" si="2"/>
        <v>130.80972893475902</v>
      </c>
      <c r="I9" s="40">
        <v>130.549401493</v>
      </c>
      <c r="J9" s="40">
        <f t="shared" si="3"/>
        <v>193.61391615048419</v>
      </c>
      <c r="K9" s="40">
        <f t="shared" si="0"/>
        <v>0.38608384951581343</v>
      </c>
    </row>
    <row r="10" spans="1:11" x14ac:dyDescent="0.25">
      <c r="A10" s="33">
        <v>9</v>
      </c>
      <c r="B10" s="33">
        <v>1</v>
      </c>
      <c r="C10" s="33">
        <v>78</v>
      </c>
      <c r="D10" s="36">
        <f t="shared" si="4"/>
        <v>129.75</v>
      </c>
      <c r="E10" s="36">
        <f t="shared" si="1"/>
        <v>130.625</v>
      </c>
      <c r="F10" s="33">
        <f t="shared" si="5"/>
        <v>0.59712918660287084</v>
      </c>
      <c r="G10" s="43">
        <f>$F$26</f>
        <v>0.60257318687990691</v>
      </c>
      <c r="H10" s="36">
        <f t="shared" si="2"/>
        <v>129.44485698721513</v>
      </c>
      <c r="I10" s="40">
        <v>132.23648334399999</v>
      </c>
      <c r="J10" s="40">
        <f t="shared" si="3"/>
        <v>79.682159190385804</v>
      </c>
      <c r="K10" s="40">
        <f t="shared" si="0"/>
        <v>-1.6821591903858035</v>
      </c>
    </row>
    <row r="11" spans="1:11" x14ac:dyDescent="0.25">
      <c r="A11" s="33">
        <v>10</v>
      </c>
      <c r="B11" s="33">
        <v>2</v>
      </c>
      <c r="C11" s="33">
        <v>119</v>
      </c>
      <c r="D11" s="36">
        <f t="shared" si="4"/>
        <v>131.5</v>
      </c>
      <c r="E11" s="36">
        <f t="shared" si="1"/>
        <v>131.875</v>
      </c>
      <c r="F11" s="33">
        <f t="shared" si="5"/>
        <v>0.90236966824644549</v>
      </c>
      <c r="G11" s="43">
        <f>$F$27</f>
        <v>0.91710656882717767</v>
      </c>
      <c r="H11" s="36">
        <f t="shared" si="2"/>
        <v>129.75591282938976</v>
      </c>
      <c r="I11" s="40">
        <v>133.92356519500001</v>
      </c>
      <c r="J11" s="40">
        <f t="shared" si="3"/>
        <v>122.82218136108929</v>
      </c>
      <c r="K11" s="40">
        <f t="shared" si="0"/>
        <v>-3.8221813610892923</v>
      </c>
    </row>
    <row r="12" spans="1:11" x14ac:dyDescent="0.25">
      <c r="A12" s="33">
        <v>11</v>
      </c>
      <c r="B12" s="33">
        <v>3</v>
      </c>
      <c r="C12" s="33">
        <v>128</v>
      </c>
      <c r="D12" s="36">
        <f t="shared" si="4"/>
        <v>132.25</v>
      </c>
      <c r="E12" s="36">
        <f t="shared" si="1"/>
        <v>134.125</v>
      </c>
      <c r="F12" s="33">
        <f t="shared" si="5"/>
        <v>0.95433364398881637</v>
      </c>
      <c r="G12" s="43">
        <f>$F$28</f>
        <v>0.99725012726242368</v>
      </c>
      <c r="H12" s="36">
        <f t="shared" si="2"/>
        <v>128.35295428978887</v>
      </c>
      <c r="I12" s="40">
        <v>135.610647046</v>
      </c>
      <c r="J12" s="40">
        <f t="shared" si="3"/>
        <v>135.23773502476311</v>
      </c>
      <c r="K12" s="40">
        <f t="shared" si="0"/>
        <v>-7.2377350247631114</v>
      </c>
    </row>
    <row r="13" spans="1:11" x14ac:dyDescent="0.25">
      <c r="A13" s="33">
        <v>12</v>
      </c>
      <c r="B13" s="33">
        <v>4</v>
      </c>
      <c r="C13" s="33">
        <v>201</v>
      </c>
      <c r="D13" s="36">
        <f t="shared" si="4"/>
        <v>136</v>
      </c>
      <c r="E13" s="36">
        <f t="shared" si="1"/>
        <v>137.625</v>
      </c>
      <c r="F13" s="33">
        <f t="shared" si="5"/>
        <v>1.4604904632152589</v>
      </c>
      <c r="G13" s="43">
        <f>$F$29</f>
        <v>1.4830701170304919</v>
      </c>
      <c r="H13" s="36">
        <f t="shared" si="2"/>
        <v>135.5296676076627</v>
      </c>
      <c r="I13" s="40">
        <v>137.297728896</v>
      </c>
      <c r="J13" s="40">
        <f t="shared" si="3"/>
        <v>203.62215886181144</v>
      </c>
      <c r="K13" s="40">
        <f t="shared" si="0"/>
        <v>-2.6221588618114424</v>
      </c>
    </row>
    <row r="14" spans="1:11" x14ac:dyDescent="0.25">
      <c r="A14" s="33">
        <v>13</v>
      </c>
      <c r="B14" s="33">
        <v>1</v>
      </c>
      <c r="C14" s="33">
        <v>81</v>
      </c>
      <c r="D14" s="36">
        <f t="shared" si="4"/>
        <v>139.25</v>
      </c>
      <c r="E14" s="36">
        <f t="shared" si="1"/>
        <v>141.125</v>
      </c>
      <c r="F14" s="33">
        <f t="shared" si="5"/>
        <v>0.5739592559787422</v>
      </c>
      <c r="G14" s="43">
        <f>$F$26</f>
        <v>0.60257318687990691</v>
      </c>
      <c r="H14" s="36">
        <f t="shared" si="2"/>
        <v>134.42350533287723</v>
      </c>
      <c r="I14" s="40">
        <v>138.98481074700001</v>
      </c>
      <c r="J14" s="40">
        <f t="shared" si="3"/>
        <v>83.748520339720528</v>
      </c>
      <c r="K14" s="40">
        <f t="shared" si="0"/>
        <v>-2.7485203397205282</v>
      </c>
    </row>
    <row r="15" spans="1:11" x14ac:dyDescent="0.25">
      <c r="A15" s="33">
        <v>14</v>
      </c>
      <c r="B15" s="33">
        <v>2</v>
      </c>
      <c r="C15" s="33">
        <v>134</v>
      </c>
      <c r="D15" s="36">
        <f t="shared" si="4"/>
        <v>143</v>
      </c>
      <c r="E15" s="36"/>
      <c r="G15" s="43">
        <f>$F$27</f>
        <v>0.91710656882717767</v>
      </c>
      <c r="H15" s="36">
        <f t="shared" si="2"/>
        <v>146.11170016082545</v>
      </c>
      <c r="I15" s="40">
        <v>140.671892598</v>
      </c>
      <c r="J15" s="40">
        <f t="shared" si="3"/>
        <v>129.01111675097704</v>
      </c>
      <c r="K15" s="40">
        <f t="shared" si="0"/>
        <v>4.9888832490229618</v>
      </c>
    </row>
    <row r="16" spans="1:11" x14ac:dyDescent="0.25">
      <c r="A16" s="33">
        <v>15</v>
      </c>
      <c r="B16" s="33">
        <v>3</v>
      </c>
      <c r="C16" s="33">
        <v>141</v>
      </c>
      <c r="D16" s="36"/>
      <c r="E16" s="36"/>
      <c r="G16" s="43">
        <f>$F$28</f>
        <v>0.99725012726242368</v>
      </c>
      <c r="H16" s="36">
        <f t="shared" si="2"/>
        <v>141.38880120984555</v>
      </c>
      <c r="I16" s="40">
        <v>142.35897444899999</v>
      </c>
      <c r="J16" s="40">
        <f t="shared" si="3"/>
        <v>141.96750538621336</v>
      </c>
      <c r="K16" s="40">
        <f t="shared" si="0"/>
        <v>-0.96750538621336091</v>
      </c>
    </row>
    <row r="17" spans="1:11" x14ac:dyDescent="0.25">
      <c r="A17" s="33">
        <v>16</v>
      </c>
      <c r="B17" s="33">
        <v>4</v>
      </c>
      <c r="C17" s="33">
        <v>216</v>
      </c>
      <c r="G17" s="43">
        <f>$F$29</f>
        <v>1.4830701170304919</v>
      </c>
      <c r="H17" s="36">
        <f t="shared" si="2"/>
        <v>145.64382190674203</v>
      </c>
      <c r="I17" s="40">
        <v>144.04605629900001</v>
      </c>
      <c r="J17" s="40">
        <f t="shared" si="3"/>
        <v>213.63040157313876</v>
      </c>
      <c r="K17" s="40">
        <f t="shared" si="0"/>
        <v>2.3695984268612449</v>
      </c>
    </row>
    <row r="18" spans="1:11" ht="15.6" x14ac:dyDescent="0.3">
      <c r="J18" s="41" t="s">
        <v>238</v>
      </c>
      <c r="K18" s="40">
        <f>AVERAGE(K2:K17)</f>
        <v>-1.904394908012419</v>
      </c>
    </row>
    <row r="19" spans="1:11" ht="15.6" x14ac:dyDescent="0.3">
      <c r="B19" s="34"/>
      <c r="F19" s="42" t="s">
        <v>237</v>
      </c>
      <c r="J19" s="41" t="s">
        <v>236</v>
      </c>
      <c r="K19" s="40">
        <f>SUMSQ(K2:K18)</f>
        <v>301.23338408656844</v>
      </c>
    </row>
    <row r="20" spans="1:11" ht="15.6" x14ac:dyDescent="0.3">
      <c r="B20" s="34"/>
      <c r="E20" s="35" t="s">
        <v>233</v>
      </c>
      <c r="F20" s="36">
        <f>(F6+F10+F14)/3</f>
        <v>0.59262495657577385</v>
      </c>
      <c r="H20" s="37"/>
      <c r="J20" s="41" t="s">
        <v>235</v>
      </c>
      <c r="K20" s="40">
        <f>K19/15</f>
        <v>20.082225605771228</v>
      </c>
    </row>
    <row r="21" spans="1:11" ht="15.6" x14ac:dyDescent="0.3">
      <c r="B21" s="34"/>
      <c r="E21" s="35" t="s">
        <v>232</v>
      </c>
      <c r="F21" s="33">
        <f>(F3+F7+F11)/3</f>
        <v>0.9019655244548459</v>
      </c>
      <c r="H21" s="37"/>
      <c r="J21" s="39" t="s">
        <v>250</v>
      </c>
      <c r="K21" s="38">
        <f>SQRT(K20)</f>
        <v>4.4813196277180705</v>
      </c>
    </row>
    <row r="22" spans="1:11" ht="15.6" x14ac:dyDescent="0.3">
      <c r="E22" s="35" t="s">
        <v>231</v>
      </c>
      <c r="F22" s="33">
        <f>(F4+F8+F12)/3</f>
        <v>0.98078594639137895</v>
      </c>
      <c r="H22" s="37"/>
    </row>
    <row r="23" spans="1:11" ht="15.6" x14ac:dyDescent="0.3">
      <c r="E23" s="35" t="s">
        <v>230</v>
      </c>
      <c r="F23" s="33">
        <f>(F5+F9+F13)/3</f>
        <v>1.4585852521167508</v>
      </c>
      <c r="H23" s="37"/>
    </row>
    <row r="24" spans="1:11" ht="15.6" x14ac:dyDescent="0.3">
      <c r="E24" s="34" t="s">
        <v>229</v>
      </c>
      <c r="F24" s="36">
        <f>SUM(F20:F23)</f>
        <v>3.9339616795387498</v>
      </c>
    </row>
    <row r="25" spans="1:11" ht="15.6" x14ac:dyDescent="0.3">
      <c r="E25" s="35" t="s">
        <v>234</v>
      </c>
    </row>
    <row r="26" spans="1:11" ht="15.6" x14ac:dyDescent="0.3">
      <c r="E26" s="35" t="s">
        <v>233</v>
      </c>
      <c r="F26" s="33">
        <f>F20*(4/$F$24)</f>
        <v>0.60257318687990691</v>
      </c>
    </row>
    <row r="27" spans="1:11" ht="15.6" x14ac:dyDescent="0.3">
      <c r="E27" s="35" t="s">
        <v>232</v>
      </c>
      <c r="F27" s="33">
        <f>F21*(4/$F$24)</f>
        <v>0.91710656882717767</v>
      </c>
    </row>
    <row r="28" spans="1:11" ht="15.6" x14ac:dyDescent="0.3">
      <c r="E28" s="35" t="s">
        <v>231</v>
      </c>
      <c r="F28" s="33">
        <f>F22*(4/$F$24)</f>
        <v>0.99725012726242368</v>
      </c>
    </row>
    <row r="29" spans="1:11" ht="15.6" x14ac:dyDescent="0.3">
      <c r="E29" s="35" t="s">
        <v>230</v>
      </c>
      <c r="F29" s="33">
        <f>F23*(4/$F$24)</f>
        <v>1.4830701170304919</v>
      </c>
    </row>
    <row r="30" spans="1:11" ht="15.6" x14ac:dyDescent="0.3">
      <c r="E30" s="34" t="s">
        <v>229</v>
      </c>
      <c r="F30" s="34">
        <f>SUM(F26:F29)</f>
        <v>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sqref="A1:B25"/>
    </sheetView>
  </sheetViews>
  <sheetFormatPr defaultRowHeight="14.4" x14ac:dyDescent="0.3"/>
  <cols>
    <col min="4" max="4" width="9.109375" style="7"/>
    <col min="5" max="5" width="9.109375" style="8"/>
    <col min="6" max="6" width="9.109375" style="2"/>
  </cols>
  <sheetData>
    <row r="1" spans="1:15" x14ac:dyDescent="0.3">
      <c r="B1" t="s">
        <v>9</v>
      </c>
      <c r="C1" t="s">
        <v>10</v>
      </c>
      <c r="D1" s="7" t="s">
        <v>4</v>
      </c>
      <c r="E1" s="8" t="s">
        <v>3</v>
      </c>
      <c r="F1" s="2" t="s">
        <v>6</v>
      </c>
      <c r="G1" t="s">
        <v>5</v>
      </c>
    </row>
    <row r="2" spans="1:15" x14ac:dyDescent="0.3">
      <c r="A2" s="1">
        <v>40179</v>
      </c>
      <c r="B2">
        <v>97.6</v>
      </c>
      <c r="C2" t="s">
        <v>8</v>
      </c>
      <c r="D2" s="7" t="s">
        <v>8</v>
      </c>
      <c r="G2" s="3" t="e">
        <f>D2^2</f>
        <v>#VALUE!</v>
      </c>
      <c r="J2">
        <f>SUM(G3:G25)</f>
        <v>179.29999999999984</v>
      </c>
      <c r="K2" t="s">
        <v>0</v>
      </c>
      <c r="L2">
        <v>0.4</v>
      </c>
      <c r="N2" t="s">
        <v>2</v>
      </c>
      <c r="O2">
        <f>AVERAGE(D3:D25)</f>
        <v>-6.0869565217389079E-2</v>
      </c>
    </row>
    <row r="3" spans="1:15" x14ac:dyDescent="0.3">
      <c r="A3" s="1">
        <v>40210</v>
      </c>
      <c r="B3">
        <v>95.1</v>
      </c>
      <c r="C3">
        <f>B2</f>
        <v>97.6</v>
      </c>
      <c r="D3" s="7">
        <f t="shared" ref="D3:D25" si="0">B3-C3</f>
        <v>-2.5</v>
      </c>
      <c r="E3" s="8">
        <f>ABS(D3)</f>
        <v>2.5</v>
      </c>
      <c r="F3" s="2">
        <f>ROUND(E3/B3,2)</f>
        <v>0.03</v>
      </c>
      <c r="G3" s="4">
        <f t="shared" ref="G3:G25" si="1">D3^2</f>
        <v>6.25</v>
      </c>
      <c r="N3" t="s">
        <v>3</v>
      </c>
      <c r="O3">
        <f>AVERAGE(E3:E25)</f>
        <v>2.3043478260869565</v>
      </c>
    </row>
    <row r="4" spans="1:15" ht="21" x14ac:dyDescent="0.4">
      <c r="A4" s="1">
        <v>40238</v>
      </c>
      <c r="B4">
        <v>90.3</v>
      </c>
      <c r="C4">
        <f>Alpha*B3+(1-Alpha)*C3</f>
        <v>96.6</v>
      </c>
      <c r="D4" s="7">
        <f t="shared" si="0"/>
        <v>-6.2999999999999972</v>
      </c>
      <c r="E4" s="8">
        <f t="shared" ref="E4:E25" si="2">ABS(D4)</f>
        <v>6.2999999999999972</v>
      </c>
      <c r="F4" s="2">
        <f t="shared" ref="F4:F25" si="3">ROUND(E4/B4,2)</f>
        <v>7.0000000000000007E-2</v>
      </c>
      <c r="G4" s="4">
        <f t="shared" si="1"/>
        <v>39.689999999999962</v>
      </c>
      <c r="J4" s="9" t="s">
        <v>1</v>
      </c>
      <c r="K4" s="2"/>
      <c r="L4" s="2"/>
      <c r="M4" s="2"/>
      <c r="N4" t="s">
        <v>12</v>
      </c>
      <c r="O4">
        <f>AVERAGE(F3:F25)</f>
        <v>2.5652173913043485E-2</v>
      </c>
    </row>
    <row r="5" spans="1:15" ht="21" x14ac:dyDescent="0.4">
      <c r="A5" s="1">
        <v>40269</v>
      </c>
      <c r="B5">
        <v>92.5</v>
      </c>
      <c r="C5">
        <f t="shared" ref="C5:C25" si="4">ROUND((Alpha*B4+(1-Alpha)*C4),1)</f>
        <v>94.1</v>
      </c>
      <c r="D5" s="7">
        <f t="shared" si="0"/>
        <v>-1.5999999999999943</v>
      </c>
      <c r="E5" s="8">
        <f t="shared" si="2"/>
        <v>1.5999999999999943</v>
      </c>
      <c r="F5" s="2">
        <f t="shared" si="3"/>
        <v>0.02</v>
      </c>
      <c r="G5" s="4">
        <f t="shared" si="1"/>
        <v>2.5599999999999818</v>
      </c>
      <c r="J5" s="5" t="s">
        <v>11</v>
      </c>
      <c r="K5" s="8"/>
      <c r="L5" s="8"/>
      <c r="M5" s="8"/>
      <c r="N5" t="s">
        <v>7</v>
      </c>
      <c r="O5">
        <f>SUM(G3:G25)</f>
        <v>179.29999999999984</v>
      </c>
    </row>
    <row r="6" spans="1:15" x14ac:dyDescent="0.3">
      <c r="A6" s="1">
        <v>40299</v>
      </c>
      <c r="B6">
        <v>89.8</v>
      </c>
      <c r="C6">
        <f t="shared" si="4"/>
        <v>93.5</v>
      </c>
      <c r="D6" s="7">
        <f t="shared" si="0"/>
        <v>-3.7000000000000028</v>
      </c>
      <c r="E6" s="8">
        <f t="shared" si="2"/>
        <v>3.7000000000000028</v>
      </c>
      <c r="F6" s="2">
        <f t="shared" si="3"/>
        <v>0.04</v>
      </c>
      <c r="G6" s="4">
        <f t="shared" si="1"/>
        <v>13.690000000000021</v>
      </c>
    </row>
    <row r="7" spans="1:15" x14ac:dyDescent="0.3">
      <c r="A7" s="1">
        <v>40330</v>
      </c>
      <c r="B7">
        <v>92.7</v>
      </c>
      <c r="C7">
        <f t="shared" si="4"/>
        <v>92</v>
      </c>
      <c r="D7" s="7">
        <f t="shared" si="0"/>
        <v>0.70000000000000284</v>
      </c>
      <c r="E7" s="8">
        <f t="shared" si="2"/>
        <v>0.70000000000000284</v>
      </c>
      <c r="F7" s="2">
        <f t="shared" si="3"/>
        <v>0.01</v>
      </c>
      <c r="G7" s="4">
        <f t="shared" si="1"/>
        <v>0.49000000000000399</v>
      </c>
    </row>
    <row r="8" spans="1:15" x14ac:dyDescent="0.3">
      <c r="A8" s="1">
        <v>40360</v>
      </c>
      <c r="B8">
        <v>94.4</v>
      </c>
      <c r="C8">
        <f t="shared" si="4"/>
        <v>92.3</v>
      </c>
      <c r="D8" s="7">
        <f t="shared" si="0"/>
        <v>2.1000000000000085</v>
      </c>
      <c r="E8" s="8">
        <f t="shared" si="2"/>
        <v>2.1000000000000085</v>
      </c>
      <c r="F8" s="2">
        <f t="shared" si="3"/>
        <v>0.02</v>
      </c>
      <c r="G8" s="4">
        <f t="shared" si="1"/>
        <v>4.4100000000000357</v>
      </c>
    </row>
    <row r="9" spans="1:15" x14ac:dyDescent="0.3">
      <c r="A9" s="1">
        <v>40391</v>
      </c>
      <c r="B9">
        <v>96.2</v>
      </c>
      <c r="C9">
        <f t="shared" si="4"/>
        <v>93.1</v>
      </c>
      <c r="D9" s="7">
        <f t="shared" si="0"/>
        <v>3.1000000000000085</v>
      </c>
      <c r="E9" s="8">
        <f t="shared" si="2"/>
        <v>3.1000000000000085</v>
      </c>
      <c r="F9" s="2">
        <f t="shared" si="3"/>
        <v>0.03</v>
      </c>
      <c r="G9" s="4">
        <f t="shared" si="1"/>
        <v>9.6100000000000527</v>
      </c>
    </row>
    <row r="10" spans="1:15" x14ac:dyDescent="0.3">
      <c r="A10" s="1">
        <v>40422</v>
      </c>
      <c r="B10">
        <v>88.9</v>
      </c>
      <c r="C10">
        <f t="shared" si="4"/>
        <v>94.3</v>
      </c>
      <c r="D10" s="7">
        <f t="shared" si="0"/>
        <v>-5.3999999999999915</v>
      </c>
      <c r="E10" s="8">
        <f t="shared" si="2"/>
        <v>5.3999999999999915</v>
      </c>
      <c r="F10" s="2">
        <f t="shared" si="3"/>
        <v>0.06</v>
      </c>
      <c r="G10" s="4">
        <f t="shared" si="1"/>
        <v>29.159999999999908</v>
      </c>
    </row>
    <row r="11" spans="1:15" x14ac:dyDescent="0.3">
      <c r="A11" s="1">
        <v>40452</v>
      </c>
      <c r="B11">
        <v>90.2</v>
      </c>
      <c r="C11">
        <f t="shared" si="4"/>
        <v>92.1</v>
      </c>
      <c r="D11" s="7">
        <f t="shared" si="0"/>
        <v>-1.8999999999999915</v>
      </c>
      <c r="E11" s="8">
        <f t="shared" si="2"/>
        <v>1.8999999999999915</v>
      </c>
      <c r="F11" s="2">
        <f t="shared" si="3"/>
        <v>0.02</v>
      </c>
      <c r="G11" s="4">
        <f t="shared" si="1"/>
        <v>3.6099999999999675</v>
      </c>
    </row>
    <row r="12" spans="1:15" x14ac:dyDescent="0.3">
      <c r="A12" s="1">
        <v>40483</v>
      </c>
      <c r="B12">
        <v>88.2</v>
      </c>
      <c r="C12">
        <f t="shared" si="4"/>
        <v>91.3</v>
      </c>
      <c r="D12" s="7">
        <f t="shared" si="0"/>
        <v>-3.0999999999999943</v>
      </c>
      <c r="E12" s="8">
        <f t="shared" si="2"/>
        <v>3.0999999999999943</v>
      </c>
      <c r="F12" s="2">
        <f t="shared" si="3"/>
        <v>0.04</v>
      </c>
      <c r="G12" s="4">
        <f t="shared" si="1"/>
        <v>9.6099999999999639</v>
      </c>
    </row>
    <row r="13" spans="1:15" x14ac:dyDescent="0.3">
      <c r="A13" s="1">
        <v>40513</v>
      </c>
      <c r="B13">
        <v>91</v>
      </c>
      <c r="C13">
        <f t="shared" si="4"/>
        <v>90.1</v>
      </c>
      <c r="D13" s="7">
        <f t="shared" si="0"/>
        <v>0.90000000000000568</v>
      </c>
      <c r="E13" s="8">
        <f t="shared" si="2"/>
        <v>0.90000000000000568</v>
      </c>
      <c r="F13" s="2">
        <f t="shared" si="3"/>
        <v>0.01</v>
      </c>
      <c r="G13" s="4">
        <f t="shared" si="1"/>
        <v>0.81000000000001027</v>
      </c>
    </row>
    <row r="14" spans="1:15" x14ac:dyDescent="0.3">
      <c r="A14" s="1">
        <v>40544</v>
      </c>
      <c r="B14">
        <v>89.3</v>
      </c>
      <c r="C14">
        <f t="shared" si="4"/>
        <v>90.5</v>
      </c>
      <c r="D14" s="7">
        <f t="shared" si="0"/>
        <v>-1.2000000000000028</v>
      </c>
      <c r="E14" s="8">
        <f t="shared" si="2"/>
        <v>1.2000000000000028</v>
      </c>
      <c r="F14" s="2">
        <f t="shared" si="3"/>
        <v>0.01</v>
      </c>
      <c r="G14" s="4">
        <f t="shared" si="1"/>
        <v>1.4400000000000068</v>
      </c>
    </row>
    <row r="15" spans="1:15" x14ac:dyDescent="0.3">
      <c r="A15" s="1">
        <v>40575</v>
      </c>
      <c r="B15">
        <v>88.5</v>
      </c>
      <c r="C15">
        <f t="shared" si="4"/>
        <v>90</v>
      </c>
      <c r="D15" s="7">
        <f t="shared" si="0"/>
        <v>-1.5</v>
      </c>
      <c r="E15" s="8">
        <f t="shared" si="2"/>
        <v>1.5</v>
      </c>
      <c r="F15" s="2">
        <f t="shared" si="3"/>
        <v>0.02</v>
      </c>
      <c r="G15" s="4">
        <f t="shared" si="1"/>
        <v>2.25</v>
      </c>
    </row>
    <row r="16" spans="1:15" x14ac:dyDescent="0.3">
      <c r="A16" s="1">
        <v>40603</v>
      </c>
      <c r="B16">
        <v>93.7</v>
      </c>
      <c r="C16">
        <f t="shared" si="4"/>
        <v>89.4</v>
      </c>
      <c r="D16" s="7">
        <f t="shared" si="0"/>
        <v>4.2999999999999972</v>
      </c>
      <c r="E16" s="8">
        <f t="shared" si="2"/>
        <v>4.2999999999999972</v>
      </c>
      <c r="F16" s="2">
        <f t="shared" si="3"/>
        <v>0.05</v>
      </c>
      <c r="G16" s="4">
        <f t="shared" si="1"/>
        <v>18.489999999999977</v>
      </c>
    </row>
    <row r="17" spans="1:7" x14ac:dyDescent="0.3">
      <c r="A17" s="1">
        <v>40634</v>
      </c>
      <c r="B17">
        <v>92.7</v>
      </c>
      <c r="C17">
        <f t="shared" si="4"/>
        <v>91.1</v>
      </c>
      <c r="D17" s="7">
        <f t="shared" si="0"/>
        <v>1.6000000000000085</v>
      </c>
      <c r="E17" s="8">
        <f t="shared" si="2"/>
        <v>1.6000000000000085</v>
      </c>
      <c r="F17" s="2">
        <f t="shared" si="3"/>
        <v>0.02</v>
      </c>
      <c r="G17" s="4">
        <f t="shared" si="1"/>
        <v>2.5600000000000271</v>
      </c>
    </row>
    <row r="18" spans="1:7" x14ac:dyDescent="0.3">
      <c r="A18" s="1">
        <v>40664</v>
      </c>
      <c r="B18">
        <v>94.7</v>
      </c>
      <c r="C18">
        <f t="shared" si="4"/>
        <v>91.7</v>
      </c>
      <c r="D18" s="7">
        <f t="shared" si="0"/>
        <v>3</v>
      </c>
      <c r="E18" s="8">
        <f t="shared" si="2"/>
        <v>3</v>
      </c>
      <c r="F18" s="2">
        <f t="shared" si="3"/>
        <v>0.03</v>
      </c>
      <c r="G18" s="4">
        <f t="shared" si="1"/>
        <v>9</v>
      </c>
    </row>
    <row r="19" spans="1:7" x14ac:dyDescent="0.3">
      <c r="A19" s="1">
        <v>40695</v>
      </c>
      <c r="B19">
        <v>95.3</v>
      </c>
      <c r="C19">
        <f t="shared" si="4"/>
        <v>92.9</v>
      </c>
      <c r="D19" s="7">
        <f t="shared" si="0"/>
        <v>2.3999999999999915</v>
      </c>
      <c r="E19" s="8">
        <f t="shared" si="2"/>
        <v>2.3999999999999915</v>
      </c>
      <c r="F19" s="2">
        <f t="shared" si="3"/>
        <v>0.03</v>
      </c>
      <c r="G19" s="4">
        <f t="shared" si="1"/>
        <v>5.7599999999999589</v>
      </c>
    </row>
    <row r="20" spans="1:7" x14ac:dyDescent="0.3">
      <c r="A20" s="1">
        <v>40725</v>
      </c>
      <c r="B20">
        <v>94.7</v>
      </c>
      <c r="C20">
        <f t="shared" si="4"/>
        <v>93.9</v>
      </c>
      <c r="D20" s="7">
        <f t="shared" si="0"/>
        <v>0.79999999999999716</v>
      </c>
      <c r="E20" s="8">
        <f t="shared" si="2"/>
        <v>0.79999999999999716</v>
      </c>
      <c r="F20" s="2">
        <f t="shared" si="3"/>
        <v>0.01</v>
      </c>
      <c r="G20" s="4">
        <f t="shared" si="1"/>
        <v>0.63999999999999546</v>
      </c>
    </row>
    <row r="21" spans="1:7" x14ac:dyDescent="0.3">
      <c r="A21" s="1">
        <v>40756</v>
      </c>
      <c r="B21">
        <v>95.3</v>
      </c>
      <c r="C21">
        <f t="shared" si="4"/>
        <v>94.2</v>
      </c>
      <c r="D21" s="7">
        <f t="shared" si="0"/>
        <v>1.0999999999999943</v>
      </c>
      <c r="E21" s="8">
        <f t="shared" si="2"/>
        <v>1.0999999999999943</v>
      </c>
      <c r="F21" s="2">
        <f t="shared" si="3"/>
        <v>0.01</v>
      </c>
      <c r="G21" s="4">
        <f t="shared" si="1"/>
        <v>1.2099999999999875</v>
      </c>
    </row>
    <row r="22" spans="1:7" x14ac:dyDescent="0.3">
      <c r="A22" s="1">
        <v>40787</v>
      </c>
      <c r="B22">
        <v>94.7</v>
      </c>
      <c r="C22">
        <f t="shared" si="4"/>
        <v>94.6</v>
      </c>
      <c r="D22" s="7">
        <f t="shared" si="0"/>
        <v>0.10000000000000853</v>
      </c>
      <c r="E22" s="8">
        <f t="shared" si="2"/>
        <v>0.10000000000000853</v>
      </c>
      <c r="F22" s="2">
        <f t="shared" si="3"/>
        <v>0</v>
      </c>
      <c r="G22" s="4">
        <f t="shared" si="1"/>
        <v>1.0000000000001705E-2</v>
      </c>
    </row>
    <row r="23" spans="1:7" x14ac:dyDescent="0.3">
      <c r="A23" s="1">
        <v>40817</v>
      </c>
      <c r="B23">
        <v>96.5</v>
      </c>
      <c r="C23">
        <f t="shared" si="4"/>
        <v>94.6</v>
      </c>
      <c r="D23" s="7">
        <f t="shared" si="0"/>
        <v>1.9000000000000057</v>
      </c>
      <c r="E23" s="8">
        <f t="shared" si="2"/>
        <v>1.9000000000000057</v>
      </c>
      <c r="F23" s="2">
        <f t="shared" si="3"/>
        <v>0.02</v>
      </c>
      <c r="G23" s="4">
        <f t="shared" si="1"/>
        <v>3.6100000000000216</v>
      </c>
    </row>
    <row r="24" spans="1:7" x14ac:dyDescent="0.3">
      <c r="A24" s="1">
        <v>40848</v>
      </c>
      <c r="B24">
        <v>99.2</v>
      </c>
      <c r="C24">
        <f t="shared" si="4"/>
        <v>95.4</v>
      </c>
      <c r="D24" s="7">
        <f t="shared" si="0"/>
        <v>3.7999999999999972</v>
      </c>
      <c r="E24" s="8">
        <f t="shared" si="2"/>
        <v>3.7999999999999972</v>
      </c>
      <c r="F24" s="2">
        <f t="shared" si="3"/>
        <v>0.04</v>
      </c>
      <c r="G24" s="4">
        <f t="shared" si="1"/>
        <v>14.439999999999978</v>
      </c>
    </row>
    <row r="25" spans="1:7" x14ac:dyDescent="0.3">
      <c r="A25" s="1">
        <v>40878</v>
      </c>
      <c r="B25">
        <v>96.9</v>
      </c>
      <c r="C25">
        <f t="shared" si="4"/>
        <v>96.9</v>
      </c>
      <c r="D25" s="7">
        <f t="shared" si="0"/>
        <v>0</v>
      </c>
      <c r="E25" s="8">
        <f t="shared" si="2"/>
        <v>0</v>
      </c>
      <c r="F25" s="2">
        <f t="shared" si="3"/>
        <v>0</v>
      </c>
      <c r="G25" s="4">
        <f t="shared" si="1"/>
        <v>0</v>
      </c>
    </row>
    <row r="26" spans="1:7" x14ac:dyDescent="0.3">
      <c r="A26" s="1">
        <v>40909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E9" sqref="E1:G1048576"/>
    </sheetView>
  </sheetViews>
  <sheetFormatPr defaultRowHeight="14.4" x14ac:dyDescent="0.3"/>
  <sheetData>
    <row r="1" spans="1:11" x14ac:dyDescent="0.3">
      <c r="J1" t="s">
        <v>0</v>
      </c>
      <c r="K1">
        <v>0.4</v>
      </c>
    </row>
    <row r="2" spans="1:11" x14ac:dyDescent="0.3">
      <c r="A2" t="s">
        <v>13</v>
      </c>
      <c r="B2" t="s">
        <v>14</v>
      </c>
      <c r="C2" t="s">
        <v>15</v>
      </c>
      <c r="D2" t="s">
        <v>16</v>
      </c>
      <c r="J2" t="s">
        <v>20</v>
      </c>
      <c r="K2">
        <v>0.2</v>
      </c>
    </row>
    <row r="3" spans="1:11" x14ac:dyDescent="0.3">
      <c r="A3">
        <v>2006</v>
      </c>
      <c r="B3">
        <v>1</v>
      </c>
      <c r="C3">
        <v>1</v>
      </c>
      <c r="D3">
        <v>500</v>
      </c>
      <c r="K3" t="s">
        <v>18</v>
      </c>
    </row>
    <row r="4" spans="1:11" x14ac:dyDescent="0.3">
      <c r="B4">
        <v>2</v>
      </c>
      <c r="C4">
        <v>2</v>
      </c>
      <c r="D4">
        <v>350</v>
      </c>
    </row>
    <row r="5" spans="1:11" x14ac:dyDescent="0.3">
      <c r="B5">
        <v>3</v>
      </c>
      <c r="C5">
        <v>3</v>
      </c>
      <c r="D5">
        <v>250</v>
      </c>
      <c r="K5" t="s">
        <v>17</v>
      </c>
    </row>
    <row r="6" spans="1:11" x14ac:dyDescent="0.3">
      <c r="B6">
        <v>4</v>
      </c>
      <c r="C6">
        <v>4</v>
      </c>
      <c r="D6">
        <v>400</v>
      </c>
    </row>
    <row r="7" spans="1:11" x14ac:dyDescent="0.3">
      <c r="A7">
        <v>2007</v>
      </c>
      <c r="B7">
        <v>1</v>
      </c>
      <c r="C7">
        <v>5</v>
      </c>
      <c r="D7">
        <v>450</v>
      </c>
    </row>
    <row r="8" spans="1:11" x14ac:dyDescent="0.3">
      <c r="B8">
        <v>2</v>
      </c>
      <c r="C8">
        <v>6</v>
      </c>
      <c r="D8">
        <v>350</v>
      </c>
    </row>
    <row r="9" spans="1:11" x14ac:dyDescent="0.3">
      <c r="B9">
        <v>3</v>
      </c>
      <c r="C9">
        <v>7</v>
      </c>
      <c r="D9">
        <v>200</v>
      </c>
    </row>
    <row r="10" spans="1:11" x14ac:dyDescent="0.3">
      <c r="B10">
        <v>4</v>
      </c>
      <c r="C10">
        <v>8</v>
      </c>
      <c r="D10">
        <v>300</v>
      </c>
      <c r="J10" t="s">
        <v>19</v>
      </c>
    </row>
    <row r="11" spans="1:11" x14ac:dyDescent="0.3">
      <c r="A11">
        <v>2008</v>
      </c>
      <c r="B11">
        <v>1</v>
      </c>
      <c r="C11">
        <v>9</v>
      </c>
      <c r="D11">
        <v>350</v>
      </c>
    </row>
    <row r="12" spans="1:11" x14ac:dyDescent="0.3">
      <c r="B12">
        <v>2</v>
      </c>
      <c r="C12">
        <v>10</v>
      </c>
      <c r="D12">
        <v>200</v>
      </c>
    </row>
    <row r="13" spans="1:11" x14ac:dyDescent="0.3">
      <c r="B13">
        <v>3</v>
      </c>
      <c r="C13">
        <v>11</v>
      </c>
      <c r="D13">
        <v>150</v>
      </c>
    </row>
    <row r="14" spans="1:11" x14ac:dyDescent="0.3">
      <c r="B14">
        <v>4</v>
      </c>
      <c r="C14">
        <v>12</v>
      </c>
      <c r="D14">
        <v>400</v>
      </c>
    </row>
    <row r="15" spans="1:11" x14ac:dyDescent="0.3">
      <c r="A15">
        <v>2009</v>
      </c>
      <c r="B15">
        <v>1</v>
      </c>
      <c r="C15">
        <v>13</v>
      </c>
      <c r="D15">
        <v>550</v>
      </c>
    </row>
    <row r="16" spans="1:11" x14ac:dyDescent="0.3">
      <c r="B16">
        <v>2</v>
      </c>
      <c r="C16">
        <v>14</v>
      </c>
      <c r="D16">
        <v>350</v>
      </c>
    </row>
    <row r="17" spans="1:4" x14ac:dyDescent="0.3">
      <c r="B17">
        <v>3</v>
      </c>
      <c r="C17">
        <v>15</v>
      </c>
      <c r="D17">
        <v>250</v>
      </c>
    </row>
    <row r="18" spans="1:4" x14ac:dyDescent="0.3">
      <c r="B18">
        <v>4</v>
      </c>
      <c r="C18">
        <v>16</v>
      </c>
      <c r="D18">
        <v>550</v>
      </c>
    </row>
    <row r="19" spans="1:4" x14ac:dyDescent="0.3">
      <c r="A19">
        <v>2010</v>
      </c>
      <c r="B19">
        <v>1</v>
      </c>
      <c r="C19">
        <v>17</v>
      </c>
      <c r="D19">
        <v>550</v>
      </c>
    </row>
    <row r="20" spans="1:4" x14ac:dyDescent="0.3">
      <c r="B20">
        <v>2</v>
      </c>
      <c r="C20">
        <v>18</v>
      </c>
      <c r="D20">
        <v>400</v>
      </c>
    </row>
    <row r="21" spans="1:4" x14ac:dyDescent="0.3">
      <c r="B21">
        <v>3</v>
      </c>
      <c r="C21">
        <v>19</v>
      </c>
      <c r="D21">
        <v>350</v>
      </c>
    </row>
    <row r="22" spans="1:4" x14ac:dyDescent="0.3">
      <c r="B22">
        <v>4</v>
      </c>
      <c r="C22">
        <v>20</v>
      </c>
      <c r="D22">
        <v>600</v>
      </c>
    </row>
    <row r="23" spans="1:4" x14ac:dyDescent="0.3">
      <c r="A23">
        <v>2011</v>
      </c>
      <c r="B23">
        <v>1</v>
      </c>
      <c r="C23">
        <v>21</v>
      </c>
      <c r="D23">
        <v>750</v>
      </c>
    </row>
    <row r="24" spans="1:4" x14ac:dyDescent="0.3">
      <c r="B24">
        <v>2</v>
      </c>
      <c r="C24">
        <v>22</v>
      </c>
      <c r="D24">
        <v>500</v>
      </c>
    </row>
    <row r="25" spans="1:4" x14ac:dyDescent="0.3">
      <c r="B25">
        <v>3</v>
      </c>
      <c r="C25">
        <v>23</v>
      </c>
      <c r="D25">
        <v>400</v>
      </c>
    </row>
    <row r="26" spans="1:4" x14ac:dyDescent="0.3">
      <c r="B26">
        <v>4</v>
      </c>
      <c r="C26">
        <v>24</v>
      </c>
      <c r="D26">
        <v>650</v>
      </c>
    </row>
    <row r="27" spans="1:4" x14ac:dyDescent="0.3">
      <c r="A27">
        <v>2012</v>
      </c>
      <c r="B27">
        <v>1</v>
      </c>
      <c r="C27">
        <v>25</v>
      </c>
      <c r="D27">
        <v>850</v>
      </c>
    </row>
    <row r="28" spans="1:4" x14ac:dyDescent="0.3">
      <c r="B28">
        <v>2</v>
      </c>
      <c r="C28">
        <v>26</v>
      </c>
      <c r="D28">
        <v>600</v>
      </c>
    </row>
    <row r="29" spans="1:4" x14ac:dyDescent="0.3">
      <c r="B29">
        <v>3</v>
      </c>
      <c r="C29">
        <v>27</v>
      </c>
      <c r="D29">
        <v>450</v>
      </c>
    </row>
    <row r="30" spans="1:4" x14ac:dyDescent="0.3">
      <c r="B30">
        <v>4</v>
      </c>
      <c r="C30">
        <v>28</v>
      </c>
      <c r="D30">
        <v>700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8</xdr:col>
                <xdr:colOff>457200</xdr:colOff>
                <xdr:row>2</xdr:row>
                <xdr:rowOff>76200</xdr:rowOff>
              </from>
              <to>
                <xdr:col>14</xdr:col>
                <xdr:colOff>457200</xdr:colOff>
                <xdr:row>4</xdr:row>
                <xdr:rowOff>68580</xdr:rowOff>
              </to>
            </anchor>
          </objectPr>
        </oleObject>
      </mc:Choice>
      <mc:Fallback>
        <oleObject progId="Equation.3" shapeId="2050" r:id="rId3"/>
      </mc:Fallback>
    </mc:AlternateContent>
    <mc:AlternateContent xmlns:mc="http://schemas.openxmlformats.org/markup-compatibility/2006">
      <mc:Choice Requires="x14">
        <oleObject progId="Equation.3" shapeId="2051" r:id="rId5">
          <objectPr defaultSize="0" autoPict="0" r:id="rId6">
            <anchor moveWithCells="1" sizeWithCells="1">
              <from>
                <xdr:col>9</xdr:col>
                <xdr:colOff>449580</xdr:colOff>
                <xdr:row>5</xdr:row>
                <xdr:rowOff>121920</xdr:rowOff>
              </from>
              <to>
                <xdr:col>14</xdr:col>
                <xdr:colOff>601980</xdr:colOff>
                <xdr:row>7</xdr:row>
                <xdr:rowOff>137160</xdr:rowOff>
              </to>
            </anchor>
          </objectPr>
        </oleObject>
      </mc:Choice>
      <mc:Fallback>
        <oleObject progId="Equation.3" shapeId="2051" r:id="rId5"/>
      </mc:Fallback>
    </mc:AlternateContent>
    <mc:AlternateContent xmlns:mc="http://schemas.openxmlformats.org/markup-compatibility/2006">
      <mc:Choice Requires="x14">
        <oleObject progId="Equation.3" shapeId="2052" r:id="rId7">
          <objectPr defaultSize="0" autoPict="0" r:id="rId8">
            <anchor moveWithCells="1" sizeWithCells="1">
              <from>
                <xdr:col>9</xdr:col>
                <xdr:colOff>457200</xdr:colOff>
                <xdr:row>8</xdr:row>
                <xdr:rowOff>0</xdr:rowOff>
              </from>
              <to>
                <xdr:col>14</xdr:col>
                <xdr:colOff>228600</xdr:colOff>
                <xdr:row>10</xdr:row>
                <xdr:rowOff>22860</xdr:rowOff>
              </to>
            </anchor>
          </objectPr>
        </oleObject>
      </mc:Choice>
      <mc:Fallback>
        <oleObject progId="Equation.3" shapeId="2052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F18" sqref="F18"/>
    </sheetView>
  </sheetViews>
  <sheetFormatPr defaultRowHeight="14.4" x14ac:dyDescent="0.3"/>
  <sheetData>
    <row r="1" spans="1:14" x14ac:dyDescent="0.3">
      <c r="A1" t="s">
        <v>13</v>
      </c>
      <c r="B1" t="s">
        <v>14</v>
      </c>
      <c r="C1" t="s">
        <v>15</v>
      </c>
      <c r="D1" t="s">
        <v>16</v>
      </c>
    </row>
    <row r="2" spans="1:14" x14ac:dyDescent="0.3">
      <c r="A2">
        <v>2006</v>
      </c>
      <c r="B2">
        <v>1</v>
      </c>
      <c r="C2">
        <v>1</v>
      </c>
      <c r="D2">
        <v>500</v>
      </c>
      <c r="L2" t="s">
        <v>0</v>
      </c>
      <c r="M2" t="s">
        <v>20</v>
      </c>
      <c r="N2" t="s">
        <v>21</v>
      </c>
    </row>
    <row r="3" spans="1:14" x14ac:dyDescent="0.3">
      <c r="B3">
        <v>2</v>
      </c>
      <c r="C3">
        <v>2</v>
      </c>
      <c r="D3">
        <v>350</v>
      </c>
      <c r="L3">
        <v>0.3</v>
      </c>
      <c r="M3">
        <v>0.2</v>
      </c>
      <c r="N3">
        <v>0.4</v>
      </c>
    </row>
    <row r="4" spans="1:14" x14ac:dyDescent="0.3">
      <c r="B4">
        <v>3</v>
      </c>
      <c r="C4">
        <v>3</v>
      </c>
      <c r="D4">
        <v>250</v>
      </c>
    </row>
    <row r="5" spans="1:14" x14ac:dyDescent="0.3">
      <c r="B5">
        <v>4</v>
      </c>
      <c r="C5">
        <v>4</v>
      </c>
      <c r="D5">
        <v>400</v>
      </c>
    </row>
    <row r="6" spans="1:14" x14ac:dyDescent="0.3">
      <c r="A6">
        <v>2007</v>
      </c>
      <c r="B6">
        <v>1</v>
      </c>
      <c r="C6">
        <v>5</v>
      </c>
      <c r="D6">
        <v>450</v>
      </c>
    </row>
    <row r="7" spans="1:14" x14ac:dyDescent="0.3">
      <c r="B7">
        <v>2</v>
      </c>
      <c r="C7">
        <v>6</v>
      </c>
      <c r="D7">
        <v>350</v>
      </c>
    </row>
    <row r="8" spans="1:14" x14ac:dyDescent="0.3">
      <c r="B8">
        <v>3</v>
      </c>
      <c r="C8">
        <v>7</v>
      </c>
      <c r="D8">
        <v>200</v>
      </c>
    </row>
    <row r="9" spans="1:14" x14ac:dyDescent="0.3">
      <c r="B9">
        <v>4</v>
      </c>
      <c r="C9">
        <v>8</v>
      </c>
      <c r="D9">
        <v>300</v>
      </c>
    </row>
    <row r="10" spans="1:14" x14ac:dyDescent="0.3">
      <c r="A10">
        <v>2008</v>
      </c>
      <c r="B10">
        <v>1</v>
      </c>
      <c r="C10">
        <v>9</v>
      </c>
      <c r="D10">
        <v>350</v>
      </c>
    </row>
    <row r="11" spans="1:14" x14ac:dyDescent="0.3">
      <c r="B11">
        <v>2</v>
      </c>
      <c r="C11">
        <v>10</v>
      </c>
      <c r="D11">
        <v>200</v>
      </c>
    </row>
    <row r="12" spans="1:14" x14ac:dyDescent="0.3">
      <c r="B12">
        <v>3</v>
      </c>
      <c r="C12">
        <v>11</v>
      </c>
      <c r="D12">
        <v>150</v>
      </c>
    </row>
    <row r="13" spans="1:14" x14ac:dyDescent="0.3">
      <c r="B13">
        <v>4</v>
      </c>
      <c r="C13">
        <v>12</v>
      </c>
      <c r="D13">
        <v>400</v>
      </c>
    </row>
    <row r="14" spans="1:14" x14ac:dyDescent="0.3">
      <c r="A14">
        <v>2009</v>
      </c>
      <c r="B14">
        <v>1</v>
      </c>
      <c r="C14">
        <v>13</v>
      </c>
      <c r="D14">
        <v>550</v>
      </c>
    </row>
    <row r="15" spans="1:14" x14ac:dyDescent="0.3">
      <c r="B15">
        <v>2</v>
      </c>
      <c r="C15">
        <v>14</v>
      </c>
      <c r="D15">
        <v>350</v>
      </c>
    </row>
    <row r="16" spans="1:14" x14ac:dyDescent="0.3">
      <c r="B16">
        <v>3</v>
      </c>
      <c r="C16">
        <v>15</v>
      </c>
      <c r="D16">
        <v>250</v>
      </c>
    </row>
    <row r="17" spans="1:4" x14ac:dyDescent="0.3">
      <c r="B17">
        <v>4</v>
      </c>
      <c r="C17">
        <v>16</v>
      </c>
      <c r="D17">
        <v>550</v>
      </c>
    </row>
    <row r="18" spans="1:4" x14ac:dyDescent="0.3">
      <c r="A18">
        <v>2010</v>
      </c>
      <c r="B18">
        <v>1</v>
      </c>
      <c r="C18">
        <v>17</v>
      </c>
      <c r="D18">
        <v>550</v>
      </c>
    </row>
    <row r="19" spans="1:4" x14ac:dyDescent="0.3">
      <c r="B19">
        <v>2</v>
      </c>
      <c r="C19">
        <v>18</v>
      </c>
      <c r="D19">
        <v>400</v>
      </c>
    </row>
    <row r="20" spans="1:4" x14ac:dyDescent="0.3">
      <c r="B20">
        <v>3</v>
      </c>
      <c r="C20">
        <v>19</v>
      </c>
      <c r="D20">
        <v>350</v>
      </c>
    </row>
    <row r="21" spans="1:4" x14ac:dyDescent="0.3">
      <c r="B21">
        <v>4</v>
      </c>
      <c r="C21">
        <v>20</v>
      </c>
      <c r="D21">
        <v>600</v>
      </c>
    </row>
    <row r="22" spans="1:4" x14ac:dyDescent="0.3">
      <c r="A22">
        <v>2011</v>
      </c>
      <c r="B22">
        <v>1</v>
      </c>
      <c r="C22">
        <v>21</v>
      </c>
      <c r="D22">
        <v>750</v>
      </c>
    </row>
    <row r="23" spans="1:4" x14ac:dyDescent="0.3">
      <c r="B23">
        <v>2</v>
      </c>
      <c r="C23">
        <v>22</v>
      </c>
      <c r="D23">
        <v>500</v>
      </c>
    </row>
    <row r="24" spans="1:4" x14ac:dyDescent="0.3">
      <c r="B24">
        <v>3</v>
      </c>
      <c r="C24">
        <v>23</v>
      </c>
      <c r="D24">
        <v>400</v>
      </c>
    </row>
    <row r="25" spans="1:4" x14ac:dyDescent="0.3">
      <c r="B25">
        <v>4</v>
      </c>
      <c r="C25">
        <v>24</v>
      </c>
      <c r="D25">
        <v>650</v>
      </c>
    </row>
    <row r="26" spans="1:4" x14ac:dyDescent="0.3">
      <c r="A26">
        <v>2012</v>
      </c>
      <c r="B26">
        <v>1</v>
      </c>
      <c r="C26">
        <v>25</v>
      </c>
      <c r="D26">
        <v>850</v>
      </c>
    </row>
    <row r="27" spans="1:4" x14ac:dyDescent="0.3">
      <c r="B27">
        <v>2</v>
      </c>
      <c r="C27">
        <v>26</v>
      </c>
      <c r="D27">
        <v>600</v>
      </c>
    </row>
    <row r="28" spans="1:4" x14ac:dyDescent="0.3">
      <c r="B28">
        <v>3</v>
      </c>
      <c r="C28">
        <v>27</v>
      </c>
      <c r="D28">
        <v>450</v>
      </c>
    </row>
    <row r="29" spans="1:4" x14ac:dyDescent="0.3">
      <c r="B29">
        <v>4</v>
      </c>
      <c r="C29">
        <v>28</v>
      </c>
      <c r="D29">
        <v>700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15</xdr:col>
                <xdr:colOff>457200</xdr:colOff>
                <xdr:row>1</xdr:row>
                <xdr:rowOff>76200</xdr:rowOff>
              </from>
              <to>
                <xdr:col>21</xdr:col>
                <xdr:colOff>457200</xdr:colOff>
                <xdr:row>3</xdr:row>
                <xdr:rowOff>68580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16</xdr:col>
                <xdr:colOff>388620</xdr:colOff>
                <xdr:row>3</xdr:row>
                <xdr:rowOff>106680</xdr:rowOff>
              </from>
              <to>
                <xdr:col>21</xdr:col>
                <xdr:colOff>541020</xdr:colOff>
                <xdr:row>5</xdr:row>
                <xdr:rowOff>114300</xdr:rowOff>
              </to>
            </anchor>
          </objectPr>
        </oleObject>
      </mc:Choice>
      <mc:Fallback>
        <oleObject progId="Equation.3" shapeId="3074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7"/>
  <sheetViews>
    <sheetView workbookViewId="0">
      <selection activeCell="E1" sqref="E1"/>
    </sheetView>
  </sheetViews>
  <sheetFormatPr defaultRowHeight="14.4" x14ac:dyDescent="0.3"/>
  <sheetData>
    <row r="1" spans="1:26" ht="66.599999999999994" x14ac:dyDescent="0.3">
      <c r="C1" s="22" t="s">
        <v>179</v>
      </c>
      <c r="D1" s="22" t="s">
        <v>180</v>
      </c>
      <c r="E1" s="22" t="s">
        <v>181</v>
      </c>
      <c r="F1" s="22" t="s">
        <v>182</v>
      </c>
      <c r="G1" s="23" t="s">
        <v>183</v>
      </c>
      <c r="H1" s="23" t="s">
        <v>184</v>
      </c>
      <c r="I1" s="24" t="s">
        <v>185</v>
      </c>
      <c r="J1" s="23" t="s">
        <v>186</v>
      </c>
      <c r="K1" s="23" t="s">
        <v>185</v>
      </c>
      <c r="L1" s="23" t="s">
        <v>187</v>
      </c>
      <c r="M1" s="22" t="s">
        <v>188</v>
      </c>
      <c r="N1" s="22" t="s">
        <v>189</v>
      </c>
      <c r="O1" s="22" t="s">
        <v>190</v>
      </c>
      <c r="P1" s="22" t="s">
        <v>191</v>
      </c>
      <c r="Q1" s="22" t="s">
        <v>192</v>
      </c>
      <c r="R1" s="22" t="s">
        <v>193</v>
      </c>
      <c r="S1" s="22" t="s">
        <v>194</v>
      </c>
      <c r="T1" s="22" t="s">
        <v>195</v>
      </c>
      <c r="U1" s="22" t="s">
        <v>196</v>
      </c>
      <c r="V1" s="22" t="s">
        <v>197</v>
      </c>
      <c r="W1" s="22" t="s">
        <v>198</v>
      </c>
      <c r="X1" s="23" t="s">
        <v>199</v>
      </c>
      <c r="Y1" s="23" t="s">
        <v>200</v>
      </c>
      <c r="Z1" s="24" t="s">
        <v>201</v>
      </c>
    </row>
    <row r="2" spans="1:26" x14ac:dyDescent="0.3">
      <c r="A2">
        <v>1</v>
      </c>
      <c r="B2" s="10" t="s">
        <v>22</v>
      </c>
      <c r="C2" s="11">
        <v>5.2038099999999998</v>
      </c>
      <c r="D2" s="12" t="s">
        <v>23</v>
      </c>
      <c r="E2" s="12" t="s">
        <v>23</v>
      </c>
      <c r="F2" s="13">
        <v>109</v>
      </c>
      <c r="G2" s="14" t="s">
        <v>23</v>
      </c>
      <c r="H2" s="14" t="s">
        <v>23</v>
      </c>
      <c r="I2" s="15" t="s">
        <v>23</v>
      </c>
      <c r="J2" s="14" t="s">
        <v>23</v>
      </c>
      <c r="K2" s="14" t="s">
        <v>23</v>
      </c>
      <c r="L2" s="14" t="s">
        <v>23</v>
      </c>
      <c r="M2" s="12" t="s">
        <v>23</v>
      </c>
      <c r="N2" s="12" t="s">
        <v>23</v>
      </c>
      <c r="O2" s="12" t="s">
        <v>23</v>
      </c>
      <c r="P2" s="11">
        <v>5</v>
      </c>
      <c r="Q2" s="11">
        <v>5.16</v>
      </c>
      <c r="R2" s="12" t="s">
        <v>23</v>
      </c>
      <c r="S2" s="11">
        <v>5.76</v>
      </c>
      <c r="T2" s="12" t="s">
        <v>23</v>
      </c>
      <c r="U2" s="16">
        <v>4.4236000000000004</v>
      </c>
      <c r="V2" s="17">
        <v>5.6263399999999999</v>
      </c>
      <c r="W2" s="11">
        <v>13.683999999999999</v>
      </c>
      <c r="X2" s="14" t="s">
        <v>23</v>
      </c>
      <c r="Y2" s="14" t="s">
        <v>23</v>
      </c>
      <c r="Z2" s="15" t="s">
        <v>23</v>
      </c>
    </row>
    <row r="3" spans="1:26" x14ac:dyDescent="0.3">
      <c r="A3">
        <v>2</v>
      </c>
      <c r="B3" s="10" t="s">
        <v>24</v>
      </c>
      <c r="C3" s="11">
        <v>11.9765</v>
      </c>
      <c r="D3" s="12" t="s">
        <v>23</v>
      </c>
      <c r="E3" s="12" t="s">
        <v>23</v>
      </c>
      <c r="F3" s="13">
        <v>194</v>
      </c>
      <c r="G3" s="14" t="s">
        <v>23</v>
      </c>
      <c r="H3" s="14" t="s">
        <v>23</v>
      </c>
      <c r="I3" s="15" t="s">
        <v>23</v>
      </c>
      <c r="J3" s="14" t="s">
        <v>23</v>
      </c>
      <c r="K3" s="14" t="s">
        <v>23</v>
      </c>
      <c r="L3" s="14" t="s">
        <v>23</v>
      </c>
      <c r="M3" s="12" t="s">
        <v>23</v>
      </c>
      <c r="N3" s="12" t="s">
        <v>23</v>
      </c>
      <c r="O3" s="12" t="s">
        <v>23</v>
      </c>
      <c r="P3" s="11">
        <v>6</v>
      </c>
      <c r="Q3" s="11">
        <v>5.28</v>
      </c>
      <c r="R3" s="12" t="s">
        <v>23</v>
      </c>
      <c r="S3" s="11">
        <v>5.76</v>
      </c>
      <c r="T3" s="11">
        <v>3.84762</v>
      </c>
      <c r="U3" s="17">
        <v>4.5854600000000003</v>
      </c>
      <c r="V3" s="17">
        <v>5.6755199999999997</v>
      </c>
      <c r="W3" s="11">
        <v>11.387700000000001</v>
      </c>
      <c r="X3" s="14" t="s">
        <v>23</v>
      </c>
      <c r="Y3" s="14" t="s">
        <v>23</v>
      </c>
      <c r="Z3" s="15" t="s">
        <v>23</v>
      </c>
    </row>
    <row r="4" spans="1:26" x14ac:dyDescent="0.3">
      <c r="A4">
        <v>3</v>
      </c>
      <c r="B4" s="10" t="s">
        <v>25</v>
      </c>
      <c r="C4" s="11">
        <v>11.9765</v>
      </c>
      <c r="D4" s="12" t="s">
        <v>23</v>
      </c>
      <c r="E4" s="12" t="s">
        <v>23</v>
      </c>
      <c r="F4" s="13">
        <v>176</v>
      </c>
      <c r="G4" s="14" t="s">
        <v>23</v>
      </c>
      <c r="H4" s="14" t="s">
        <v>23</v>
      </c>
      <c r="I4" s="15" t="s">
        <v>23</v>
      </c>
      <c r="J4" s="14" t="s">
        <v>23</v>
      </c>
      <c r="K4" s="14" t="s">
        <v>23</v>
      </c>
      <c r="L4" s="14" t="s">
        <v>23</v>
      </c>
      <c r="M4" s="12" t="s">
        <v>23</v>
      </c>
      <c r="N4" s="12" t="s">
        <v>23</v>
      </c>
      <c r="O4" s="12" t="s">
        <v>23</v>
      </c>
      <c r="P4" s="11">
        <v>6</v>
      </c>
      <c r="Q4" s="11">
        <v>5.38</v>
      </c>
      <c r="R4" s="12" t="s">
        <v>23</v>
      </c>
      <c r="S4" s="11">
        <v>5.76</v>
      </c>
      <c r="T4" s="11">
        <v>3.4911699999999999</v>
      </c>
      <c r="U4" s="17">
        <v>4.8235400000000004</v>
      </c>
      <c r="V4" s="17">
        <v>5.8136700000000001</v>
      </c>
      <c r="W4" s="11">
        <v>10.5961</v>
      </c>
      <c r="X4" s="14" t="s">
        <v>23</v>
      </c>
      <c r="Y4" s="14" t="s">
        <v>23</v>
      </c>
      <c r="Z4" s="15" t="s">
        <v>23</v>
      </c>
    </row>
    <row r="5" spans="1:26" x14ac:dyDescent="0.3">
      <c r="A5">
        <v>4</v>
      </c>
      <c r="B5" s="10" t="s">
        <v>26</v>
      </c>
      <c r="C5" s="11">
        <v>11.9765</v>
      </c>
      <c r="D5" s="12" t="s">
        <v>23</v>
      </c>
      <c r="E5" s="12" t="s">
        <v>23</v>
      </c>
      <c r="F5" s="13">
        <v>200</v>
      </c>
      <c r="G5" s="14" t="s">
        <v>23</v>
      </c>
      <c r="H5" s="14" t="s">
        <v>23</v>
      </c>
      <c r="I5" s="15" t="s">
        <v>23</v>
      </c>
      <c r="J5" s="14" t="s">
        <v>23</v>
      </c>
      <c r="K5" s="14" t="s">
        <v>23</v>
      </c>
      <c r="L5" s="14" t="s">
        <v>23</v>
      </c>
      <c r="M5" s="12" t="s">
        <v>23</v>
      </c>
      <c r="N5" s="12" t="s">
        <v>23</v>
      </c>
      <c r="O5" s="12" t="s">
        <v>23</v>
      </c>
      <c r="P5" s="11">
        <v>6</v>
      </c>
      <c r="Q5" s="11">
        <v>5.52</v>
      </c>
      <c r="R5" s="12" t="s">
        <v>23</v>
      </c>
      <c r="S5" s="11">
        <v>5.76</v>
      </c>
      <c r="T5" s="11">
        <v>3.85636</v>
      </c>
      <c r="U5" s="17">
        <v>4.9115799999999998</v>
      </c>
      <c r="V5" s="17">
        <v>5.9177400000000002</v>
      </c>
      <c r="W5" s="11">
        <v>13.386200000000001</v>
      </c>
      <c r="X5" s="14" t="s">
        <v>23</v>
      </c>
      <c r="Y5" s="14" t="s">
        <v>23</v>
      </c>
      <c r="Z5" s="15" t="s">
        <v>23</v>
      </c>
    </row>
    <row r="6" spans="1:26" x14ac:dyDescent="0.3">
      <c r="A6">
        <v>5</v>
      </c>
      <c r="B6" s="10" t="s">
        <v>27</v>
      </c>
      <c r="C6" s="11">
        <v>11.9429</v>
      </c>
      <c r="D6" s="12" t="s">
        <v>23</v>
      </c>
      <c r="E6" s="12" t="s">
        <v>23</v>
      </c>
      <c r="F6" s="13">
        <v>264</v>
      </c>
      <c r="G6" s="14" t="s">
        <v>23</v>
      </c>
      <c r="H6" s="14" t="s">
        <v>23</v>
      </c>
      <c r="I6" s="15" t="s">
        <v>23</v>
      </c>
      <c r="J6" s="14" t="s">
        <v>23</v>
      </c>
      <c r="K6" s="14" t="s">
        <v>23</v>
      </c>
      <c r="L6" s="14" t="s">
        <v>23</v>
      </c>
      <c r="M6" s="12" t="s">
        <v>23</v>
      </c>
      <c r="N6" s="12" t="s">
        <v>23</v>
      </c>
      <c r="O6" s="12" t="s">
        <v>23</v>
      </c>
      <c r="P6" s="11">
        <v>6</v>
      </c>
      <c r="Q6" s="11">
        <v>6.21</v>
      </c>
      <c r="R6" s="12" t="s">
        <v>23</v>
      </c>
      <c r="S6" s="11">
        <v>5.76</v>
      </c>
      <c r="T6" s="11">
        <v>4.09924</v>
      </c>
      <c r="U6" s="17">
        <v>5.3317800000000002</v>
      </c>
      <c r="V6" s="17">
        <v>6.2193699999999996</v>
      </c>
      <c r="W6" s="11">
        <v>15.9491</v>
      </c>
      <c r="X6" s="14" t="s">
        <v>23</v>
      </c>
      <c r="Y6" s="14" t="s">
        <v>23</v>
      </c>
      <c r="Z6" s="15" t="s">
        <v>23</v>
      </c>
    </row>
    <row r="7" spans="1:26" x14ac:dyDescent="0.3">
      <c r="A7">
        <v>6</v>
      </c>
      <c r="B7" s="10" t="s">
        <v>28</v>
      </c>
      <c r="C7" s="11">
        <v>11.9429</v>
      </c>
      <c r="D7" s="12" t="s">
        <v>23</v>
      </c>
      <c r="E7" s="12" t="s">
        <v>23</v>
      </c>
      <c r="F7" s="13">
        <v>381</v>
      </c>
      <c r="G7" s="14" t="s">
        <v>23</v>
      </c>
      <c r="H7" s="14" t="s">
        <v>23</v>
      </c>
      <c r="I7" s="15" t="s">
        <v>23</v>
      </c>
      <c r="J7" s="14" t="s">
        <v>23</v>
      </c>
      <c r="K7" s="14" t="s">
        <v>23</v>
      </c>
      <c r="L7" s="14" t="s">
        <v>23</v>
      </c>
      <c r="M7" s="12" t="s">
        <v>23</v>
      </c>
      <c r="N7" s="12" t="s">
        <v>23</v>
      </c>
      <c r="O7" s="12" t="s">
        <v>23</v>
      </c>
      <c r="P7" s="11">
        <v>6</v>
      </c>
      <c r="Q7" s="11">
        <v>5.58</v>
      </c>
      <c r="R7" s="12" t="s">
        <v>23</v>
      </c>
      <c r="S7" s="11">
        <v>5.76</v>
      </c>
      <c r="T7" s="11">
        <v>4.4609399999999999</v>
      </c>
      <c r="U7" s="17">
        <v>5.6395600000000004</v>
      </c>
      <c r="V7" s="17">
        <v>6.5016999999999996</v>
      </c>
      <c r="W7" s="11">
        <v>13.0335</v>
      </c>
      <c r="X7" s="14" t="s">
        <v>23</v>
      </c>
      <c r="Y7" s="14" t="s">
        <v>23</v>
      </c>
      <c r="Z7" s="15" t="s">
        <v>23</v>
      </c>
    </row>
    <row r="8" spans="1:26" x14ac:dyDescent="0.3">
      <c r="A8">
        <v>7</v>
      </c>
      <c r="B8" s="10" t="s">
        <v>29</v>
      </c>
      <c r="C8" s="11">
        <v>11.9429</v>
      </c>
      <c r="D8" s="12" t="s">
        <v>23</v>
      </c>
      <c r="E8" s="12" t="s">
        <v>23</v>
      </c>
      <c r="F8" s="13">
        <v>306</v>
      </c>
      <c r="G8" s="14" t="s">
        <v>23</v>
      </c>
      <c r="H8" s="14" t="s">
        <v>23</v>
      </c>
      <c r="I8" s="15" t="s">
        <v>23</v>
      </c>
      <c r="J8" s="14" t="s">
        <v>23</v>
      </c>
      <c r="K8" s="14" t="s">
        <v>23</v>
      </c>
      <c r="L8" s="14" t="s">
        <v>23</v>
      </c>
      <c r="M8" s="12" t="s">
        <v>23</v>
      </c>
      <c r="N8" s="12" t="s">
        <v>23</v>
      </c>
      <c r="O8" s="12" t="s">
        <v>23</v>
      </c>
      <c r="P8" s="11">
        <v>8</v>
      </c>
      <c r="Q8" s="11">
        <v>6.3</v>
      </c>
      <c r="R8" s="12" t="s">
        <v>23</v>
      </c>
      <c r="S8" s="11">
        <v>5.76</v>
      </c>
      <c r="T8" s="11">
        <v>4.1324399999999999</v>
      </c>
      <c r="U8" s="17">
        <v>6.2579099999999999</v>
      </c>
      <c r="V8" s="17">
        <v>7.4939</v>
      </c>
      <c r="W8" s="11">
        <v>11.4817</v>
      </c>
      <c r="X8" s="14" t="s">
        <v>23</v>
      </c>
      <c r="Y8" s="14" t="s">
        <v>23</v>
      </c>
      <c r="Z8" s="15" t="s">
        <v>23</v>
      </c>
    </row>
    <row r="9" spans="1:26" x14ac:dyDescent="0.3">
      <c r="A9">
        <v>8</v>
      </c>
      <c r="B9" s="10" t="s">
        <v>30</v>
      </c>
      <c r="C9" s="11">
        <v>11.9429</v>
      </c>
      <c r="D9" s="12" t="s">
        <v>23</v>
      </c>
      <c r="E9" s="12" t="s">
        <v>23</v>
      </c>
      <c r="F9" s="13">
        <v>380</v>
      </c>
      <c r="G9" s="14" t="s">
        <v>23</v>
      </c>
      <c r="H9" s="14" t="s">
        <v>23</v>
      </c>
      <c r="I9" s="15" t="s">
        <v>23</v>
      </c>
      <c r="J9" s="14" t="s">
        <v>23</v>
      </c>
      <c r="K9" s="14" t="s">
        <v>23</v>
      </c>
      <c r="L9" s="14" t="s">
        <v>23</v>
      </c>
      <c r="M9" s="12" t="s">
        <v>23</v>
      </c>
      <c r="N9" s="12" t="s">
        <v>23</v>
      </c>
      <c r="O9" s="12" t="s">
        <v>23</v>
      </c>
      <c r="P9" s="11">
        <v>8</v>
      </c>
      <c r="Q9" s="11">
        <v>7.96</v>
      </c>
      <c r="R9" s="12" t="s">
        <v>23</v>
      </c>
      <c r="S9" s="11">
        <v>5.76</v>
      </c>
      <c r="T9" s="11">
        <v>3.9926499999999998</v>
      </c>
      <c r="U9" s="17">
        <v>6.6184000000000003</v>
      </c>
      <c r="V9" s="17">
        <v>8.1320800000000002</v>
      </c>
      <c r="W9" s="11">
        <v>14.546200000000001</v>
      </c>
      <c r="X9" s="14" t="s">
        <v>23</v>
      </c>
      <c r="Y9" s="14" t="s">
        <v>23</v>
      </c>
      <c r="Z9" s="15" t="s">
        <v>23</v>
      </c>
    </row>
    <row r="10" spans="1:26" x14ac:dyDescent="0.3">
      <c r="A10">
        <v>9</v>
      </c>
      <c r="B10" s="10" t="s">
        <v>31</v>
      </c>
      <c r="C10" s="11">
        <v>11.9429</v>
      </c>
      <c r="D10" s="12" t="s">
        <v>23</v>
      </c>
      <c r="E10" s="12" t="s">
        <v>23</v>
      </c>
      <c r="F10" s="13">
        <v>332</v>
      </c>
      <c r="G10" s="14" t="s">
        <v>23</v>
      </c>
      <c r="H10" s="14" t="s">
        <v>23</v>
      </c>
      <c r="I10" s="15" t="s">
        <v>23</v>
      </c>
      <c r="J10" s="14" t="s">
        <v>23</v>
      </c>
      <c r="K10" s="14" t="s">
        <v>23</v>
      </c>
      <c r="L10" s="14" t="s">
        <v>23</v>
      </c>
      <c r="M10" s="12" t="s">
        <v>23</v>
      </c>
      <c r="N10" s="12" t="s">
        <v>23</v>
      </c>
      <c r="O10" s="12" t="s">
        <v>23</v>
      </c>
      <c r="P10" s="11">
        <v>8</v>
      </c>
      <c r="Q10" s="11">
        <v>9.7899999999999991</v>
      </c>
      <c r="R10" s="12" t="s">
        <v>23</v>
      </c>
      <c r="S10" s="11">
        <v>5.76</v>
      </c>
      <c r="T10" s="11">
        <v>3.7060900000000001</v>
      </c>
      <c r="U10" s="17">
        <v>6.5697299999999998</v>
      </c>
      <c r="V10" s="17">
        <v>8.1617899999999999</v>
      </c>
      <c r="W10" s="16">
        <v>15.8507</v>
      </c>
      <c r="X10" s="14" t="s">
        <v>23</v>
      </c>
      <c r="Y10" s="14" t="s">
        <v>23</v>
      </c>
      <c r="Z10" s="15" t="s">
        <v>23</v>
      </c>
    </row>
    <row r="11" spans="1:26" x14ac:dyDescent="0.3">
      <c r="A11">
        <v>10</v>
      </c>
      <c r="B11" s="10" t="s">
        <v>32</v>
      </c>
      <c r="C11" s="11">
        <v>11.9429</v>
      </c>
      <c r="D11" s="12" t="s">
        <v>23</v>
      </c>
      <c r="E11" s="12" t="s">
        <v>23</v>
      </c>
      <c r="F11" s="13">
        <v>280</v>
      </c>
      <c r="G11" s="14" t="s">
        <v>23</v>
      </c>
      <c r="H11" s="14" t="s">
        <v>23</v>
      </c>
      <c r="I11" s="15" t="s">
        <v>23</v>
      </c>
      <c r="J11" s="14" t="s">
        <v>23</v>
      </c>
      <c r="K11" s="14" t="s">
        <v>23</v>
      </c>
      <c r="L11" s="14" t="s">
        <v>23</v>
      </c>
      <c r="M11" s="12" t="s">
        <v>23</v>
      </c>
      <c r="N11" s="12" t="s">
        <v>23</v>
      </c>
      <c r="O11" s="12" t="s">
        <v>23</v>
      </c>
      <c r="P11" s="11">
        <v>8</v>
      </c>
      <c r="Q11" s="11">
        <v>9.8699999999999992</v>
      </c>
      <c r="R11" s="12" t="s">
        <v>23</v>
      </c>
      <c r="S11" s="11">
        <v>5.76</v>
      </c>
      <c r="T11" s="11">
        <v>3.4929199999999998</v>
      </c>
      <c r="U11" s="17">
        <v>6.9123599999999996</v>
      </c>
      <c r="V11" s="17">
        <v>8.5611200000000007</v>
      </c>
      <c r="W11" s="11">
        <v>13.781700000000001</v>
      </c>
      <c r="X11" s="14" t="s">
        <v>23</v>
      </c>
      <c r="Y11" s="14" t="s">
        <v>23</v>
      </c>
      <c r="Z11" s="15" t="s">
        <v>23</v>
      </c>
    </row>
    <row r="12" spans="1:26" x14ac:dyDescent="0.3">
      <c r="A12">
        <v>11</v>
      </c>
      <c r="B12" s="10" t="s">
        <v>33</v>
      </c>
      <c r="C12" s="11">
        <v>11.752599999999999</v>
      </c>
      <c r="D12" s="12" t="s">
        <v>23</v>
      </c>
      <c r="E12" s="12" t="s">
        <v>23</v>
      </c>
      <c r="F12" s="13">
        <v>477</v>
      </c>
      <c r="G12" s="14" t="s">
        <v>23</v>
      </c>
      <c r="H12" s="14" t="s">
        <v>23</v>
      </c>
      <c r="I12" s="15" t="s">
        <v>23</v>
      </c>
      <c r="J12" s="14" t="s">
        <v>23</v>
      </c>
      <c r="K12" s="14" t="s">
        <v>23</v>
      </c>
      <c r="L12" s="14" t="s">
        <v>23</v>
      </c>
      <c r="M12" s="12" t="s">
        <v>23</v>
      </c>
      <c r="N12" s="12" t="s">
        <v>23</v>
      </c>
      <c r="O12" s="12" t="s">
        <v>23</v>
      </c>
      <c r="P12" s="11">
        <v>9</v>
      </c>
      <c r="Q12" s="11">
        <v>10.210000000000001</v>
      </c>
      <c r="R12" s="12" t="s">
        <v>23</v>
      </c>
      <c r="S12" s="11">
        <v>5.77</v>
      </c>
      <c r="T12" s="11">
        <v>3.4073000000000002</v>
      </c>
      <c r="U12" s="17">
        <v>7.6528299999999998</v>
      </c>
      <c r="V12" s="17">
        <v>9.3549100000000003</v>
      </c>
      <c r="W12" s="11">
        <v>12.8232</v>
      </c>
      <c r="X12" s="14" t="s">
        <v>23</v>
      </c>
      <c r="Y12" s="14" t="s">
        <v>23</v>
      </c>
      <c r="Z12" s="15" t="s">
        <v>23</v>
      </c>
    </row>
    <row r="13" spans="1:26" x14ac:dyDescent="0.3">
      <c r="A13">
        <v>12</v>
      </c>
      <c r="B13" s="10" t="s">
        <v>34</v>
      </c>
      <c r="C13" s="11">
        <v>12.1211</v>
      </c>
      <c r="D13" s="12" t="s">
        <v>23</v>
      </c>
      <c r="E13" s="12" t="s">
        <v>23</v>
      </c>
      <c r="F13" s="13">
        <v>368</v>
      </c>
      <c r="G13" s="14" t="s">
        <v>23</v>
      </c>
      <c r="H13" s="14" t="s">
        <v>23</v>
      </c>
      <c r="I13" s="15" t="s">
        <v>23</v>
      </c>
      <c r="J13" s="14" t="s">
        <v>23</v>
      </c>
      <c r="K13" s="14" t="s">
        <v>23</v>
      </c>
      <c r="L13" s="14" t="s">
        <v>23</v>
      </c>
      <c r="M13" s="12" t="s">
        <v>23</v>
      </c>
      <c r="N13" s="12" t="s">
        <v>23</v>
      </c>
      <c r="O13" s="12" t="s">
        <v>23</v>
      </c>
      <c r="P13" s="11">
        <v>9</v>
      </c>
      <c r="Q13" s="11">
        <v>11.46</v>
      </c>
      <c r="R13" s="12" t="s">
        <v>23</v>
      </c>
      <c r="S13" s="11">
        <v>5.77</v>
      </c>
      <c r="T13" s="11">
        <v>3.5208699999999999</v>
      </c>
      <c r="U13" s="17">
        <v>8.0418299999999991</v>
      </c>
      <c r="V13" s="17">
        <v>9.82742</v>
      </c>
      <c r="W13" s="11">
        <v>14.506399999999999</v>
      </c>
      <c r="X13" s="14" t="s">
        <v>23</v>
      </c>
      <c r="Y13" s="14" t="s">
        <v>23</v>
      </c>
      <c r="Z13" s="15" t="s">
        <v>23</v>
      </c>
    </row>
    <row r="14" spans="1:26" x14ac:dyDescent="0.3">
      <c r="A14">
        <v>13</v>
      </c>
      <c r="B14" s="10" t="s">
        <v>35</v>
      </c>
      <c r="C14" s="11">
        <v>12.35</v>
      </c>
      <c r="D14" s="17">
        <v>202.20099999999999</v>
      </c>
      <c r="E14" s="12" t="s">
        <v>23</v>
      </c>
      <c r="F14" s="13">
        <v>326</v>
      </c>
      <c r="G14" s="14" t="s">
        <v>23</v>
      </c>
      <c r="H14" s="14" t="s">
        <v>23</v>
      </c>
      <c r="I14" s="15" t="s">
        <v>23</v>
      </c>
      <c r="J14" s="14" t="s">
        <v>23</v>
      </c>
      <c r="K14" s="14" t="s">
        <v>23</v>
      </c>
      <c r="L14" s="14" t="s">
        <v>23</v>
      </c>
      <c r="M14" s="12" t="s">
        <v>23</v>
      </c>
      <c r="N14" s="12" t="s">
        <v>23</v>
      </c>
      <c r="O14" s="12" t="s">
        <v>23</v>
      </c>
      <c r="P14" s="11">
        <v>9</v>
      </c>
      <c r="Q14" s="11">
        <v>11.66</v>
      </c>
      <c r="R14" s="12" t="s">
        <v>23</v>
      </c>
      <c r="S14" s="11">
        <v>5.77</v>
      </c>
      <c r="T14" s="11">
        <v>4.1306900000000004</v>
      </c>
      <c r="U14" s="16">
        <v>8.5757899999999996</v>
      </c>
      <c r="V14" s="17">
        <v>10.2682</v>
      </c>
      <c r="W14" s="11">
        <v>15.231199999999999</v>
      </c>
      <c r="X14" s="14" t="s">
        <v>23</v>
      </c>
      <c r="Y14" s="14" t="s">
        <v>23</v>
      </c>
      <c r="Z14" s="15" t="s">
        <v>23</v>
      </c>
    </row>
    <row r="15" spans="1:26" x14ac:dyDescent="0.3">
      <c r="A15">
        <v>14</v>
      </c>
      <c r="B15" s="10" t="s">
        <v>36</v>
      </c>
      <c r="C15" s="11">
        <v>12.240500000000001</v>
      </c>
      <c r="D15" s="17">
        <v>202.08600000000001</v>
      </c>
      <c r="E15" s="12" t="s">
        <v>23</v>
      </c>
      <c r="F15" s="13">
        <v>388</v>
      </c>
      <c r="G15" s="14" t="s">
        <v>23</v>
      </c>
      <c r="H15" s="14" t="s">
        <v>23</v>
      </c>
      <c r="I15" s="15" t="s">
        <v>23</v>
      </c>
      <c r="J15" s="14" t="s">
        <v>23</v>
      </c>
      <c r="K15" s="14" t="s">
        <v>23</v>
      </c>
      <c r="L15" s="14" t="s">
        <v>23</v>
      </c>
      <c r="M15" s="12" t="s">
        <v>23</v>
      </c>
      <c r="N15" s="12" t="s">
        <v>23</v>
      </c>
      <c r="O15" s="12" t="s">
        <v>23</v>
      </c>
      <c r="P15" s="11">
        <v>9</v>
      </c>
      <c r="Q15" s="11">
        <v>9.2100000000000009</v>
      </c>
      <c r="R15" s="12" t="s">
        <v>23</v>
      </c>
      <c r="S15" s="11">
        <v>5.77</v>
      </c>
      <c r="T15" s="11">
        <v>4.5220900000000004</v>
      </c>
      <c r="U15" s="17">
        <v>9.1390399999999996</v>
      </c>
      <c r="V15" s="17">
        <v>10.828200000000001</v>
      </c>
      <c r="W15" s="11">
        <v>13.7583</v>
      </c>
      <c r="X15" s="14" t="s">
        <v>23</v>
      </c>
      <c r="Y15" s="14" t="s">
        <v>23</v>
      </c>
      <c r="Z15" s="15" t="s">
        <v>23</v>
      </c>
    </row>
    <row r="16" spans="1:26" x14ac:dyDescent="0.3">
      <c r="A16">
        <v>15</v>
      </c>
      <c r="B16" s="10" t="s">
        <v>37</v>
      </c>
      <c r="C16" s="11">
        <v>11.526300000000001</v>
      </c>
      <c r="D16" s="17">
        <v>211.15700000000001</v>
      </c>
      <c r="E16" s="12" t="s">
        <v>23</v>
      </c>
      <c r="F16" s="13">
        <v>468</v>
      </c>
      <c r="G16" s="14" t="s">
        <v>23</v>
      </c>
      <c r="H16" s="14" t="s">
        <v>23</v>
      </c>
      <c r="I16" s="15" t="s">
        <v>23</v>
      </c>
      <c r="J16" s="14" t="s">
        <v>23</v>
      </c>
      <c r="K16" s="14" t="s">
        <v>23</v>
      </c>
      <c r="L16" s="14" t="s">
        <v>23</v>
      </c>
      <c r="M16" s="12" t="s">
        <v>23</v>
      </c>
      <c r="N16" s="12" t="s">
        <v>23</v>
      </c>
      <c r="O16" s="12" t="s">
        <v>23</v>
      </c>
      <c r="P16" s="11">
        <v>9</v>
      </c>
      <c r="Q16" s="11">
        <v>8.92</v>
      </c>
      <c r="R16" s="12" t="s">
        <v>23</v>
      </c>
      <c r="S16" s="11">
        <v>5.77</v>
      </c>
      <c r="T16" s="11">
        <v>4.8034100000000004</v>
      </c>
      <c r="U16" s="17">
        <v>9.0485199999999999</v>
      </c>
      <c r="V16" s="17">
        <v>11.0534</v>
      </c>
      <c r="W16" s="11">
        <v>12.694599999999999</v>
      </c>
      <c r="X16" s="14" t="s">
        <v>23</v>
      </c>
      <c r="Y16" s="14" t="s">
        <v>23</v>
      </c>
      <c r="Z16" s="15" t="s">
        <v>23</v>
      </c>
    </row>
    <row r="17" spans="1:26" x14ac:dyDescent="0.3">
      <c r="A17">
        <v>16</v>
      </c>
      <c r="B17" s="10" t="s">
        <v>38</v>
      </c>
      <c r="C17" s="11">
        <v>11.589499999999999</v>
      </c>
      <c r="D17" s="17">
        <v>214.59100000000001</v>
      </c>
      <c r="E17" s="12" t="s">
        <v>23</v>
      </c>
      <c r="F17" s="13">
        <v>311</v>
      </c>
      <c r="G17" s="14" t="s">
        <v>23</v>
      </c>
      <c r="H17" s="14" t="s">
        <v>23</v>
      </c>
      <c r="I17" s="15" t="s">
        <v>23</v>
      </c>
      <c r="J17" s="14" t="s">
        <v>23</v>
      </c>
      <c r="K17" s="14" t="s">
        <v>23</v>
      </c>
      <c r="L17" s="14" t="s">
        <v>23</v>
      </c>
      <c r="M17" s="12" t="s">
        <v>23</v>
      </c>
      <c r="N17" s="12" t="s">
        <v>23</v>
      </c>
      <c r="O17" s="12" t="s">
        <v>23</v>
      </c>
      <c r="P17" s="11">
        <v>9</v>
      </c>
      <c r="Q17" s="11">
        <v>9.67</v>
      </c>
      <c r="R17" s="12" t="s">
        <v>23</v>
      </c>
      <c r="S17" s="11">
        <v>5.77</v>
      </c>
      <c r="T17" s="11">
        <v>4.5360699999999996</v>
      </c>
      <c r="U17" s="17">
        <v>9.0577199999999998</v>
      </c>
      <c r="V17" s="17">
        <v>11.261200000000001</v>
      </c>
      <c r="W17" s="11">
        <v>14.155799999999999</v>
      </c>
      <c r="X17" s="14" t="s">
        <v>23</v>
      </c>
      <c r="Y17" s="14" t="s">
        <v>23</v>
      </c>
      <c r="Z17" s="15" t="s">
        <v>23</v>
      </c>
    </row>
    <row r="18" spans="1:26" x14ac:dyDescent="0.3">
      <c r="A18">
        <v>17</v>
      </c>
      <c r="B18" s="10" t="s">
        <v>39</v>
      </c>
      <c r="C18" s="11">
        <v>11.447699999999999</v>
      </c>
      <c r="D18" s="17">
        <v>217.173</v>
      </c>
      <c r="E18" s="12" t="s">
        <v>23</v>
      </c>
      <c r="F18" s="13">
        <v>498</v>
      </c>
      <c r="G18" s="14" t="s">
        <v>23</v>
      </c>
      <c r="H18" s="14" t="s">
        <v>23</v>
      </c>
      <c r="I18" s="15" t="s">
        <v>23</v>
      </c>
      <c r="J18" s="14" t="s">
        <v>23</v>
      </c>
      <c r="K18" s="14" t="s">
        <v>23</v>
      </c>
      <c r="L18" s="14" t="s">
        <v>23</v>
      </c>
      <c r="M18" s="12" t="s">
        <v>23</v>
      </c>
      <c r="N18" s="12" t="s">
        <v>23</v>
      </c>
      <c r="O18" s="12" t="s">
        <v>23</v>
      </c>
      <c r="P18" s="11">
        <v>9</v>
      </c>
      <c r="Q18" s="11">
        <v>9.7899999999999991</v>
      </c>
      <c r="R18" s="12" t="s">
        <v>23</v>
      </c>
      <c r="S18" s="11">
        <v>7.08</v>
      </c>
      <c r="T18" s="11">
        <v>4.3595899999999999</v>
      </c>
      <c r="U18" s="17">
        <v>9.0693199999999994</v>
      </c>
      <c r="V18" s="17">
        <v>11.239800000000001</v>
      </c>
      <c r="W18" s="11">
        <v>15.8507</v>
      </c>
      <c r="X18" s="14" t="s">
        <v>23</v>
      </c>
      <c r="Y18" s="18">
        <v>-219.113</v>
      </c>
      <c r="Z18" s="19">
        <v>-256.25700000000001</v>
      </c>
    </row>
    <row r="19" spans="1:26" x14ac:dyDescent="0.3">
      <c r="A19">
        <v>18</v>
      </c>
      <c r="B19" s="10" t="s">
        <v>40</v>
      </c>
      <c r="C19" s="11">
        <v>11.346399999999999</v>
      </c>
      <c r="D19" s="17">
        <v>221.97399999999999</v>
      </c>
      <c r="E19" s="12" t="s">
        <v>23</v>
      </c>
      <c r="F19" s="13">
        <v>526</v>
      </c>
      <c r="G19" s="14" t="s">
        <v>23</v>
      </c>
      <c r="H19" s="14" t="s">
        <v>23</v>
      </c>
      <c r="I19" s="15" t="s">
        <v>23</v>
      </c>
      <c r="J19" s="14" t="s">
        <v>23</v>
      </c>
      <c r="K19" s="14" t="s">
        <v>23</v>
      </c>
      <c r="L19" s="14" t="s">
        <v>23</v>
      </c>
      <c r="M19" s="12" t="s">
        <v>23</v>
      </c>
      <c r="N19" s="12" t="s">
        <v>23</v>
      </c>
      <c r="O19" s="12" t="s">
        <v>23</v>
      </c>
      <c r="P19" s="11">
        <v>9</v>
      </c>
      <c r="Q19" s="11">
        <v>9.2100000000000009</v>
      </c>
      <c r="R19" s="12" t="s">
        <v>23</v>
      </c>
      <c r="S19" s="11">
        <v>9.7100000000000009</v>
      </c>
      <c r="T19" s="11">
        <v>4.60771</v>
      </c>
      <c r="U19" s="17">
        <v>9.5248500000000007</v>
      </c>
      <c r="V19" s="17">
        <v>11.420400000000001</v>
      </c>
      <c r="W19" s="11">
        <v>13.325799999999999</v>
      </c>
      <c r="X19" s="14" t="s">
        <v>23</v>
      </c>
      <c r="Y19" s="18">
        <v>-209.77600000000001</v>
      </c>
      <c r="Z19" s="19">
        <v>-259.60599999999999</v>
      </c>
    </row>
    <row r="20" spans="1:26" x14ac:dyDescent="0.3">
      <c r="A20">
        <v>19</v>
      </c>
      <c r="B20" s="10" t="s">
        <v>41</v>
      </c>
      <c r="C20" s="11">
        <v>11.4552</v>
      </c>
      <c r="D20" s="17">
        <v>221.06800000000001</v>
      </c>
      <c r="E20" s="12" t="s">
        <v>23</v>
      </c>
      <c r="F20" s="13">
        <v>564</v>
      </c>
      <c r="G20" s="14" t="s">
        <v>23</v>
      </c>
      <c r="H20" s="14" t="s">
        <v>23</v>
      </c>
      <c r="I20" s="15" t="s">
        <v>23</v>
      </c>
      <c r="J20" s="14" t="s">
        <v>23</v>
      </c>
      <c r="K20" s="14" t="s">
        <v>23</v>
      </c>
      <c r="L20" s="14" t="s">
        <v>23</v>
      </c>
      <c r="M20" s="12" t="s">
        <v>23</v>
      </c>
      <c r="N20" s="12" t="s">
        <v>23</v>
      </c>
      <c r="O20" s="12" t="s">
        <v>23</v>
      </c>
      <c r="P20" s="11">
        <v>9</v>
      </c>
      <c r="Q20" s="11">
        <v>8.75</v>
      </c>
      <c r="R20" s="12" t="s">
        <v>23</v>
      </c>
      <c r="S20" s="11">
        <v>9.76</v>
      </c>
      <c r="T20" s="16">
        <v>4.5926999999999998</v>
      </c>
      <c r="U20" s="16">
        <v>9.8005600000000008</v>
      </c>
      <c r="V20" s="17">
        <v>11.688800000000001</v>
      </c>
      <c r="W20" s="11">
        <v>11.560700000000001</v>
      </c>
      <c r="X20" s="14" t="s">
        <v>23</v>
      </c>
      <c r="Y20" s="18">
        <v>-256.05399999999997</v>
      </c>
      <c r="Z20" s="19">
        <v>-288.327</v>
      </c>
    </row>
    <row r="21" spans="1:26" x14ac:dyDescent="0.3">
      <c r="A21">
        <v>20</v>
      </c>
      <c r="B21" s="10" t="s">
        <v>42</v>
      </c>
      <c r="C21" s="11">
        <v>11.5021</v>
      </c>
      <c r="D21" s="17">
        <v>221.54599999999999</v>
      </c>
      <c r="E21" s="12" t="s">
        <v>23</v>
      </c>
      <c r="F21" s="13">
        <v>429</v>
      </c>
      <c r="G21" s="14" t="s">
        <v>23</v>
      </c>
      <c r="H21" s="14" t="s">
        <v>23</v>
      </c>
      <c r="I21" s="15" t="s">
        <v>23</v>
      </c>
      <c r="J21" s="14" t="s">
        <v>23</v>
      </c>
      <c r="K21" s="14" t="s">
        <v>23</v>
      </c>
      <c r="L21" s="14" t="s">
        <v>23</v>
      </c>
      <c r="M21" s="12" t="s">
        <v>23</v>
      </c>
      <c r="N21" s="12" t="s">
        <v>23</v>
      </c>
      <c r="O21" s="12" t="s">
        <v>23</v>
      </c>
      <c r="P21" s="11">
        <v>9</v>
      </c>
      <c r="Q21" s="11">
        <v>9.7100000000000009</v>
      </c>
      <c r="R21" s="12" t="s">
        <v>23</v>
      </c>
      <c r="S21" s="11">
        <v>9.59</v>
      </c>
      <c r="T21" s="11">
        <v>4.49512</v>
      </c>
      <c r="U21" s="17">
        <v>10.0707</v>
      </c>
      <c r="V21" s="17">
        <v>12.169700000000001</v>
      </c>
      <c r="W21" s="11">
        <v>14.5532</v>
      </c>
      <c r="X21" s="14" t="s">
        <v>23</v>
      </c>
      <c r="Y21" s="18">
        <v>-345.05900000000003</v>
      </c>
      <c r="Z21" s="19">
        <v>-389.91699999999997</v>
      </c>
    </row>
    <row r="22" spans="1:26" x14ac:dyDescent="0.3">
      <c r="A22">
        <v>21</v>
      </c>
      <c r="B22" s="10" t="s">
        <v>43</v>
      </c>
      <c r="C22" s="11">
        <v>11.4757</v>
      </c>
      <c r="D22" s="17">
        <v>220.17099999999999</v>
      </c>
      <c r="E22" s="12" t="s">
        <v>23</v>
      </c>
      <c r="F22" s="13">
        <v>323</v>
      </c>
      <c r="G22" s="14" t="s">
        <v>23</v>
      </c>
      <c r="H22" s="14" t="s">
        <v>23</v>
      </c>
      <c r="I22" s="15" t="s">
        <v>23</v>
      </c>
      <c r="J22" s="14" t="s">
        <v>23</v>
      </c>
      <c r="K22" s="14" t="s">
        <v>23</v>
      </c>
      <c r="L22" s="14" t="s">
        <v>23</v>
      </c>
      <c r="M22" s="12" t="s">
        <v>23</v>
      </c>
      <c r="N22" s="12" t="s">
        <v>23</v>
      </c>
      <c r="O22" s="12" t="s">
        <v>23</v>
      </c>
      <c r="P22" s="11">
        <v>9</v>
      </c>
      <c r="Q22" s="11">
        <v>10.67</v>
      </c>
      <c r="R22" s="12" t="s">
        <v>23</v>
      </c>
      <c r="S22" s="11">
        <v>9.19</v>
      </c>
      <c r="T22" s="11">
        <v>4.6420599999999999</v>
      </c>
      <c r="U22" s="17">
        <v>10.3589</v>
      </c>
      <c r="V22" s="16">
        <v>12.4948</v>
      </c>
      <c r="W22" s="11">
        <v>15.032500000000001</v>
      </c>
      <c r="X22" s="14" t="s">
        <v>23</v>
      </c>
      <c r="Y22" s="18">
        <v>-372.56299999999999</v>
      </c>
      <c r="Z22" s="19">
        <v>-429.29399999999998</v>
      </c>
    </row>
    <row r="23" spans="1:26" x14ac:dyDescent="0.3">
      <c r="A23">
        <v>22</v>
      </c>
      <c r="B23" s="10" t="s">
        <v>44</v>
      </c>
      <c r="C23" s="11">
        <v>11.5421</v>
      </c>
      <c r="D23" s="17">
        <v>218.202</v>
      </c>
      <c r="E23" s="12" t="s">
        <v>23</v>
      </c>
      <c r="F23" s="13">
        <v>333</v>
      </c>
      <c r="G23" s="14" t="s">
        <v>23</v>
      </c>
      <c r="H23" s="14" t="s">
        <v>23</v>
      </c>
      <c r="I23" s="15" t="s">
        <v>23</v>
      </c>
      <c r="J23" s="14" t="s">
        <v>23</v>
      </c>
      <c r="K23" s="14" t="s">
        <v>23</v>
      </c>
      <c r="L23" s="14" t="s">
        <v>23</v>
      </c>
      <c r="M23" s="12" t="s">
        <v>23</v>
      </c>
      <c r="N23" s="12" t="s">
        <v>23</v>
      </c>
      <c r="O23" s="12" t="s">
        <v>23</v>
      </c>
      <c r="P23" s="11">
        <v>10</v>
      </c>
      <c r="Q23" s="11">
        <v>11</v>
      </c>
      <c r="R23" s="12" t="s">
        <v>23</v>
      </c>
      <c r="S23" s="11">
        <v>9.24</v>
      </c>
      <c r="T23" s="11">
        <v>4.9712699999999996</v>
      </c>
      <c r="U23" s="17">
        <v>10.2149</v>
      </c>
      <c r="V23" s="17">
        <v>12.564299999999999</v>
      </c>
      <c r="W23" s="11">
        <v>13.5947</v>
      </c>
      <c r="X23" s="14" t="s">
        <v>23</v>
      </c>
      <c r="Y23" s="18">
        <v>-318.36799999999999</v>
      </c>
      <c r="Z23" s="19">
        <v>-372.05500000000001</v>
      </c>
    </row>
    <row r="24" spans="1:26" x14ac:dyDescent="0.3">
      <c r="A24">
        <v>23</v>
      </c>
      <c r="B24" s="10" t="s">
        <v>45</v>
      </c>
      <c r="C24" s="11">
        <v>11.519</v>
      </c>
      <c r="D24" s="17">
        <v>216.411</v>
      </c>
      <c r="E24" s="12" t="s">
        <v>23</v>
      </c>
      <c r="F24" s="13">
        <v>348</v>
      </c>
      <c r="G24" s="14" t="s">
        <v>23</v>
      </c>
      <c r="H24" s="14" t="s">
        <v>23</v>
      </c>
      <c r="I24" s="15" t="s">
        <v>23</v>
      </c>
      <c r="J24" s="14" t="s">
        <v>23</v>
      </c>
      <c r="K24" s="14" t="s">
        <v>23</v>
      </c>
      <c r="L24" s="14" t="s">
        <v>23</v>
      </c>
      <c r="M24" s="12" t="s">
        <v>23</v>
      </c>
      <c r="N24" s="12" t="s">
        <v>23</v>
      </c>
      <c r="O24" s="12" t="s">
        <v>23</v>
      </c>
      <c r="P24" s="11">
        <v>10</v>
      </c>
      <c r="Q24" s="11">
        <v>11.34</v>
      </c>
      <c r="R24" s="12" t="s">
        <v>23</v>
      </c>
      <c r="S24" s="11">
        <v>9.2899999999999991</v>
      </c>
      <c r="T24" s="11">
        <v>5.4882900000000001</v>
      </c>
      <c r="U24" s="17">
        <v>10.713900000000001</v>
      </c>
      <c r="V24" s="17">
        <v>13.0289</v>
      </c>
      <c r="W24" s="11">
        <v>12.355600000000001</v>
      </c>
      <c r="X24" s="14" t="s">
        <v>23</v>
      </c>
      <c r="Y24" s="18">
        <v>-323.95</v>
      </c>
      <c r="Z24" s="19">
        <v>-356.62900000000002</v>
      </c>
    </row>
    <row r="25" spans="1:26" x14ac:dyDescent="0.3">
      <c r="A25">
        <v>24</v>
      </c>
      <c r="B25" s="10" t="s">
        <v>46</v>
      </c>
      <c r="C25" s="11">
        <v>12.025600000000001</v>
      </c>
      <c r="D25" s="17">
        <v>210.44900000000001</v>
      </c>
      <c r="E25" s="12" t="s">
        <v>23</v>
      </c>
      <c r="F25" s="13">
        <v>414</v>
      </c>
      <c r="G25" s="14" t="s">
        <v>23</v>
      </c>
      <c r="H25" s="14" t="s">
        <v>23</v>
      </c>
      <c r="I25" s="15" t="s">
        <v>23</v>
      </c>
      <c r="J25" s="14" t="s">
        <v>23</v>
      </c>
      <c r="K25" s="14" t="s">
        <v>23</v>
      </c>
      <c r="L25" s="14" t="s">
        <v>23</v>
      </c>
      <c r="M25" s="12" t="s">
        <v>23</v>
      </c>
      <c r="N25" s="12" t="s">
        <v>23</v>
      </c>
      <c r="O25" s="12" t="s">
        <v>23</v>
      </c>
      <c r="P25" s="11">
        <v>10</v>
      </c>
      <c r="Q25" s="11">
        <v>10.46</v>
      </c>
      <c r="R25" s="12" t="s">
        <v>23</v>
      </c>
      <c r="S25" s="11">
        <v>9.34</v>
      </c>
      <c r="T25" s="11">
        <v>6.1319900000000001</v>
      </c>
      <c r="U25" s="17">
        <v>10.9817</v>
      </c>
      <c r="V25" s="17">
        <v>13.144299999999999</v>
      </c>
      <c r="W25" s="11">
        <v>15.519500000000001</v>
      </c>
      <c r="X25" s="14" t="s">
        <v>23</v>
      </c>
      <c r="Y25" s="18">
        <v>-357.84699999999998</v>
      </c>
      <c r="Z25" s="19">
        <v>-397.22399999999999</v>
      </c>
    </row>
    <row r="26" spans="1:26" x14ac:dyDescent="0.3">
      <c r="A26">
        <v>25</v>
      </c>
      <c r="B26" s="10" t="s">
        <v>47</v>
      </c>
      <c r="C26" s="11">
        <v>12.243</v>
      </c>
      <c r="D26" s="17">
        <v>203.32499999999999</v>
      </c>
      <c r="E26" s="12" t="s">
        <v>23</v>
      </c>
      <c r="F26" s="13">
        <v>503</v>
      </c>
      <c r="G26" s="14" t="s">
        <v>23</v>
      </c>
      <c r="H26" s="14" t="s">
        <v>23</v>
      </c>
      <c r="I26" s="15" t="s">
        <v>23</v>
      </c>
      <c r="J26" s="14" t="s">
        <v>23</v>
      </c>
      <c r="K26" s="14" t="s">
        <v>23</v>
      </c>
      <c r="L26" s="14" t="s">
        <v>23</v>
      </c>
      <c r="M26" s="12" t="s">
        <v>23</v>
      </c>
      <c r="N26" s="12" t="s">
        <v>23</v>
      </c>
      <c r="O26" s="12" t="s">
        <v>23</v>
      </c>
      <c r="P26" s="11">
        <v>10</v>
      </c>
      <c r="Q26" s="11">
        <v>11.84</v>
      </c>
      <c r="R26" s="12" t="s">
        <v>23</v>
      </c>
      <c r="S26" s="11">
        <v>9.39</v>
      </c>
      <c r="T26" s="11">
        <v>5.9049500000000004</v>
      </c>
      <c r="U26" s="17">
        <v>11.123799999999999</v>
      </c>
      <c r="V26" s="17">
        <v>13.1691</v>
      </c>
      <c r="W26" s="11">
        <v>17.257300000000001</v>
      </c>
      <c r="X26" s="14" t="s">
        <v>23</v>
      </c>
      <c r="Y26" s="18">
        <v>-375.81</v>
      </c>
      <c r="Z26" s="19">
        <v>-412.54899999999998</v>
      </c>
    </row>
    <row r="27" spans="1:26" x14ac:dyDescent="0.3">
      <c r="A27">
        <v>26</v>
      </c>
      <c r="B27" s="10" t="s">
        <v>48</v>
      </c>
      <c r="C27" s="11">
        <v>12.2713</v>
      </c>
      <c r="D27" s="17">
        <v>201.73599999999999</v>
      </c>
      <c r="E27" s="12" t="s">
        <v>23</v>
      </c>
      <c r="F27" s="13">
        <v>658</v>
      </c>
      <c r="G27" s="14" t="s">
        <v>23</v>
      </c>
      <c r="H27" s="14" t="s">
        <v>23</v>
      </c>
      <c r="I27" s="15" t="s">
        <v>23</v>
      </c>
      <c r="J27" s="14" t="s">
        <v>23</v>
      </c>
      <c r="K27" s="14" t="s">
        <v>23</v>
      </c>
      <c r="L27" s="14" t="s">
        <v>23</v>
      </c>
      <c r="M27" s="12" t="s">
        <v>23</v>
      </c>
      <c r="N27" s="12" t="s">
        <v>23</v>
      </c>
      <c r="O27" s="12" t="s">
        <v>23</v>
      </c>
      <c r="P27" s="11">
        <v>10</v>
      </c>
      <c r="Q27" s="11">
        <v>11.17</v>
      </c>
      <c r="R27" s="12" t="s">
        <v>23</v>
      </c>
      <c r="S27" s="11">
        <v>9.4499999999999993</v>
      </c>
      <c r="T27" s="11">
        <v>6.1465399999999999</v>
      </c>
      <c r="U27" s="17">
        <v>10.8383</v>
      </c>
      <c r="V27" s="17">
        <v>13.296900000000001</v>
      </c>
      <c r="W27" s="11">
        <v>15.1143</v>
      </c>
      <c r="X27" s="14" t="s">
        <v>23</v>
      </c>
      <c r="Y27" s="18">
        <v>-418.23200000000003</v>
      </c>
      <c r="Z27" s="19">
        <v>-487.65</v>
      </c>
    </row>
    <row r="28" spans="1:26" x14ac:dyDescent="0.3">
      <c r="A28">
        <v>27</v>
      </c>
      <c r="B28" s="10" t="s">
        <v>49</v>
      </c>
      <c r="C28" s="11">
        <v>12.682600000000001</v>
      </c>
      <c r="D28" s="17">
        <v>192.58199999999999</v>
      </c>
      <c r="E28" s="12" t="s">
        <v>23</v>
      </c>
      <c r="F28" s="13">
        <v>612</v>
      </c>
      <c r="G28" s="14" t="s">
        <v>23</v>
      </c>
      <c r="H28" s="14" t="s">
        <v>23</v>
      </c>
      <c r="I28" s="15" t="s">
        <v>23</v>
      </c>
      <c r="J28" s="14" t="s">
        <v>23</v>
      </c>
      <c r="K28" s="14" t="s">
        <v>23</v>
      </c>
      <c r="L28" s="14" t="s">
        <v>23</v>
      </c>
      <c r="M28" s="12" t="s">
        <v>23</v>
      </c>
      <c r="N28" s="12" t="s">
        <v>23</v>
      </c>
      <c r="O28" s="12" t="s">
        <v>23</v>
      </c>
      <c r="P28" s="11">
        <v>10</v>
      </c>
      <c r="Q28" s="11">
        <v>9.8800000000000008</v>
      </c>
      <c r="R28" s="12" t="s">
        <v>23</v>
      </c>
      <c r="S28" s="11">
        <v>9.51</v>
      </c>
      <c r="T28" s="11">
        <v>5.9888000000000003</v>
      </c>
      <c r="U28" s="17">
        <v>11.334300000000001</v>
      </c>
      <c r="V28" s="17">
        <v>13.947100000000001</v>
      </c>
      <c r="W28" s="11">
        <v>12.799799999999999</v>
      </c>
      <c r="X28" s="14" t="s">
        <v>23</v>
      </c>
      <c r="Y28" s="18">
        <v>-459.94400000000002</v>
      </c>
      <c r="Z28" s="19">
        <v>-506.42500000000001</v>
      </c>
    </row>
    <row r="29" spans="1:26" x14ac:dyDescent="0.3">
      <c r="A29">
        <v>28</v>
      </c>
      <c r="B29" s="10" t="s">
        <v>50</v>
      </c>
      <c r="C29" s="11">
        <v>12.897600000000001</v>
      </c>
      <c r="D29" s="17">
        <v>188.773</v>
      </c>
      <c r="E29" s="12" t="s">
        <v>23</v>
      </c>
      <c r="F29" s="13">
        <v>368</v>
      </c>
      <c r="G29" s="14" t="s">
        <v>23</v>
      </c>
      <c r="H29" s="14" t="s">
        <v>23</v>
      </c>
      <c r="I29" s="15" t="s">
        <v>23</v>
      </c>
      <c r="J29" s="14" t="s">
        <v>23</v>
      </c>
      <c r="K29" s="14" t="s">
        <v>23</v>
      </c>
      <c r="L29" s="14" t="s">
        <v>23</v>
      </c>
      <c r="M29" s="12" t="s">
        <v>23</v>
      </c>
      <c r="N29" s="12" t="s">
        <v>23</v>
      </c>
      <c r="O29" s="12" t="s">
        <v>23</v>
      </c>
      <c r="P29" s="11">
        <v>10</v>
      </c>
      <c r="Q29" s="11">
        <v>8.75</v>
      </c>
      <c r="R29" s="12" t="s">
        <v>23</v>
      </c>
      <c r="S29" s="11">
        <v>9.57</v>
      </c>
      <c r="T29" s="11">
        <v>6.0648099999999996</v>
      </c>
      <c r="U29" s="17">
        <v>11.542999999999999</v>
      </c>
      <c r="V29" s="17">
        <v>13.9642</v>
      </c>
      <c r="W29" s="11">
        <v>16.178000000000001</v>
      </c>
      <c r="X29" s="14" t="s">
        <v>23</v>
      </c>
      <c r="Y29" s="18">
        <v>-578.58299999999997</v>
      </c>
      <c r="Z29" s="19">
        <v>-643.43399999999997</v>
      </c>
    </row>
    <row r="30" spans="1:26" x14ac:dyDescent="0.3">
      <c r="A30">
        <v>29</v>
      </c>
      <c r="B30" s="10" t="s">
        <v>51</v>
      </c>
      <c r="C30" s="11">
        <v>12.7395</v>
      </c>
      <c r="D30" s="17">
        <v>352.22300000000001</v>
      </c>
      <c r="E30" s="12" t="s">
        <v>23</v>
      </c>
      <c r="F30" s="13">
        <v>431</v>
      </c>
      <c r="G30" s="14" t="s">
        <v>23</v>
      </c>
      <c r="H30" s="14" t="s">
        <v>23</v>
      </c>
      <c r="I30" s="15" t="s">
        <v>23</v>
      </c>
      <c r="J30" s="14" t="s">
        <v>23</v>
      </c>
      <c r="K30" s="14" t="s">
        <v>23</v>
      </c>
      <c r="L30" s="14" t="s">
        <v>23</v>
      </c>
      <c r="M30" s="12" t="s">
        <v>23</v>
      </c>
      <c r="N30" s="12" t="s">
        <v>23</v>
      </c>
      <c r="O30" s="12" t="s">
        <v>23</v>
      </c>
      <c r="P30" s="11">
        <v>10</v>
      </c>
      <c r="Q30" s="11">
        <v>8.8800000000000008</v>
      </c>
      <c r="R30" s="12" t="s">
        <v>23</v>
      </c>
      <c r="S30" s="11">
        <v>9.64</v>
      </c>
      <c r="T30" s="11">
        <v>6.35724</v>
      </c>
      <c r="U30" s="17">
        <v>11.746</v>
      </c>
      <c r="V30" s="17">
        <v>14.002800000000001</v>
      </c>
      <c r="W30" s="11">
        <v>17.417100000000001</v>
      </c>
      <c r="X30" s="14" t="s">
        <v>23</v>
      </c>
      <c r="Y30" s="18">
        <v>-596.851</v>
      </c>
      <c r="Z30" s="19">
        <v>-650.84299999999996</v>
      </c>
    </row>
    <row r="31" spans="1:26" x14ac:dyDescent="0.3">
      <c r="A31">
        <v>30</v>
      </c>
      <c r="B31" s="10" t="s">
        <v>52</v>
      </c>
      <c r="C31" s="11">
        <v>12.7819</v>
      </c>
      <c r="D31" s="17">
        <v>359.863</v>
      </c>
      <c r="E31" s="12" t="s">
        <v>23</v>
      </c>
      <c r="F31" s="13">
        <v>328</v>
      </c>
      <c r="G31" s="14" t="s">
        <v>23</v>
      </c>
      <c r="H31" s="14" t="s">
        <v>23</v>
      </c>
      <c r="I31" s="15" t="s">
        <v>23</v>
      </c>
      <c r="J31" s="14" t="s">
        <v>23</v>
      </c>
      <c r="K31" s="14" t="s">
        <v>23</v>
      </c>
      <c r="L31" s="14" t="s">
        <v>23</v>
      </c>
      <c r="M31" s="12" t="s">
        <v>23</v>
      </c>
      <c r="N31" s="12" t="s">
        <v>23</v>
      </c>
      <c r="O31" s="12" t="s">
        <v>23</v>
      </c>
      <c r="P31" s="11">
        <v>10</v>
      </c>
      <c r="Q31" s="11">
        <v>8.4600000000000009</v>
      </c>
      <c r="R31" s="12" t="s">
        <v>23</v>
      </c>
      <c r="S31" s="11">
        <v>9.7100000000000009</v>
      </c>
      <c r="T31" s="11">
        <v>7.14086</v>
      </c>
      <c r="U31" s="17">
        <v>11.939</v>
      </c>
      <c r="V31" s="17">
        <v>14.2133</v>
      </c>
      <c r="W31" s="11">
        <v>15.655900000000001</v>
      </c>
      <c r="X31" s="14" t="s">
        <v>23</v>
      </c>
      <c r="Y31" s="18">
        <v>-546.51300000000003</v>
      </c>
      <c r="Z31" s="19">
        <v>-588.12300000000005</v>
      </c>
    </row>
    <row r="32" spans="1:26" x14ac:dyDescent="0.3">
      <c r="A32">
        <v>31</v>
      </c>
      <c r="B32" s="10" t="s">
        <v>53</v>
      </c>
      <c r="C32" s="11">
        <v>13.0457</v>
      </c>
      <c r="D32" s="17">
        <v>353.44</v>
      </c>
      <c r="E32" s="12" t="s">
        <v>23</v>
      </c>
      <c r="F32" s="13">
        <v>107</v>
      </c>
      <c r="G32" s="14" t="s">
        <v>23</v>
      </c>
      <c r="H32" s="14" t="s">
        <v>23</v>
      </c>
      <c r="I32" s="15" t="s">
        <v>23</v>
      </c>
      <c r="J32" s="14" t="s">
        <v>23</v>
      </c>
      <c r="K32" s="14" t="s">
        <v>23</v>
      </c>
      <c r="L32" s="14" t="s">
        <v>23</v>
      </c>
      <c r="M32" s="12" t="s">
        <v>23</v>
      </c>
      <c r="N32" s="12" t="s">
        <v>23</v>
      </c>
      <c r="O32" s="12" t="s">
        <v>23</v>
      </c>
      <c r="P32" s="11">
        <v>10</v>
      </c>
      <c r="Q32" s="11">
        <v>8.59</v>
      </c>
      <c r="R32" s="12" t="s">
        <v>23</v>
      </c>
      <c r="S32" s="11">
        <v>9.7799999999999994</v>
      </c>
      <c r="T32" s="11">
        <v>7.0416400000000001</v>
      </c>
      <c r="U32" s="17">
        <v>12.7852</v>
      </c>
      <c r="V32" s="17">
        <v>15.417299999999999</v>
      </c>
      <c r="W32" s="11">
        <v>15.2234</v>
      </c>
      <c r="X32" s="14" t="s">
        <v>23</v>
      </c>
      <c r="Y32" s="18">
        <v>-684.84100000000001</v>
      </c>
      <c r="Z32" s="19">
        <v>-788.66300000000001</v>
      </c>
    </row>
    <row r="33" spans="1:26" x14ac:dyDescent="0.3">
      <c r="A33">
        <v>32</v>
      </c>
      <c r="B33" s="10" t="s">
        <v>54</v>
      </c>
      <c r="C33" s="11">
        <v>13.041600000000001</v>
      </c>
      <c r="D33" s="17">
        <v>360.11700000000002</v>
      </c>
      <c r="E33" s="12" t="s">
        <v>23</v>
      </c>
      <c r="F33" s="13">
        <v>168</v>
      </c>
      <c r="G33" s="14" t="s">
        <v>23</v>
      </c>
      <c r="H33" s="14" t="s">
        <v>23</v>
      </c>
      <c r="I33" s="15" t="s">
        <v>23</v>
      </c>
      <c r="J33" s="14" t="s">
        <v>23</v>
      </c>
      <c r="K33" s="14" t="s">
        <v>23</v>
      </c>
      <c r="L33" s="14" t="s">
        <v>23</v>
      </c>
      <c r="M33" s="12" t="s">
        <v>23</v>
      </c>
      <c r="N33" s="12" t="s">
        <v>23</v>
      </c>
      <c r="O33" s="12" t="s">
        <v>23</v>
      </c>
      <c r="P33" s="11">
        <v>10</v>
      </c>
      <c r="Q33" s="11">
        <v>9.3800000000000008</v>
      </c>
      <c r="R33" s="12" t="s">
        <v>23</v>
      </c>
      <c r="S33" s="11">
        <v>9.86</v>
      </c>
      <c r="T33" s="11">
        <v>7.2842099999999999</v>
      </c>
      <c r="U33" s="17">
        <v>12.7295</v>
      </c>
      <c r="V33" s="17">
        <v>15.2393</v>
      </c>
      <c r="W33" s="11">
        <v>17.557300000000001</v>
      </c>
      <c r="X33" s="14" t="s">
        <v>23</v>
      </c>
      <c r="Y33" s="18">
        <v>-524.08399999999995</v>
      </c>
      <c r="Z33" s="19">
        <v>-569.34799999999996</v>
      </c>
    </row>
    <row r="34" spans="1:26" x14ac:dyDescent="0.3">
      <c r="A34">
        <v>33</v>
      </c>
      <c r="B34" s="10" t="s">
        <v>55</v>
      </c>
      <c r="C34" s="11">
        <v>12.386699999999999</v>
      </c>
      <c r="D34" s="17">
        <v>364.06</v>
      </c>
      <c r="E34" s="16">
        <v>205.01300000000001</v>
      </c>
      <c r="F34" s="13">
        <v>684</v>
      </c>
      <c r="G34" s="14" t="s">
        <v>23</v>
      </c>
      <c r="H34" s="14" t="s">
        <v>23</v>
      </c>
      <c r="I34" s="15" t="s">
        <v>23</v>
      </c>
      <c r="J34" s="14" t="s">
        <v>23</v>
      </c>
      <c r="K34" s="14" t="s">
        <v>23</v>
      </c>
      <c r="L34" s="14" t="s">
        <v>23</v>
      </c>
      <c r="M34" s="12" t="s">
        <v>23</v>
      </c>
      <c r="N34" s="12" t="s">
        <v>23</v>
      </c>
      <c r="O34" s="12" t="s">
        <v>23</v>
      </c>
      <c r="P34" s="11">
        <v>10</v>
      </c>
      <c r="Q34" s="11">
        <v>9.7100000000000009</v>
      </c>
      <c r="R34" s="12" t="s">
        <v>23</v>
      </c>
      <c r="S34" s="11">
        <v>10.97</v>
      </c>
      <c r="T34" s="11">
        <v>6.87507</v>
      </c>
      <c r="U34" s="17">
        <v>13.1686</v>
      </c>
      <c r="V34" s="17">
        <v>15.489000000000001</v>
      </c>
      <c r="W34" s="11">
        <v>19.4666</v>
      </c>
      <c r="X34" s="14" t="s">
        <v>23</v>
      </c>
      <c r="Y34" s="18">
        <v>-544.077</v>
      </c>
      <c r="Z34" s="19">
        <v>-603.75199999999995</v>
      </c>
    </row>
    <row r="35" spans="1:26" x14ac:dyDescent="0.3">
      <c r="A35">
        <v>34</v>
      </c>
      <c r="B35" s="10" t="s">
        <v>56</v>
      </c>
      <c r="C35" s="11">
        <v>13.1114</v>
      </c>
      <c r="D35" s="17">
        <v>363.99</v>
      </c>
      <c r="E35" s="16">
        <v>205.773</v>
      </c>
      <c r="F35" s="13">
        <v>694</v>
      </c>
      <c r="G35" s="14" t="s">
        <v>23</v>
      </c>
      <c r="H35" s="14" t="s">
        <v>23</v>
      </c>
      <c r="I35" s="15" t="s">
        <v>23</v>
      </c>
      <c r="J35" s="14" t="s">
        <v>23</v>
      </c>
      <c r="K35" s="14" t="s">
        <v>23</v>
      </c>
      <c r="L35" s="14" t="s">
        <v>23</v>
      </c>
      <c r="M35" s="12" t="s">
        <v>23</v>
      </c>
      <c r="N35" s="12" t="s">
        <v>23</v>
      </c>
      <c r="O35" s="12" t="s">
        <v>23</v>
      </c>
      <c r="P35" s="11">
        <v>10</v>
      </c>
      <c r="Q35" s="11">
        <v>8.2100000000000009</v>
      </c>
      <c r="R35" s="12" t="s">
        <v>23</v>
      </c>
      <c r="S35" s="11">
        <v>11.5</v>
      </c>
      <c r="T35" s="11">
        <v>6.4551499999999997</v>
      </c>
      <c r="U35" s="17">
        <v>13.6203</v>
      </c>
      <c r="V35" s="17">
        <v>15.994400000000001</v>
      </c>
      <c r="W35" s="11">
        <v>17.362500000000001</v>
      </c>
      <c r="X35" s="14" t="s">
        <v>23</v>
      </c>
      <c r="Y35" s="18">
        <v>-774.65800000000002</v>
      </c>
      <c r="Z35" s="19">
        <v>-802.26300000000003</v>
      </c>
    </row>
    <row r="36" spans="1:26" x14ac:dyDescent="0.3">
      <c r="A36">
        <v>35</v>
      </c>
      <c r="B36" s="10" t="s">
        <v>57</v>
      </c>
      <c r="C36" s="11">
        <v>12.9932</v>
      </c>
      <c r="D36" s="17">
        <v>356.73</v>
      </c>
      <c r="E36" s="16">
        <v>203.04</v>
      </c>
      <c r="F36" s="13">
        <v>407</v>
      </c>
      <c r="G36" s="14" t="s">
        <v>23</v>
      </c>
      <c r="H36" s="14" t="s">
        <v>23</v>
      </c>
      <c r="I36" s="15" t="s">
        <v>23</v>
      </c>
      <c r="J36" s="14" t="s">
        <v>23</v>
      </c>
      <c r="K36" s="14" t="s">
        <v>23</v>
      </c>
      <c r="L36" s="14" t="s">
        <v>23</v>
      </c>
      <c r="M36" s="12" t="s">
        <v>23</v>
      </c>
      <c r="N36" s="12" t="s">
        <v>23</v>
      </c>
      <c r="O36" s="12" t="s">
        <v>23</v>
      </c>
      <c r="P36" s="11">
        <v>10</v>
      </c>
      <c r="Q36" s="11">
        <v>8.83</v>
      </c>
      <c r="R36" s="12" t="s">
        <v>23</v>
      </c>
      <c r="S36" s="11">
        <v>11.5</v>
      </c>
      <c r="T36" s="11">
        <v>6.3167</v>
      </c>
      <c r="U36" s="17">
        <v>14.304500000000001</v>
      </c>
      <c r="V36" s="17">
        <v>17.0291</v>
      </c>
      <c r="W36" s="11">
        <v>16.446899999999999</v>
      </c>
      <c r="X36" s="14" t="s">
        <v>23</v>
      </c>
      <c r="Y36" s="18">
        <v>-896.03800000000001</v>
      </c>
      <c r="Z36" s="19">
        <v>-984.33199999999999</v>
      </c>
    </row>
    <row r="37" spans="1:26" x14ac:dyDescent="0.3">
      <c r="A37">
        <v>36</v>
      </c>
      <c r="B37" s="10" t="s">
        <v>58</v>
      </c>
      <c r="C37" s="11">
        <v>12.6266</v>
      </c>
      <c r="D37" s="17">
        <v>364.27</v>
      </c>
      <c r="E37" s="16">
        <v>208.357</v>
      </c>
      <c r="F37" s="13">
        <v>467</v>
      </c>
      <c r="G37" s="14" t="s">
        <v>23</v>
      </c>
      <c r="H37" s="14" t="s">
        <v>23</v>
      </c>
      <c r="I37" s="15" t="s">
        <v>23</v>
      </c>
      <c r="J37" s="14" t="s">
        <v>23</v>
      </c>
      <c r="K37" s="14" t="s">
        <v>23</v>
      </c>
      <c r="L37" s="14" t="s">
        <v>23</v>
      </c>
      <c r="M37" s="12" t="s">
        <v>23</v>
      </c>
      <c r="N37" s="12" t="s">
        <v>23</v>
      </c>
      <c r="O37" s="12" t="s">
        <v>23</v>
      </c>
      <c r="P37" s="11">
        <v>10</v>
      </c>
      <c r="Q37" s="11">
        <v>7.75</v>
      </c>
      <c r="R37" s="12" t="s">
        <v>23</v>
      </c>
      <c r="S37" s="11">
        <v>10.81</v>
      </c>
      <c r="T37" s="11">
        <v>6.0486300000000002</v>
      </c>
      <c r="U37" s="17">
        <v>14.693</v>
      </c>
      <c r="V37" s="17">
        <v>17.388500000000001</v>
      </c>
      <c r="W37" s="11">
        <v>19.8446</v>
      </c>
      <c r="X37" s="14" t="s">
        <v>23</v>
      </c>
      <c r="Y37" s="18">
        <v>-674.69200000000001</v>
      </c>
      <c r="Z37" s="19">
        <v>-724.625</v>
      </c>
    </row>
    <row r="38" spans="1:26" x14ac:dyDescent="0.3">
      <c r="A38">
        <v>37</v>
      </c>
      <c r="B38" s="10" t="s">
        <v>59</v>
      </c>
      <c r="C38" s="11">
        <v>12.1623</v>
      </c>
      <c r="D38" s="17">
        <v>378.08</v>
      </c>
      <c r="E38" s="16">
        <v>215.453</v>
      </c>
      <c r="F38" s="13">
        <v>824</v>
      </c>
      <c r="G38" s="14" t="s">
        <v>23</v>
      </c>
      <c r="H38" s="14" t="s">
        <v>23</v>
      </c>
      <c r="I38" s="15" t="s">
        <v>23</v>
      </c>
      <c r="J38" s="14" t="s">
        <v>23</v>
      </c>
      <c r="K38" s="14" t="s">
        <v>23</v>
      </c>
      <c r="L38" s="14" t="s">
        <v>23</v>
      </c>
      <c r="M38" s="12" t="s">
        <v>23</v>
      </c>
      <c r="N38" s="12" t="s">
        <v>23</v>
      </c>
      <c r="O38" s="12" t="s">
        <v>23</v>
      </c>
      <c r="P38" s="11">
        <v>10</v>
      </c>
      <c r="Q38" s="11">
        <v>8.17</v>
      </c>
      <c r="R38" s="12" t="s">
        <v>23</v>
      </c>
      <c r="S38" s="11">
        <v>9.4166699999999999</v>
      </c>
      <c r="T38" s="11">
        <v>6.3029700000000002</v>
      </c>
      <c r="U38" s="17">
        <v>15.0189</v>
      </c>
      <c r="V38" s="17">
        <v>17.505700000000001</v>
      </c>
      <c r="W38" s="11">
        <v>21.823899999999998</v>
      </c>
      <c r="X38" s="14" t="s">
        <v>23</v>
      </c>
      <c r="Y38" s="18">
        <v>-493.13</v>
      </c>
      <c r="Z38" s="19">
        <v>-529.56500000000005</v>
      </c>
    </row>
    <row r="39" spans="1:26" x14ac:dyDescent="0.3">
      <c r="A39">
        <v>38</v>
      </c>
      <c r="B39" s="10" t="s">
        <v>60</v>
      </c>
      <c r="C39" s="11">
        <v>11.3909</v>
      </c>
      <c r="D39" s="17">
        <v>404.09</v>
      </c>
      <c r="E39" s="16">
        <v>229.90299999999999</v>
      </c>
      <c r="F39" s="13">
        <v>973</v>
      </c>
      <c r="G39" s="14" t="s">
        <v>23</v>
      </c>
      <c r="H39" s="14" t="s">
        <v>23</v>
      </c>
      <c r="I39" s="15" t="s">
        <v>23</v>
      </c>
      <c r="J39" s="14" t="s">
        <v>23</v>
      </c>
      <c r="K39" s="14" t="s">
        <v>23</v>
      </c>
      <c r="L39" s="14" t="s">
        <v>23</v>
      </c>
      <c r="M39" s="12" t="s">
        <v>23</v>
      </c>
      <c r="N39" s="12" t="s">
        <v>23</v>
      </c>
      <c r="O39" s="12" t="s">
        <v>23</v>
      </c>
      <c r="P39" s="11">
        <v>10</v>
      </c>
      <c r="Q39" s="11">
        <v>9.6666699999999999</v>
      </c>
      <c r="R39" s="12" t="s">
        <v>23</v>
      </c>
      <c r="S39" s="11">
        <v>9.4066700000000001</v>
      </c>
      <c r="T39" s="11">
        <v>6.2578500000000004</v>
      </c>
      <c r="U39" s="17">
        <v>15.1378</v>
      </c>
      <c r="V39" s="17">
        <v>17.897099999999998</v>
      </c>
      <c r="W39" s="11">
        <v>19.1783</v>
      </c>
      <c r="X39" s="14" t="s">
        <v>23</v>
      </c>
      <c r="Y39" s="18">
        <v>-701.07899999999995</v>
      </c>
      <c r="Z39" s="19">
        <v>-781.05200000000002</v>
      </c>
    </row>
    <row r="40" spans="1:26" x14ac:dyDescent="0.3">
      <c r="A40">
        <v>39</v>
      </c>
      <c r="B40" s="10" t="s">
        <v>61</v>
      </c>
      <c r="C40" s="11">
        <v>11.3315</v>
      </c>
      <c r="D40" s="17">
        <v>426.75700000000001</v>
      </c>
      <c r="E40" s="16">
        <v>245.42</v>
      </c>
      <c r="F40" s="13">
        <v>752</v>
      </c>
      <c r="G40" s="14" t="s">
        <v>23</v>
      </c>
      <c r="H40" s="14" t="s">
        <v>23</v>
      </c>
      <c r="I40" s="15" t="s">
        <v>23</v>
      </c>
      <c r="J40" s="14" t="s">
        <v>23</v>
      </c>
      <c r="K40" s="14" t="s">
        <v>23</v>
      </c>
      <c r="L40" s="14" t="s">
        <v>23</v>
      </c>
      <c r="M40" s="12" t="s">
        <v>23</v>
      </c>
      <c r="N40" s="12" t="s">
        <v>23</v>
      </c>
      <c r="O40" s="12" t="s">
        <v>23</v>
      </c>
      <c r="P40" s="11">
        <v>10</v>
      </c>
      <c r="Q40" s="11">
        <v>9.5433299999999992</v>
      </c>
      <c r="R40" s="12" t="s">
        <v>23</v>
      </c>
      <c r="S40" s="11">
        <v>9.3966700000000003</v>
      </c>
      <c r="T40" s="16">
        <v>6.4693500000000004</v>
      </c>
      <c r="U40" s="16">
        <v>15.882</v>
      </c>
      <c r="V40" s="17">
        <v>19.031600000000001</v>
      </c>
      <c r="W40" s="16">
        <v>18.020199999999999</v>
      </c>
      <c r="X40" s="14" t="s">
        <v>23</v>
      </c>
      <c r="Y40" s="18">
        <v>-782.57399999999996</v>
      </c>
      <c r="Z40" s="19">
        <v>-873.30399999999997</v>
      </c>
    </row>
    <row r="41" spans="1:26" x14ac:dyDescent="0.3">
      <c r="A41">
        <v>40</v>
      </c>
      <c r="B41" s="10" t="s">
        <v>62</v>
      </c>
      <c r="C41" s="11">
        <v>11.523199999999999</v>
      </c>
      <c r="D41" s="17">
        <v>416.45699999999999</v>
      </c>
      <c r="E41" s="16">
        <v>239.58699999999999</v>
      </c>
      <c r="F41" s="13">
        <v>665</v>
      </c>
      <c r="G41" s="14" t="s">
        <v>23</v>
      </c>
      <c r="H41" s="14" t="s">
        <v>23</v>
      </c>
      <c r="I41" s="15" t="s">
        <v>23</v>
      </c>
      <c r="J41" s="14" t="s">
        <v>23</v>
      </c>
      <c r="K41" s="14" t="s">
        <v>23</v>
      </c>
      <c r="L41" s="14" t="s">
        <v>23</v>
      </c>
      <c r="M41" s="12" t="s">
        <v>23</v>
      </c>
      <c r="N41" s="12" t="s">
        <v>23</v>
      </c>
      <c r="O41" s="12" t="s">
        <v>23</v>
      </c>
      <c r="P41" s="11">
        <v>10</v>
      </c>
      <c r="Q41" s="11">
        <v>9.7100000000000009</v>
      </c>
      <c r="R41" s="12" t="s">
        <v>23</v>
      </c>
      <c r="S41" s="11">
        <v>9.3866700000000005</v>
      </c>
      <c r="T41" s="11">
        <v>6.3176199999999998</v>
      </c>
      <c r="U41" s="17">
        <v>15.9701</v>
      </c>
      <c r="V41" s="17">
        <v>19.2956</v>
      </c>
      <c r="W41" s="11">
        <v>21.547499999999999</v>
      </c>
      <c r="X41" s="14" t="s">
        <v>23</v>
      </c>
      <c r="Y41" s="18">
        <v>-962.61400000000003</v>
      </c>
      <c r="Z41" s="19">
        <v>-1028.48</v>
      </c>
    </row>
    <row r="42" spans="1:26" x14ac:dyDescent="0.3">
      <c r="A42">
        <v>41</v>
      </c>
      <c r="B42" s="10" t="s">
        <v>63</v>
      </c>
      <c r="C42" s="11">
        <v>12.756</v>
      </c>
      <c r="D42" s="17">
        <v>399.48700000000002</v>
      </c>
      <c r="E42" s="16">
        <v>228.333</v>
      </c>
      <c r="F42" s="13">
        <v>743</v>
      </c>
      <c r="G42" s="14" t="s">
        <v>23</v>
      </c>
      <c r="H42" s="14" t="s">
        <v>23</v>
      </c>
      <c r="I42" s="15" t="s">
        <v>23</v>
      </c>
      <c r="J42" s="14" t="s">
        <v>23</v>
      </c>
      <c r="K42" s="14" t="s">
        <v>23</v>
      </c>
      <c r="L42" s="14" t="s">
        <v>23</v>
      </c>
      <c r="M42" s="12" t="s">
        <v>23</v>
      </c>
      <c r="N42" s="12" t="s">
        <v>23</v>
      </c>
      <c r="O42" s="12" t="s">
        <v>23</v>
      </c>
      <c r="P42" s="11">
        <v>10</v>
      </c>
      <c r="Q42" s="11">
        <v>10.1267</v>
      </c>
      <c r="R42" s="12" t="s">
        <v>23</v>
      </c>
      <c r="S42" s="11">
        <v>9.3766700000000007</v>
      </c>
      <c r="T42" s="11">
        <v>6.5149499999999998</v>
      </c>
      <c r="U42" s="17">
        <v>16.231400000000001</v>
      </c>
      <c r="V42" s="16">
        <v>19.188500000000001</v>
      </c>
      <c r="W42" s="11">
        <v>22.129200000000001</v>
      </c>
      <c r="X42" s="14" t="s">
        <v>23</v>
      </c>
      <c r="Y42" s="18">
        <v>-856.923</v>
      </c>
      <c r="Z42" s="19">
        <v>-897.85900000000004</v>
      </c>
    </row>
    <row r="43" spans="1:26" x14ac:dyDescent="0.3">
      <c r="A43">
        <v>42</v>
      </c>
      <c r="B43" s="10" t="s">
        <v>64</v>
      </c>
      <c r="C43" s="11">
        <v>13.3253</v>
      </c>
      <c r="D43" s="17">
        <v>374.82299999999998</v>
      </c>
      <c r="E43" s="16">
        <v>211.803</v>
      </c>
      <c r="F43" s="13">
        <v>718</v>
      </c>
      <c r="G43" s="14" t="s">
        <v>23</v>
      </c>
      <c r="H43" s="14" t="s">
        <v>23</v>
      </c>
      <c r="I43" s="15" t="s">
        <v>23</v>
      </c>
      <c r="J43" s="14" t="s">
        <v>23</v>
      </c>
      <c r="K43" s="14" t="s">
        <v>23</v>
      </c>
      <c r="L43" s="14" t="s">
        <v>23</v>
      </c>
      <c r="M43" s="12" t="s">
        <v>23</v>
      </c>
      <c r="N43" s="12" t="s">
        <v>23</v>
      </c>
      <c r="O43" s="12" t="s">
        <v>23</v>
      </c>
      <c r="P43" s="11">
        <v>10</v>
      </c>
      <c r="Q43" s="11">
        <v>10.0433</v>
      </c>
      <c r="R43" s="12" t="s">
        <v>23</v>
      </c>
      <c r="S43" s="11">
        <v>9.3633299999999995</v>
      </c>
      <c r="T43" s="11">
        <v>6.3915699999999998</v>
      </c>
      <c r="U43" s="17">
        <v>16.391999999999999</v>
      </c>
      <c r="V43" s="17">
        <v>19.267099999999999</v>
      </c>
      <c r="W43" s="11">
        <v>22.166399999999999</v>
      </c>
      <c r="X43" s="14" t="s">
        <v>23</v>
      </c>
      <c r="Y43" s="18">
        <v>-869.56799999999998</v>
      </c>
      <c r="Z43" s="19">
        <v>-848.49699999999996</v>
      </c>
    </row>
    <row r="44" spans="1:26" x14ac:dyDescent="0.3">
      <c r="A44">
        <v>43</v>
      </c>
      <c r="B44" s="10" t="s">
        <v>65</v>
      </c>
      <c r="C44" s="11">
        <v>13.3185</v>
      </c>
      <c r="D44" s="17">
        <v>373.91</v>
      </c>
      <c r="E44" s="16">
        <v>207.63</v>
      </c>
      <c r="F44" s="13">
        <v>919</v>
      </c>
      <c r="G44" s="14" t="s">
        <v>23</v>
      </c>
      <c r="H44" s="14" t="s">
        <v>23</v>
      </c>
      <c r="I44" s="15" t="s">
        <v>23</v>
      </c>
      <c r="J44" s="14" t="s">
        <v>23</v>
      </c>
      <c r="K44" s="14" t="s">
        <v>23</v>
      </c>
      <c r="L44" s="14" t="s">
        <v>23</v>
      </c>
      <c r="M44" s="12" t="s">
        <v>23</v>
      </c>
      <c r="N44" s="12" t="s">
        <v>23</v>
      </c>
      <c r="O44" s="12" t="s">
        <v>23</v>
      </c>
      <c r="P44" s="11">
        <v>10</v>
      </c>
      <c r="Q44" s="11">
        <v>9.3766700000000007</v>
      </c>
      <c r="R44" s="12" t="s">
        <v>23</v>
      </c>
      <c r="S44" s="11">
        <v>9.3533299999999997</v>
      </c>
      <c r="T44" s="11">
        <v>6.6849999999999996</v>
      </c>
      <c r="U44" s="17">
        <v>16.6508</v>
      </c>
      <c r="V44" s="17">
        <v>19.680700000000002</v>
      </c>
      <c r="W44" s="11">
        <v>19.761199999999999</v>
      </c>
      <c r="X44" s="14" t="s">
        <v>23</v>
      </c>
      <c r="Y44" s="18">
        <v>-808.29300000000001</v>
      </c>
      <c r="Z44" s="19">
        <v>-901.70899999999995</v>
      </c>
    </row>
    <row r="45" spans="1:26" x14ac:dyDescent="0.3">
      <c r="A45">
        <v>44</v>
      </c>
      <c r="B45" s="10" t="s">
        <v>66</v>
      </c>
      <c r="C45" s="11">
        <v>14.1639</v>
      </c>
      <c r="D45" s="17">
        <v>367.06700000000001</v>
      </c>
      <c r="E45" s="16">
        <v>204.483</v>
      </c>
      <c r="F45" s="13">
        <v>853</v>
      </c>
      <c r="G45" s="14" t="s">
        <v>23</v>
      </c>
      <c r="H45" s="14" t="s">
        <v>23</v>
      </c>
      <c r="I45" s="15" t="s">
        <v>23</v>
      </c>
      <c r="J45" s="14" t="s">
        <v>23</v>
      </c>
      <c r="K45" s="14" t="s">
        <v>23</v>
      </c>
      <c r="L45" s="14" t="s">
        <v>23</v>
      </c>
      <c r="M45" s="12" t="s">
        <v>23</v>
      </c>
      <c r="N45" s="12" t="s">
        <v>23</v>
      </c>
      <c r="O45" s="12" t="s">
        <v>23</v>
      </c>
      <c r="P45" s="11">
        <v>10</v>
      </c>
      <c r="Q45" s="11">
        <v>8.5033300000000001</v>
      </c>
      <c r="R45" s="12" t="s">
        <v>23</v>
      </c>
      <c r="S45" s="11">
        <v>9.3433299999999999</v>
      </c>
      <c r="T45" s="11">
        <v>7.1510400000000001</v>
      </c>
      <c r="U45" s="17">
        <v>16.864000000000001</v>
      </c>
      <c r="V45" s="17">
        <v>19.946300000000001</v>
      </c>
      <c r="W45" s="11">
        <v>23.47</v>
      </c>
      <c r="X45" s="14" t="s">
        <v>23</v>
      </c>
      <c r="Y45" s="18">
        <v>-884.29600000000005</v>
      </c>
      <c r="Z45" s="19">
        <v>-919.04499999999996</v>
      </c>
    </row>
    <row r="46" spans="1:26" x14ac:dyDescent="0.3">
      <c r="A46">
        <v>45</v>
      </c>
      <c r="B46" s="10" t="s">
        <v>67</v>
      </c>
      <c r="C46" s="11">
        <v>14.001099999999999</v>
      </c>
      <c r="D46" s="17">
        <v>357.59300000000002</v>
      </c>
      <c r="E46" s="16">
        <v>200.09299999999999</v>
      </c>
      <c r="F46" s="13">
        <v>1375</v>
      </c>
      <c r="G46" s="14" t="s">
        <v>23</v>
      </c>
      <c r="H46" s="14" t="s">
        <v>23</v>
      </c>
      <c r="I46" s="15" t="s">
        <v>23</v>
      </c>
      <c r="J46" s="14" t="s">
        <v>23</v>
      </c>
      <c r="K46" s="14" t="s">
        <v>23</v>
      </c>
      <c r="L46" s="14" t="s">
        <v>23</v>
      </c>
      <c r="M46" s="12" t="s">
        <v>23</v>
      </c>
      <c r="N46" s="12" t="s">
        <v>23</v>
      </c>
      <c r="O46" s="12" t="s">
        <v>23</v>
      </c>
      <c r="P46" s="11">
        <v>10</v>
      </c>
      <c r="Q46" s="11">
        <v>9.6266700000000007</v>
      </c>
      <c r="R46" s="12" t="s">
        <v>23</v>
      </c>
      <c r="S46" s="11">
        <v>9.32667</v>
      </c>
      <c r="T46" s="11">
        <v>7.7871199999999998</v>
      </c>
      <c r="U46" s="17">
        <v>17.063600000000001</v>
      </c>
      <c r="V46" s="17">
        <v>20.018000000000001</v>
      </c>
      <c r="W46" s="11">
        <v>24.480799999999999</v>
      </c>
      <c r="X46" s="14" t="s">
        <v>23</v>
      </c>
      <c r="Y46" s="18">
        <v>-718.48500000000001</v>
      </c>
      <c r="Z46" s="19">
        <v>-723.01300000000003</v>
      </c>
    </row>
    <row r="47" spans="1:26" x14ac:dyDescent="0.3">
      <c r="A47">
        <v>46</v>
      </c>
      <c r="B47" s="10" t="s">
        <v>68</v>
      </c>
      <c r="C47" s="11">
        <v>14.0702</v>
      </c>
      <c r="D47" s="17">
        <v>365.40300000000002</v>
      </c>
      <c r="E47" s="16">
        <v>205.59700000000001</v>
      </c>
      <c r="F47" s="13">
        <v>1819</v>
      </c>
      <c r="G47" s="14" t="s">
        <v>23</v>
      </c>
      <c r="H47" s="14" t="s">
        <v>23</v>
      </c>
      <c r="I47" s="15" t="s">
        <v>23</v>
      </c>
      <c r="J47" s="14" t="s">
        <v>23</v>
      </c>
      <c r="K47" s="14" t="s">
        <v>23</v>
      </c>
      <c r="L47" s="14" t="s">
        <v>23</v>
      </c>
      <c r="M47" s="12" t="s">
        <v>23</v>
      </c>
      <c r="N47" s="12" t="s">
        <v>23</v>
      </c>
      <c r="O47" s="12" t="s">
        <v>23</v>
      </c>
      <c r="P47" s="11">
        <v>10</v>
      </c>
      <c r="Q47" s="11">
        <v>7.25</v>
      </c>
      <c r="R47" s="12" t="s">
        <v>23</v>
      </c>
      <c r="S47" s="11">
        <v>9.3166700000000002</v>
      </c>
      <c r="T47" s="11">
        <v>8.2601899999999997</v>
      </c>
      <c r="U47" s="17">
        <v>17.351400000000002</v>
      </c>
      <c r="V47" s="17">
        <v>20.4069</v>
      </c>
      <c r="W47" s="11">
        <v>24.06</v>
      </c>
      <c r="X47" s="14" t="s">
        <v>23</v>
      </c>
      <c r="Y47" s="18">
        <v>-587.23400000000004</v>
      </c>
      <c r="Z47" s="19">
        <v>-644.28099999999995</v>
      </c>
    </row>
    <row r="48" spans="1:26" x14ac:dyDescent="0.3">
      <c r="A48">
        <v>47</v>
      </c>
      <c r="B48" s="10" t="s">
        <v>69</v>
      </c>
      <c r="C48" s="11">
        <v>14.1617</v>
      </c>
      <c r="D48" s="17">
        <v>367.52300000000002</v>
      </c>
      <c r="E48" s="16">
        <v>205.76300000000001</v>
      </c>
      <c r="F48" s="13">
        <v>1793</v>
      </c>
      <c r="G48" s="14" t="s">
        <v>23</v>
      </c>
      <c r="H48" s="14" t="s">
        <v>23</v>
      </c>
      <c r="I48" s="15" t="s">
        <v>23</v>
      </c>
      <c r="J48" s="14" t="s">
        <v>23</v>
      </c>
      <c r="K48" s="14" t="s">
        <v>23</v>
      </c>
      <c r="L48" s="14" t="s">
        <v>23</v>
      </c>
      <c r="M48" s="12" t="s">
        <v>23</v>
      </c>
      <c r="N48" s="12" t="s">
        <v>23</v>
      </c>
      <c r="O48" s="12" t="s">
        <v>23</v>
      </c>
      <c r="P48" s="11">
        <v>10</v>
      </c>
      <c r="Q48" s="11">
        <v>7.71</v>
      </c>
      <c r="R48" s="12" t="s">
        <v>23</v>
      </c>
      <c r="S48" s="11">
        <v>9.3033300000000008</v>
      </c>
      <c r="T48" s="11">
        <v>9.0786899999999999</v>
      </c>
      <c r="U48" s="17">
        <v>18.046600000000002</v>
      </c>
      <c r="V48" s="17">
        <v>20.952999999999999</v>
      </c>
      <c r="W48" s="11">
        <v>21.064900000000002</v>
      </c>
      <c r="X48" s="14" t="s">
        <v>23</v>
      </c>
      <c r="Y48" s="18">
        <v>-664.40099999999995</v>
      </c>
      <c r="Z48" s="19">
        <v>-765.89200000000005</v>
      </c>
    </row>
    <row r="49" spans="1:26" x14ac:dyDescent="0.3">
      <c r="A49">
        <v>48</v>
      </c>
      <c r="B49" s="10" t="s">
        <v>70</v>
      </c>
      <c r="C49" s="11">
        <v>14.133800000000001</v>
      </c>
      <c r="D49" s="17">
        <v>371.90300000000002</v>
      </c>
      <c r="E49" s="16">
        <v>211.75</v>
      </c>
      <c r="F49" s="13">
        <v>1879</v>
      </c>
      <c r="G49" s="14" t="s">
        <v>23</v>
      </c>
      <c r="H49" s="14" t="s">
        <v>23</v>
      </c>
      <c r="I49" s="15" t="s">
        <v>23</v>
      </c>
      <c r="J49" s="14" t="s">
        <v>23</v>
      </c>
      <c r="K49" s="14" t="s">
        <v>23</v>
      </c>
      <c r="L49" s="14" t="s">
        <v>23</v>
      </c>
      <c r="M49" s="12" t="s">
        <v>23</v>
      </c>
      <c r="N49" s="12" t="s">
        <v>23</v>
      </c>
      <c r="O49" s="12" t="s">
        <v>23</v>
      </c>
      <c r="P49" s="11">
        <v>10</v>
      </c>
      <c r="Q49" s="11">
        <v>8.0033300000000001</v>
      </c>
      <c r="R49" s="12" t="s">
        <v>23</v>
      </c>
      <c r="S49" s="11">
        <v>9.2866700000000009</v>
      </c>
      <c r="T49" s="11">
        <v>9.3572100000000002</v>
      </c>
      <c r="U49" s="17">
        <v>18.5501</v>
      </c>
      <c r="V49" s="17">
        <v>21.672899999999998</v>
      </c>
      <c r="W49" s="11">
        <v>25.520399999999999</v>
      </c>
      <c r="X49" s="14" t="s">
        <v>23</v>
      </c>
      <c r="Y49" s="18">
        <v>-757.94299999999998</v>
      </c>
      <c r="Z49" s="19">
        <v>-811.88800000000003</v>
      </c>
    </row>
    <row r="50" spans="1:26" x14ac:dyDescent="0.3">
      <c r="A50">
        <v>49</v>
      </c>
      <c r="B50" s="10" t="s">
        <v>71</v>
      </c>
      <c r="C50" s="11">
        <v>14.260300000000001</v>
      </c>
      <c r="D50" s="17">
        <v>371.50700000000001</v>
      </c>
      <c r="E50" s="16">
        <v>209.66</v>
      </c>
      <c r="F50" s="13">
        <v>1760</v>
      </c>
      <c r="G50" s="14" t="s">
        <v>23</v>
      </c>
      <c r="H50" s="14" t="s">
        <v>23</v>
      </c>
      <c r="I50" s="15" t="s">
        <v>23</v>
      </c>
      <c r="J50" s="14" t="s">
        <v>23</v>
      </c>
      <c r="K50" s="14" t="s">
        <v>23</v>
      </c>
      <c r="L50" s="14" t="s">
        <v>23</v>
      </c>
      <c r="M50" s="12" t="s">
        <v>23</v>
      </c>
      <c r="N50" s="12" t="s">
        <v>23</v>
      </c>
      <c r="O50" s="12" t="s">
        <v>23</v>
      </c>
      <c r="P50" s="11">
        <v>10</v>
      </c>
      <c r="Q50" s="11">
        <v>7.5433300000000001</v>
      </c>
      <c r="R50" s="12" t="s">
        <v>23</v>
      </c>
      <c r="S50" s="11">
        <v>9.2733299999999996</v>
      </c>
      <c r="T50" s="11">
        <v>10.8644</v>
      </c>
      <c r="U50" s="17">
        <v>18.871400000000001</v>
      </c>
      <c r="V50" s="17">
        <v>21.548999999999999</v>
      </c>
      <c r="W50" s="11">
        <v>27.525400000000001</v>
      </c>
      <c r="X50" s="14" t="s">
        <v>23</v>
      </c>
      <c r="Y50" s="18">
        <v>-999.46299999999997</v>
      </c>
      <c r="Z50" s="19">
        <v>-1058.95</v>
      </c>
    </row>
    <row r="51" spans="1:26" x14ac:dyDescent="0.3">
      <c r="A51">
        <v>50</v>
      </c>
      <c r="B51" s="10" t="s">
        <v>72</v>
      </c>
      <c r="C51" s="11">
        <v>14.4163</v>
      </c>
      <c r="D51" s="17">
        <v>368.81299999999999</v>
      </c>
      <c r="E51" s="16">
        <v>207.12700000000001</v>
      </c>
      <c r="F51" s="13">
        <v>1604</v>
      </c>
      <c r="G51" s="14" t="s">
        <v>23</v>
      </c>
      <c r="H51" s="14" t="s">
        <v>23</v>
      </c>
      <c r="I51" s="15" t="s">
        <v>23</v>
      </c>
      <c r="J51" s="14" t="s">
        <v>23</v>
      </c>
      <c r="K51" s="14" t="s">
        <v>23</v>
      </c>
      <c r="L51" s="14" t="s">
        <v>23</v>
      </c>
      <c r="M51" s="12" t="s">
        <v>23</v>
      </c>
      <c r="N51" s="12" t="s">
        <v>23</v>
      </c>
      <c r="O51" s="12" t="s">
        <v>23</v>
      </c>
      <c r="P51" s="11">
        <v>10</v>
      </c>
      <c r="Q51" s="11">
        <v>9.1266700000000007</v>
      </c>
      <c r="R51" s="12" t="s">
        <v>23</v>
      </c>
      <c r="S51" s="11">
        <v>9.2566699999999997</v>
      </c>
      <c r="T51" s="11">
        <v>11.4221</v>
      </c>
      <c r="U51" s="17">
        <v>19.265699999999999</v>
      </c>
      <c r="V51" s="17">
        <v>21.703900000000001</v>
      </c>
      <c r="W51" s="11">
        <v>25.099599999999999</v>
      </c>
      <c r="X51" s="14" t="s">
        <v>23</v>
      </c>
      <c r="Y51" s="18">
        <v>-918.86300000000006</v>
      </c>
      <c r="Z51" s="19">
        <v>-980.06200000000001</v>
      </c>
    </row>
    <row r="52" spans="1:26" x14ac:dyDescent="0.3">
      <c r="A52">
        <v>51</v>
      </c>
      <c r="B52" s="10" t="s">
        <v>73</v>
      </c>
      <c r="C52" s="11">
        <v>14.3058</v>
      </c>
      <c r="D52" s="17">
        <v>379.97</v>
      </c>
      <c r="E52" s="16">
        <v>213.26</v>
      </c>
      <c r="F52" s="13">
        <v>957</v>
      </c>
      <c r="G52" s="14" t="s">
        <v>23</v>
      </c>
      <c r="H52" s="14" t="s">
        <v>23</v>
      </c>
      <c r="I52" s="15" t="s">
        <v>23</v>
      </c>
      <c r="J52" s="14" t="s">
        <v>23</v>
      </c>
      <c r="K52" s="14" t="s">
        <v>23</v>
      </c>
      <c r="L52" s="14" t="s">
        <v>23</v>
      </c>
      <c r="M52" s="12" t="s">
        <v>23</v>
      </c>
      <c r="N52" s="12" t="s">
        <v>23</v>
      </c>
      <c r="O52" s="12" t="s">
        <v>23</v>
      </c>
      <c r="P52" s="11">
        <v>10</v>
      </c>
      <c r="Q52" s="11">
        <v>10.42</v>
      </c>
      <c r="R52" s="12" t="s">
        <v>23</v>
      </c>
      <c r="S52" s="11">
        <v>9.2433300000000003</v>
      </c>
      <c r="T52" s="11">
        <v>12.462400000000001</v>
      </c>
      <c r="U52" s="17">
        <v>19.892299999999999</v>
      </c>
      <c r="V52" s="17">
        <v>22.277000000000001</v>
      </c>
      <c r="W52" s="16">
        <v>25.809000000000001</v>
      </c>
      <c r="X52" s="14" t="s">
        <v>23</v>
      </c>
      <c r="Y52" s="18">
        <v>-1074.17</v>
      </c>
      <c r="Z52" s="19">
        <v>-1221.8599999999999</v>
      </c>
    </row>
    <row r="53" spans="1:26" x14ac:dyDescent="0.3">
      <c r="A53">
        <v>52</v>
      </c>
      <c r="B53" s="10" t="s">
        <v>74</v>
      </c>
      <c r="C53" s="11">
        <v>15.055999999999999</v>
      </c>
      <c r="D53" s="17">
        <v>376.67</v>
      </c>
      <c r="E53" s="16">
        <v>210.62299999999999</v>
      </c>
      <c r="F53" s="13">
        <v>912</v>
      </c>
      <c r="G53" s="14" t="s">
        <v>23</v>
      </c>
      <c r="H53" s="14" t="s">
        <v>23</v>
      </c>
      <c r="I53" s="15" t="s">
        <v>23</v>
      </c>
      <c r="J53" s="14" t="s">
        <v>23</v>
      </c>
      <c r="K53" s="14" t="s">
        <v>23</v>
      </c>
      <c r="L53" s="14" t="s">
        <v>23</v>
      </c>
      <c r="M53" s="12" t="s">
        <v>23</v>
      </c>
      <c r="N53" s="12" t="s">
        <v>23</v>
      </c>
      <c r="O53" s="12" t="s">
        <v>23</v>
      </c>
      <c r="P53" s="11">
        <v>10</v>
      </c>
      <c r="Q53" s="11">
        <v>8.7933299999999992</v>
      </c>
      <c r="R53" s="12" t="s">
        <v>23</v>
      </c>
      <c r="S53" s="11">
        <v>9.2266700000000004</v>
      </c>
      <c r="T53" s="11">
        <v>10.5352</v>
      </c>
      <c r="U53" s="17">
        <v>19.6326</v>
      </c>
      <c r="V53" s="17">
        <v>22.575800000000001</v>
      </c>
      <c r="W53" s="11">
        <v>31.595500000000001</v>
      </c>
      <c r="X53" s="14" t="s">
        <v>23</v>
      </c>
      <c r="Y53" s="18">
        <v>-778.76</v>
      </c>
      <c r="Z53" s="19">
        <v>-808.34</v>
      </c>
    </row>
    <row r="54" spans="1:26" x14ac:dyDescent="0.3">
      <c r="A54">
        <v>53</v>
      </c>
      <c r="B54" s="10" t="s">
        <v>75</v>
      </c>
      <c r="C54" s="11">
        <v>15.761200000000001</v>
      </c>
      <c r="D54" s="17">
        <v>373.59300000000002</v>
      </c>
      <c r="E54" s="16">
        <v>209.893</v>
      </c>
      <c r="F54" s="13">
        <v>843</v>
      </c>
      <c r="G54" s="14" t="s">
        <v>23</v>
      </c>
      <c r="H54" s="14" t="s">
        <v>23</v>
      </c>
      <c r="I54" s="15" t="s">
        <v>23</v>
      </c>
      <c r="J54" s="14" t="s">
        <v>23</v>
      </c>
      <c r="K54" s="14" t="s">
        <v>23</v>
      </c>
      <c r="L54" s="14" t="s">
        <v>23</v>
      </c>
      <c r="M54" s="12" t="s">
        <v>23</v>
      </c>
      <c r="N54" s="12" t="s">
        <v>23</v>
      </c>
      <c r="O54" s="12" t="s">
        <v>23</v>
      </c>
      <c r="P54" s="11">
        <v>10</v>
      </c>
      <c r="Q54" s="11">
        <v>9.0433299999999992</v>
      </c>
      <c r="R54" s="12" t="s">
        <v>23</v>
      </c>
      <c r="S54" s="11">
        <v>9.2066700000000008</v>
      </c>
      <c r="T54" s="11">
        <v>10.946899999999999</v>
      </c>
      <c r="U54" s="17">
        <v>19.396899999999999</v>
      </c>
      <c r="V54" s="17">
        <v>22.810400000000001</v>
      </c>
      <c r="W54" s="11">
        <v>34.404899999999998</v>
      </c>
      <c r="X54" s="14" t="s">
        <v>23</v>
      </c>
      <c r="Y54" s="18">
        <v>-824.01</v>
      </c>
      <c r="Z54" s="19">
        <v>-887.97</v>
      </c>
    </row>
    <row r="55" spans="1:26" x14ac:dyDescent="0.3">
      <c r="A55">
        <v>54</v>
      </c>
      <c r="B55" s="10" t="s">
        <v>76</v>
      </c>
      <c r="C55" s="11">
        <v>15.9725</v>
      </c>
      <c r="D55" s="17">
        <v>359.27</v>
      </c>
      <c r="E55" s="16">
        <v>201.173</v>
      </c>
      <c r="F55" s="13">
        <v>581</v>
      </c>
      <c r="G55" s="14" t="s">
        <v>23</v>
      </c>
      <c r="H55" s="14" t="s">
        <v>23</v>
      </c>
      <c r="I55" s="15" t="s">
        <v>23</v>
      </c>
      <c r="J55" s="14" t="s">
        <v>23</v>
      </c>
      <c r="K55" s="14" t="s">
        <v>23</v>
      </c>
      <c r="L55" s="14" t="s">
        <v>23</v>
      </c>
      <c r="M55" s="12" t="s">
        <v>23</v>
      </c>
      <c r="N55" s="12" t="s">
        <v>23</v>
      </c>
      <c r="O55" s="12" t="s">
        <v>23</v>
      </c>
      <c r="P55" s="11">
        <v>10</v>
      </c>
      <c r="Q55" s="11">
        <v>8.25</v>
      </c>
      <c r="R55" s="12" t="s">
        <v>23</v>
      </c>
      <c r="S55" s="11">
        <v>9.19</v>
      </c>
      <c r="T55" s="11">
        <v>11.4596</v>
      </c>
      <c r="U55" s="17">
        <v>19.6951</v>
      </c>
      <c r="V55" s="17">
        <v>23.08</v>
      </c>
      <c r="W55" s="11">
        <v>28.450600000000001</v>
      </c>
      <c r="X55" s="14" t="s">
        <v>23</v>
      </c>
      <c r="Y55" s="18">
        <v>-895.84199999999998</v>
      </c>
      <c r="Z55" s="19">
        <v>-966.89800000000002</v>
      </c>
    </row>
    <row r="56" spans="1:26" x14ac:dyDescent="0.3">
      <c r="A56">
        <v>55</v>
      </c>
      <c r="B56" s="10" t="s">
        <v>77</v>
      </c>
      <c r="C56" s="11">
        <v>17.003399999999999</v>
      </c>
      <c r="D56" s="17">
        <v>345.84300000000002</v>
      </c>
      <c r="E56" s="16">
        <v>192.48699999999999</v>
      </c>
      <c r="F56" s="13">
        <v>765</v>
      </c>
      <c r="G56" s="14" t="s">
        <v>23</v>
      </c>
      <c r="H56" s="14" t="s">
        <v>23</v>
      </c>
      <c r="I56" s="15" t="s">
        <v>23</v>
      </c>
      <c r="J56" s="14" t="s">
        <v>23</v>
      </c>
      <c r="K56" s="14" t="s">
        <v>23</v>
      </c>
      <c r="L56" s="14" t="s">
        <v>23</v>
      </c>
      <c r="M56" s="12" t="s">
        <v>23</v>
      </c>
      <c r="N56" s="12" t="s">
        <v>23</v>
      </c>
      <c r="O56" s="12" t="s">
        <v>23</v>
      </c>
      <c r="P56" s="11">
        <v>10</v>
      </c>
      <c r="Q56" s="11">
        <v>8.6666699999999999</v>
      </c>
      <c r="R56" s="12" t="s">
        <v>23</v>
      </c>
      <c r="S56" s="11">
        <v>9.17333</v>
      </c>
      <c r="T56" s="11">
        <v>10.871</v>
      </c>
      <c r="U56" s="17">
        <v>20.309699999999999</v>
      </c>
      <c r="V56" s="17">
        <v>23.498799999999999</v>
      </c>
      <c r="W56" s="11">
        <v>28.5764</v>
      </c>
      <c r="X56" s="14" t="s">
        <v>23</v>
      </c>
      <c r="Y56" s="18">
        <v>-857.55799999999999</v>
      </c>
      <c r="Z56" s="19">
        <v>-1011.59</v>
      </c>
    </row>
    <row r="57" spans="1:26" x14ac:dyDescent="0.3">
      <c r="A57">
        <v>56</v>
      </c>
      <c r="B57" s="10" t="s">
        <v>78</v>
      </c>
      <c r="C57" s="11">
        <v>17.552800000000001</v>
      </c>
      <c r="D57" s="17">
        <v>328.53699999999998</v>
      </c>
      <c r="E57" s="16">
        <v>181.51300000000001</v>
      </c>
      <c r="F57" s="13">
        <v>781</v>
      </c>
      <c r="G57" s="14" t="s">
        <v>23</v>
      </c>
      <c r="H57" s="14" t="s">
        <v>23</v>
      </c>
      <c r="I57" s="15" t="s">
        <v>23</v>
      </c>
      <c r="J57" s="14" t="s">
        <v>23</v>
      </c>
      <c r="K57" s="14" t="s">
        <v>23</v>
      </c>
      <c r="L57" s="14" t="s">
        <v>23</v>
      </c>
      <c r="M57" s="12" t="s">
        <v>23</v>
      </c>
      <c r="N57" s="12" t="s">
        <v>23</v>
      </c>
      <c r="O57" s="12" t="s">
        <v>23</v>
      </c>
      <c r="P57" s="11">
        <v>10</v>
      </c>
      <c r="Q57" s="11">
        <v>6.5553299999999997</v>
      </c>
      <c r="R57" s="12" t="s">
        <v>23</v>
      </c>
      <c r="S57" s="11">
        <v>9.2066700000000008</v>
      </c>
      <c r="T57" s="11">
        <v>10.909599999999999</v>
      </c>
      <c r="U57" s="17">
        <v>20.520399999999999</v>
      </c>
      <c r="V57" s="17">
        <v>23.663399999999999</v>
      </c>
      <c r="W57" s="11">
        <v>35.180700000000002</v>
      </c>
      <c r="X57" s="14" t="s">
        <v>23</v>
      </c>
      <c r="Y57" s="18">
        <v>-667.91399999999999</v>
      </c>
      <c r="Z57" s="19">
        <v>-714.56299999999999</v>
      </c>
    </row>
    <row r="58" spans="1:26" x14ac:dyDescent="0.3">
      <c r="A58">
        <v>57</v>
      </c>
      <c r="B58" s="10" t="s">
        <v>79</v>
      </c>
      <c r="C58" s="11">
        <v>18.189599999999999</v>
      </c>
      <c r="D58" s="17">
        <v>315.83999999999997</v>
      </c>
      <c r="E58" s="16">
        <v>174.95</v>
      </c>
      <c r="F58" s="13">
        <v>924</v>
      </c>
      <c r="G58" s="14" t="s">
        <v>23</v>
      </c>
      <c r="H58" s="14" t="s">
        <v>23</v>
      </c>
      <c r="I58" s="15" t="s">
        <v>23</v>
      </c>
      <c r="J58" s="14" t="s">
        <v>23</v>
      </c>
      <c r="K58" s="14" t="s">
        <v>23</v>
      </c>
      <c r="L58" s="14" t="s">
        <v>23</v>
      </c>
      <c r="M58" s="12" t="s">
        <v>23</v>
      </c>
      <c r="N58" s="12" t="s">
        <v>23</v>
      </c>
      <c r="O58" s="12" t="s">
        <v>23</v>
      </c>
      <c r="P58" s="11">
        <v>10</v>
      </c>
      <c r="Q58" s="11">
        <v>6.8193299999999999</v>
      </c>
      <c r="R58" s="12" t="s">
        <v>23</v>
      </c>
      <c r="S58" s="12" t="s">
        <v>23</v>
      </c>
      <c r="T58" s="11">
        <v>10.7052</v>
      </c>
      <c r="U58" s="17">
        <v>20.669599999999999</v>
      </c>
      <c r="V58" s="17">
        <v>23.7271</v>
      </c>
      <c r="W58" s="11">
        <v>35.2226</v>
      </c>
      <c r="X58" s="14" t="s">
        <v>23</v>
      </c>
      <c r="Y58" s="18">
        <v>-730.22199999999998</v>
      </c>
      <c r="Z58" s="19">
        <v>-794.92</v>
      </c>
    </row>
    <row r="59" spans="1:26" x14ac:dyDescent="0.3">
      <c r="A59">
        <v>58</v>
      </c>
      <c r="B59" s="10" t="s">
        <v>80</v>
      </c>
      <c r="C59" s="11">
        <v>19.806699999999999</v>
      </c>
      <c r="D59" s="17">
        <v>295.27300000000002</v>
      </c>
      <c r="E59" s="16">
        <v>163.82300000000001</v>
      </c>
      <c r="F59" s="13">
        <v>898</v>
      </c>
      <c r="G59" s="14" t="s">
        <v>23</v>
      </c>
      <c r="H59" s="14" t="s">
        <v>23</v>
      </c>
      <c r="I59" s="15" t="s">
        <v>23</v>
      </c>
      <c r="J59" s="14" t="s">
        <v>23</v>
      </c>
      <c r="K59" s="14" t="s">
        <v>23</v>
      </c>
      <c r="L59" s="14" t="s">
        <v>23</v>
      </c>
      <c r="M59" s="12" t="s">
        <v>23</v>
      </c>
      <c r="N59" s="12" t="s">
        <v>23</v>
      </c>
      <c r="O59" s="12" t="s">
        <v>23</v>
      </c>
      <c r="P59" s="11">
        <v>10</v>
      </c>
      <c r="Q59" s="11">
        <v>7.0033300000000001</v>
      </c>
      <c r="R59" s="12" t="s">
        <v>23</v>
      </c>
      <c r="S59" s="11">
        <v>8.6566700000000001</v>
      </c>
      <c r="T59" s="11">
        <v>10.9848</v>
      </c>
      <c r="U59" s="17">
        <v>20.745100000000001</v>
      </c>
      <c r="V59" s="17">
        <v>23.809699999999999</v>
      </c>
      <c r="W59" s="11">
        <v>29.995100000000001</v>
      </c>
      <c r="X59" s="14" t="s">
        <v>23</v>
      </c>
      <c r="Y59" s="18">
        <v>-816.44100000000003</v>
      </c>
      <c r="Z59" s="19">
        <v>-930.01099999999997</v>
      </c>
    </row>
    <row r="60" spans="1:26" x14ac:dyDescent="0.3">
      <c r="A60">
        <v>59</v>
      </c>
      <c r="B60" s="10" t="s">
        <v>81</v>
      </c>
      <c r="C60" s="11">
        <v>20.6281</v>
      </c>
      <c r="D60" s="17">
        <v>280.37</v>
      </c>
      <c r="E60" s="16">
        <v>155.197</v>
      </c>
      <c r="F60" s="13">
        <v>741</v>
      </c>
      <c r="G60" s="14" t="s">
        <v>23</v>
      </c>
      <c r="H60" s="14" t="s">
        <v>23</v>
      </c>
      <c r="I60" s="15" t="s">
        <v>23</v>
      </c>
      <c r="J60" s="14" t="s">
        <v>23</v>
      </c>
      <c r="K60" s="14" t="s">
        <v>23</v>
      </c>
      <c r="L60" s="14" t="s">
        <v>23</v>
      </c>
      <c r="M60" s="12" t="s">
        <v>23</v>
      </c>
      <c r="N60" s="12" t="s">
        <v>23</v>
      </c>
      <c r="O60" s="12" t="s">
        <v>23</v>
      </c>
      <c r="P60" s="11">
        <v>10</v>
      </c>
      <c r="Q60" s="11">
        <v>6.3333300000000001</v>
      </c>
      <c r="R60" s="12" t="s">
        <v>23</v>
      </c>
      <c r="S60" s="11">
        <v>8.18</v>
      </c>
      <c r="T60" s="11">
        <v>11.511200000000001</v>
      </c>
      <c r="U60" s="17">
        <v>21.0169</v>
      </c>
      <c r="V60" s="17">
        <v>24.174499999999998</v>
      </c>
      <c r="W60" s="11">
        <v>30.002099999999999</v>
      </c>
      <c r="X60" s="14" t="s">
        <v>23</v>
      </c>
      <c r="Y60" s="18">
        <v>-587.745</v>
      </c>
      <c r="Z60" s="19">
        <v>-732.39</v>
      </c>
    </row>
    <row r="61" spans="1:26" x14ac:dyDescent="0.3">
      <c r="A61">
        <v>60</v>
      </c>
      <c r="B61" s="10" t="s">
        <v>82</v>
      </c>
      <c r="C61" s="11">
        <v>21.1</v>
      </c>
      <c r="D61" s="17">
        <v>275.48700000000002</v>
      </c>
      <c r="E61" s="16">
        <v>153.863</v>
      </c>
      <c r="F61" s="13">
        <v>696</v>
      </c>
      <c r="G61" s="14" t="s">
        <v>23</v>
      </c>
      <c r="H61" s="14" t="s">
        <v>23</v>
      </c>
      <c r="I61" s="15" t="s">
        <v>23</v>
      </c>
      <c r="J61" s="14" t="s">
        <v>23</v>
      </c>
      <c r="K61" s="14" t="s">
        <v>23</v>
      </c>
      <c r="L61" s="14" t="s">
        <v>23</v>
      </c>
      <c r="M61" s="12" t="s">
        <v>23</v>
      </c>
      <c r="N61" s="12" t="s">
        <v>23</v>
      </c>
      <c r="O61" s="12" t="s">
        <v>23</v>
      </c>
      <c r="P61" s="11">
        <v>10</v>
      </c>
      <c r="Q61" s="11">
        <v>6.21</v>
      </c>
      <c r="R61" s="12" t="s">
        <v>23</v>
      </c>
      <c r="S61" s="11">
        <v>8.36</v>
      </c>
      <c r="T61" s="11">
        <v>12.668100000000001</v>
      </c>
      <c r="U61" s="17">
        <v>21.427299999999999</v>
      </c>
      <c r="V61" s="17">
        <v>24.604199999999999</v>
      </c>
      <c r="W61" s="11">
        <v>36.5854</v>
      </c>
      <c r="X61" s="14" t="s">
        <v>23</v>
      </c>
      <c r="Y61" s="18">
        <v>-658.86199999999997</v>
      </c>
      <c r="Z61" s="19">
        <v>-707.02599999999995</v>
      </c>
    </row>
    <row r="62" spans="1:26" x14ac:dyDescent="0.3">
      <c r="A62">
        <v>61</v>
      </c>
      <c r="B62" s="10" t="s">
        <v>83</v>
      </c>
      <c r="C62" s="11">
        <v>22.241399999999999</v>
      </c>
      <c r="D62" s="17">
        <v>263.87</v>
      </c>
      <c r="E62" s="16">
        <v>146.56299999999999</v>
      </c>
      <c r="F62" s="13">
        <v>720</v>
      </c>
      <c r="G62" s="14" t="s">
        <v>23</v>
      </c>
      <c r="H62" s="14" t="s">
        <v>23</v>
      </c>
      <c r="I62" s="15" t="s">
        <v>23</v>
      </c>
      <c r="J62" s="14" t="s">
        <v>23</v>
      </c>
      <c r="K62" s="14" t="s">
        <v>23</v>
      </c>
      <c r="L62" s="14" t="s">
        <v>23</v>
      </c>
      <c r="M62" s="12" t="s">
        <v>23</v>
      </c>
      <c r="N62" s="12" t="s">
        <v>23</v>
      </c>
      <c r="O62" s="12" t="s">
        <v>23</v>
      </c>
      <c r="P62" s="11">
        <v>10</v>
      </c>
      <c r="Q62" s="11">
        <v>6.25</v>
      </c>
      <c r="R62" s="12" t="s">
        <v>23</v>
      </c>
      <c r="S62" s="11">
        <v>8.1133299999999995</v>
      </c>
      <c r="T62" s="11">
        <v>13.8139</v>
      </c>
      <c r="U62" s="17">
        <v>21.7241</v>
      </c>
      <c r="V62" s="17">
        <v>24.4436</v>
      </c>
      <c r="W62" s="11">
        <v>38.912599999999998</v>
      </c>
      <c r="X62" s="14" t="s">
        <v>23</v>
      </c>
      <c r="Y62" s="18">
        <v>-527.24300000000005</v>
      </c>
      <c r="Z62" s="19">
        <v>-562.15200000000004</v>
      </c>
    </row>
    <row r="63" spans="1:26" x14ac:dyDescent="0.3">
      <c r="A63">
        <v>62</v>
      </c>
      <c r="B63" s="10" t="s">
        <v>84</v>
      </c>
      <c r="C63" s="11">
        <v>22.1736</v>
      </c>
      <c r="D63" s="17">
        <v>258.35700000000003</v>
      </c>
      <c r="E63" s="16">
        <v>143.22300000000001</v>
      </c>
      <c r="F63" s="13">
        <v>886</v>
      </c>
      <c r="G63" s="14" t="s">
        <v>23</v>
      </c>
      <c r="H63" s="14" t="s">
        <v>23</v>
      </c>
      <c r="I63" s="15" t="s">
        <v>23</v>
      </c>
      <c r="J63" s="14" t="s">
        <v>23</v>
      </c>
      <c r="K63" s="14" t="s">
        <v>23</v>
      </c>
      <c r="L63" s="14" t="s">
        <v>23</v>
      </c>
      <c r="M63" s="12" t="s">
        <v>23</v>
      </c>
      <c r="N63" s="12" t="s">
        <v>23</v>
      </c>
      <c r="O63" s="12" t="s">
        <v>23</v>
      </c>
      <c r="P63" s="11">
        <v>10</v>
      </c>
      <c r="Q63" s="11">
        <v>6.25</v>
      </c>
      <c r="R63" s="12" t="s">
        <v>23</v>
      </c>
      <c r="S63" s="11">
        <v>8.08</v>
      </c>
      <c r="T63" s="11">
        <v>14.5433</v>
      </c>
      <c r="U63" s="17">
        <v>22.190999999999999</v>
      </c>
      <c r="V63" s="17">
        <v>24.882400000000001</v>
      </c>
      <c r="W63" s="11">
        <v>32.811500000000002</v>
      </c>
      <c r="X63" s="14" t="s">
        <v>23</v>
      </c>
      <c r="Y63" s="18">
        <v>-542.86300000000006</v>
      </c>
      <c r="Z63" s="19">
        <v>-602.56799999999998</v>
      </c>
    </row>
    <row r="64" spans="1:26" x14ac:dyDescent="0.3">
      <c r="A64">
        <v>63</v>
      </c>
      <c r="B64" s="10" t="s">
        <v>85</v>
      </c>
      <c r="C64" s="11">
        <v>22.4193</v>
      </c>
      <c r="D64" s="17">
        <v>260.68</v>
      </c>
      <c r="E64" s="16">
        <v>144.75299999999999</v>
      </c>
      <c r="F64" s="13">
        <v>442</v>
      </c>
      <c r="G64" s="14" t="s">
        <v>23</v>
      </c>
      <c r="H64" s="14" t="s">
        <v>23</v>
      </c>
      <c r="I64" s="15" t="s">
        <v>23</v>
      </c>
      <c r="J64" s="14" t="s">
        <v>23</v>
      </c>
      <c r="K64" s="14" t="s">
        <v>23</v>
      </c>
      <c r="L64" s="14" t="s">
        <v>23</v>
      </c>
      <c r="M64" s="12" t="s">
        <v>23</v>
      </c>
      <c r="N64" s="12" t="s">
        <v>23</v>
      </c>
      <c r="O64" s="12" t="s">
        <v>23</v>
      </c>
      <c r="P64" s="11">
        <v>10</v>
      </c>
      <c r="Q64" s="11">
        <v>6.25</v>
      </c>
      <c r="R64" s="12" t="s">
        <v>23</v>
      </c>
      <c r="S64" s="11">
        <v>8.4499999999999993</v>
      </c>
      <c r="T64" s="11">
        <v>14.049799999999999</v>
      </c>
      <c r="U64" s="17">
        <v>23.259</v>
      </c>
      <c r="V64" s="17">
        <v>25.591999999999999</v>
      </c>
      <c r="W64" s="11">
        <v>30.672999999999998</v>
      </c>
      <c r="X64" s="14" t="s">
        <v>23</v>
      </c>
      <c r="Y64" s="18">
        <v>-647.95399999999995</v>
      </c>
      <c r="Z64" s="19">
        <v>-800.20100000000002</v>
      </c>
    </row>
    <row r="65" spans="1:26" x14ac:dyDescent="0.3">
      <c r="A65">
        <v>64</v>
      </c>
      <c r="B65" s="10" t="s">
        <v>86</v>
      </c>
      <c r="C65" s="11">
        <v>24.755600000000001</v>
      </c>
      <c r="D65" s="17">
        <v>249.51</v>
      </c>
      <c r="E65" s="16">
        <v>138.37700000000001</v>
      </c>
      <c r="F65" s="13">
        <v>486</v>
      </c>
      <c r="G65" s="14" t="s">
        <v>23</v>
      </c>
      <c r="H65" s="14" t="s">
        <v>23</v>
      </c>
      <c r="I65" s="15" t="s">
        <v>23</v>
      </c>
      <c r="J65" s="14" t="s">
        <v>23</v>
      </c>
      <c r="K65" s="14" t="s">
        <v>23</v>
      </c>
      <c r="L65" s="14" t="s">
        <v>23</v>
      </c>
      <c r="M65" s="12" t="s">
        <v>23</v>
      </c>
      <c r="N65" s="12" t="s">
        <v>23</v>
      </c>
      <c r="O65" s="12" t="s">
        <v>23</v>
      </c>
      <c r="P65" s="11">
        <v>10</v>
      </c>
      <c r="Q65" s="11">
        <v>6.25</v>
      </c>
      <c r="R65" s="12" t="s">
        <v>23</v>
      </c>
      <c r="S65" s="11">
        <v>8.41</v>
      </c>
      <c r="T65" s="11">
        <v>14.569100000000001</v>
      </c>
      <c r="U65" s="17">
        <v>23.605799999999999</v>
      </c>
      <c r="V65" s="17">
        <v>25.906300000000002</v>
      </c>
      <c r="W65" s="11">
        <v>39.625399999999999</v>
      </c>
      <c r="X65" s="14" t="s">
        <v>23</v>
      </c>
      <c r="Y65" s="18">
        <v>-608.90599999999995</v>
      </c>
      <c r="Z65" s="19">
        <v>-678.02200000000005</v>
      </c>
    </row>
    <row r="66" spans="1:26" x14ac:dyDescent="0.3">
      <c r="A66">
        <v>65</v>
      </c>
      <c r="B66" s="10" t="s">
        <v>87</v>
      </c>
      <c r="C66" s="11">
        <v>24.4163</v>
      </c>
      <c r="D66" s="17">
        <v>245.977</v>
      </c>
      <c r="E66" s="16">
        <v>136.56</v>
      </c>
      <c r="F66" s="13">
        <v>555</v>
      </c>
      <c r="G66" s="14" t="s">
        <v>23</v>
      </c>
      <c r="H66" s="14" t="s">
        <v>23</v>
      </c>
      <c r="I66" s="15" t="s">
        <v>23</v>
      </c>
      <c r="J66" s="14" t="s">
        <v>23</v>
      </c>
      <c r="K66" s="14" t="s">
        <v>23</v>
      </c>
      <c r="L66" s="14" t="s">
        <v>23</v>
      </c>
      <c r="M66" s="12" t="s">
        <v>23</v>
      </c>
      <c r="N66" s="12" t="s">
        <v>23</v>
      </c>
      <c r="O66" s="12" t="s">
        <v>23</v>
      </c>
      <c r="P66" s="11">
        <v>10</v>
      </c>
      <c r="Q66" s="11">
        <v>6.25</v>
      </c>
      <c r="R66" s="12" t="s">
        <v>23</v>
      </c>
      <c r="S66" s="11">
        <v>8.3766700000000007</v>
      </c>
      <c r="T66" s="11">
        <v>15.8491</v>
      </c>
      <c r="U66" s="17">
        <v>23.909600000000001</v>
      </c>
      <c r="V66" s="17">
        <v>25.972899999999999</v>
      </c>
      <c r="W66" s="11">
        <v>44.887900000000002</v>
      </c>
      <c r="X66" s="14" t="s">
        <v>23</v>
      </c>
      <c r="Y66" s="18">
        <v>-596.01400000000001</v>
      </c>
      <c r="Z66" s="19">
        <v>-706.57</v>
      </c>
    </row>
    <row r="67" spans="1:26" x14ac:dyDescent="0.3">
      <c r="A67">
        <v>66</v>
      </c>
      <c r="B67" s="10" t="s">
        <v>88</v>
      </c>
      <c r="C67" s="11">
        <v>23.591000000000001</v>
      </c>
      <c r="D67" s="17">
        <v>245.703</v>
      </c>
      <c r="E67" s="16">
        <v>137.57300000000001</v>
      </c>
      <c r="F67" s="13">
        <v>427</v>
      </c>
      <c r="G67" s="14" t="s">
        <v>23</v>
      </c>
      <c r="H67" s="14" t="s">
        <v>23</v>
      </c>
      <c r="I67" s="15" t="s">
        <v>23</v>
      </c>
      <c r="J67" s="14" t="s">
        <v>23</v>
      </c>
      <c r="K67" s="14" t="s">
        <v>23</v>
      </c>
      <c r="L67" s="14" t="s">
        <v>23</v>
      </c>
      <c r="M67" s="12" t="s">
        <v>23</v>
      </c>
      <c r="N67" s="12" t="s">
        <v>23</v>
      </c>
      <c r="O67" s="12" t="s">
        <v>23</v>
      </c>
      <c r="P67" s="11">
        <v>10</v>
      </c>
      <c r="Q67" s="11">
        <v>6.3366699999999998</v>
      </c>
      <c r="R67" s="12" t="s">
        <v>23</v>
      </c>
      <c r="S67" s="11">
        <v>8.3366699999999998</v>
      </c>
      <c r="T67" s="11">
        <v>16.746099999999998</v>
      </c>
      <c r="U67" s="17">
        <v>24.2409</v>
      </c>
      <c r="V67" s="17">
        <v>26.805800000000001</v>
      </c>
      <c r="W67" s="11">
        <v>35.012999999999998</v>
      </c>
      <c r="X67" s="14" t="s">
        <v>23</v>
      </c>
      <c r="Y67" s="18">
        <v>-721.98199999999997</v>
      </c>
      <c r="Z67" s="19">
        <v>-947.25</v>
      </c>
    </row>
    <row r="68" spans="1:26" x14ac:dyDescent="0.3">
      <c r="A68">
        <v>67</v>
      </c>
      <c r="B68" s="10" t="s">
        <v>89</v>
      </c>
      <c r="C68" s="11">
        <v>23.678699999999999</v>
      </c>
      <c r="D68" s="17">
        <v>253.983</v>
      </c>
      <c r="E68" s="16">
        <v>144.357</v>
      </c>
      <c r="F68" s="13">
        <v>352</v>
      </c>
      <c r="G68" s="14" t="s">
        <v>23</v>
      </c>
      <c r="H68" s="14" t="s">
        <v>23</v>
      </c>
      <c r="I68" s="15" t="s">
        <v>23</v>
      </c>
      <c r="J68" s="14" t="s">
        <v>23</v>
      </c>
      <c r="K68" s="14" t="s">
        <v>23</v>
      </c>
      <c r="L68" s="14" t="s">
        <v>23</v>
      </c>
      <c r="M68" s="12" t="s">
        <v>23</v>
      </c>
      <c r="N68" s="12" t="s">
        <v>23</v>
      </c>
      <c r="O68" s="12" t="s">
        <v>23</v>
      </c>
      <c r="P68" s="11">
        <v>10</v>
      </c>
      <c r="Q68" s="11">
        <v>6.38</v>
      </c>
      <c r="R68" s="12" t="s">
        <v>23</v>
      </c>
      <c r="S68" s="11">
        <v>8.2966700000000007</v>
      </c>
      <c r="T68" s="11">
        <v>17.070599999999999</v>
      </c>
      <c r="U68" s="17">
        <v>25.589200000000002</v>
      </c>
      <c r="V68" s="17">
        <v>28.251899999999999</v>
      </c>
      <c r="W68" s="11">
        <v>30.903700000000001</v>
      </c>
      <c r="X68" s="14" t="s">
        <v>23</v>
      </c>
      <c r="Y68" s="18">
        <v>-648.04600000000005</v>
      </c>
      <c r="Z68" s="19">
        <v>-791.928</v>
      </c>
    </row>
    <row r="69" spans="1:26" x14ac:dyDescent="0.3">
      <c r="A69">
        <v>68</v>
      </c>
      <c r="B69" s="10" t="s">
        <v>90</v>
      </c>
      <c r="C69" s="11">
        <v>25.097300000000001</v>
      </c>
      <c r="D69" s="17">
        <v>243.06700000000001</v>
      </c>
      <c r="E69" s="16">
        <v>136.93700000000001</v>
      </c>
      <c r="F69" s="13">
        <v>388</v>
      </c>
      <c r="G69" s="14" t="s">
        <v>23</v>
      </c>
      <c r="H69" s="14" t="s">
        <v>23</v>
      </c>
      <c r="I69" s="15" t="s">
        <v>23</v>
      </c>
      <c r="J69" s="14" t="s">
        <v>23</v>
      </c>
      <c r="K69" s="14" t="s">
        <v>23</v>
      </c>
      <c r="L69" s="14" t="s">
        <v>23</v>
      </c>
      <c r="M69" s="12" t="s">
        <v>23</v>
      </c>
      <c r="N69" s="12" t="s">
        <v>23</v>
      </c>
      <c r="O69" s="12" t="s">
        <v>23</v>
      </c>
      <c r="P69" s="11">
        <v>10</v>
      </c>
      <c r="Q69" s="11">
        <v>6.2933300000000001</v>
      </c>
      <c r="R69" s="12" t="s">
        <v>23</v>
      </c>
      <c r="S69" s="11">
        <v>8.2566699999999997</v>
      </c>
      <c r="T69" s="11">
        <v>16.672999999999998</v>
      </c>
      <c r="U69" s="17">
        <v>25.889500000000002</v>
      </c>
      <c r="V69" s="17">
        <v>28.704499999999999</v>
      </c>
      <c r="W69" s="11">
        <v>39.604500000000002</v>
      </c>
      <c r="X69" s="14" t="s">
        <v>23</v>
      </c>
      <c r="Y69" s="18">
        <v>-739.21900000000005</v>
      </c>
      <c r="Z69" s="19">
        <v>-895.72799999999995</v>
      </c>
    </row>
    <row r="70" spans="1:26" x14ac:dyDescent="0.3">
      <c r="A70">
        <v>69</v>
      </c>
      <c r="B70" s="10" t="s">
        <v>91</v>
      </c>
      <c r="C70" s="11">
        <v>25.530999999999999</v>
      </c>
      <c r="D70" s="17">
        <v>242.017</v>
      </c>
      <c r="E70" s="16">
        <v>135.54300000000001</v>
      </c>
      <c r="F70" s="13">
        <v>583</v>
      </c>
      <c r="G70" s="14" t="s">
        <v>23</v>
      </c>
      <c r="H70" s="14" t="s">
        <v>23</v>
      </c>
      <c r="I70" s="15" t="s">
        <v>23</v>
      </c>
      <c r="J70" s="14" t="s">
        <v>23</v>
      </c>
      <c r="K70" s="14" t="s">
        <v>23</v>
      </c>
      <c r="L70" s="14" t="s">
        <v>23</v>
      </c>
      <c r="M70" s="12" t="s">
        <v>23</v>
      </c>
      <c r="N70" s="12" t="s">
        <v>23</v>
      </c>
      <c r="O70" s="12" t="s">
        <v>23</v>
      </c>
      <c r="P70" s="11">
        <v>10</v>
      </c>
      <c r="Q70" s="11">
        <v>6.38</v>
      </c>
      <c r="R70" s="12" t="s">
        <v>23</v>
      </c>
      <c r="S70" s="11">
        <v>8.2166700000000006</v>
      </c>
      <c r="T70" s="11">
        <v>17.617000000000001</v>
      </c>
      <c r="U70" s="17">
        <v>25.957599999999999</v>
      </c>
      <c r="V70" s="17">
        <v>28.808299999999999</v>
      </c>
      <c r="W70" s="11">
        <v>45.055599999999998</v>
      </c>
      <c r="X70" s="14" t="s">
        <v>23</v>
      </c>
      <c r="Y70" s="18">
        <v>-809.70299999999997</v>
      </c>
      <c r="Z70" s="19">
        <v>-930.09900000000005</v>
      </c>
    </row>
    <row r="71" spans="1:26" x14ac:dyDescent="0.3">
      <c r="A71">
        <v>70</v>
      </c>
      <c r="B71" s="10" t="s">
        <v>92</v>
      </c>
      <c r="C71" s="11">
        <v>26.2988</v>
      </c>
      <c r="D71" s="17">
        <v>234.83699999999999</v>
      </c>
      <c r="E71" s="16">
        <v>130.59</v>
      </c>
      <c r="F71" s="13">
        <v>524</v>
      </c>
      <c r="G71" s="14" t="s">
        <v>23</v>
      </c>
      <c r="H71" s="14" t="s">
        <v>23</v>
      </c>
      <c r="I71" s="15" t="s">
        <v>23</v>
      </c>
      <c r="J71" s="14" t="s">
        <v>23</v>
      </c>
      <c r="K71" s="14" t="s">
        <v>23</v>
      </c>
      <c r="L71" s="14" t="s">
        <v>23</v>
      </c>
      <c r="M71" s="12" t="s">
        <v>23</v>
      </c>
      <c r="N71" s="12" t="s">
        <v>23</v>
      </c>
      <c r="O71" s="12" t="s">
        <v>23</v>
      </c>
      <c r="P71" s="11">
        <v>10</v>
      </c>
      <c r="Q71" s="11">
        <v>6.25</v>
      </c>
      <c r="R71" s="12" t="s">
        <v>23</v>
      </c>
      <c r="S71" s="11">
        <v>8.1833299999999998</v>
      </c>
      <c r="T71" s="11">
        <v>17.758299999999998</v>
      </c>
      <c r="U71" s="17">
        <v>26.7258</v>
      </c>
      <c r="V71" s="17">
        <v>29.367000000000001</v>
      </c>
      <c r="W71" s="11">
        <v>38.199800000000003</v>
      </c>
      <c r="X71" s="14" t="s">
        <v>23</v>
      </c>
      <c r="Y71" s="18">
        <v>-395.637</v>
      </c>
      <c r="Z71" s="19">
        <v>-560.81399999999996</v>
      </c>
    </row>
    <row r="72" spans="1:26" x14ac:dyDescent="0.3">
      <c r="A72">
        <v>71</v>
      </c>
      <c r="B72" s="10" t="s">
        <v>93</v>
      </c>
      <c r="C72" s="11">
        <v>26.965599999999998</v>
      </c>
      <c r="D72" s="17">
        <v>234.59</v>
      </c>
      <c r="E72" s="16">
        <v>128.197</v>
      </c>
      <c r="F72" s="13">
        <v>402</v>
      </c>
      <c r="G72" s="14" t="s">
        <v>23</v>
      </c>
      <c r="H72" s="14" t="s">
        <v>23</v>
      </c>
      <c r="I72" s="15" t="s">
        <v>23</v>
      </c>
      <c r="J72" s="14" t="s">
        <v>23</v>
      </c>
      <c r="K72" s="14" t="s">
        <v>23</v>
      </c>
      <c r="L72" s="14" t="s">
        <v>23</v>
      </c>
      <c r="M72" s="12" t="s">
        <v>23</v>
      </c>
      <c r="N72" s="12" t="s">
        <v>23</v>
      </c>
      <c r="O72" s="12" t="s">
        <v>23</v>
      </c>
      <c r="P72" s="11">
        <v>10</v>
      </c>
      <c r="Q72" s="11">
        <v>6.25</v>
      </c>
      <c r="R72" s="12" t="s">
        <v>23</v>
      </c>
      <c r="S72" s="11">
        <v>8.18</v>
      </c>
      <c r="T72" s="11">
        <v>17.9008</v>
      </c>
      <c r="U72" s="17">
        <v>27.745799999999999</v>
      </c>
      <c r="V72" s="17">
        <v>29.867799999999999</v>
      </c>
      <c r="W72" s="11">
        <v>33.5244</v>
      </c>
      <c r="X72" s="14" t="s">
        <v>23</v>
      </c>
      <c r="Y72" s="18">
        <v>-782.3</v>
      </c>
      <c r="Z72" s="19">
        <v>-920.69200000000001</v>
      </c>
    </row>
    <row r="73" spans="1:26" x14ac:dyDescent="0.3">
      <c r="A73">
        <v>72</v>
      </c>
      <c r="B73" s="10" t="s">
        <v>94</v>
      </c>
      <c r="C73" s="11">
        <v>28.1493</v>
      </c>
      <c r="D73" s="17">
        <v>233.67699999999999</v>
      </c>
      <c r="E73" s="16">
        <v>126.05</v>
      </c>
      <c r="F73" s="13">
        <v>519</v>
      </c>
      <c r="G73" s="14" t="s">
        <v>23</v>
      </c>
      <c r="H73" s="14" t="s">
        <v>23</v>
      </c>
      <c r="I73" s="15" t="s">
        <v>23</v>
      </c>
      <c r="J73" s="14" t="s">
        <v>23</v>
      </c>
      <c r="K73" s="14" t="s">
        <v>23</v>
      </c>
      <c r="L73" s="14" t="s">
        <v>23</v>
      </c>
      <c r="M73" s="12" t="s">
        <v>23</v>
      </c>
      <c r="N73" s="12" t="s">
        <v>23</v>
      </c>
      <c r="O73" s="12" t="s">
        <v>23</v>
      </c>
      <c r="P73" s="11">
        <v>10</v>
      </c>
      <c r="Q73" s="11">
        <v>6.3333300000000001</v>
      </c>
      <c r="R73" s="12" t="s">
        <v>23</v>
      </c>
      <c r="S73" s="11">
        <v>8.1433300000000006</v>
      </c>
      <c r="T73" s="11">
        <v>17.668299999999999</v>
      </c>
      <c r="U73" s="17">
        <v>27.6126</v>
      </c>
      <c r="V73" s="17">
        <v>30.299800000000001</v>
      </c>
      <c r="W73" s="11">
        <v>44.5105</v>
      </c>
      <c r="X73" s="14" t="s">
        <v>23</v>
      </c>
      <c r="Y73" s="18">
        <v>-595.05999999999995</v>
      </c>
      <c r="Z73" s="19">
        <v>-695.68499999999995</v>
      </c>
    </row>
    <row r="74" spans="1:26" x14ac:dyDescent="0.3">
      <c r="A74">
        <v>73</v>
      </c>
      <c r="B74" s="10" t="s">
        <v>95</v>
      </c>
      <c r="C74" s="11">
        <v>27.9939</v>
      </c>
      <c r="D74" s="17">
        <v>235.58</v>
      </c>
      <c r="E74" s="16">
        <v>124.65300000000001</v>
      </c>
      <c r="F74" s="13">
        <v>548</v>
      </c>
      <c r="G74" s="14" t="s">
        <v>23</v>
      </c>
      <c r="H74" s="14" t="s">
        <v>23</v>
      </c>
      <c r="I74" s="15" t="s">
        <v>23</v>
      </c>
      <c r="J74" s="14" t="s">
        <v>23</v>
      </c>
      <c r="K74" s="14" t="s">
        <v>23</v>
      </c>
      <c r="L74" s="14" t="s">
        <v>23</v>
      </c>
      <c r="M74" s="12" t="s">
        <v>23</v>
      </c>
      <c r="N74" s="12" t="s">
        <v>23</v>
      </c>
      <c r="O74" s="12" t="s">
        <v>23</v>
      </c>
      <c r="P74" s="11">
        <v>10</v>
      </c>
      <c r="Q74" s="11">
        <v>7.13</v>
      </c>
      <c r="R74" s="12" t="s">
        <v>23</v>
      </c>
      <c r="S74" s="11">
        <v>8.11</v>
      </c>
      <c r="T74" s="11">
        <v>18.7182</v>
      </c>
      <c r="U74" s="17">
        <v>27.803799999999999</v>
      </c>
      <c r="V74" s="17">
        <v>30.479900000000001</v>
      </c>
      <c r="W74" s="11">
        <v>46.1738</v>
      </c>
      <c r="X74" s="18">
        <v>0.222167</v>
      </c>
      <c r="Y74" s="18">
        <v>-638.82000000000005</v>
      </c>
      <c r="Z74" s="19">
        <v>-807.37800000000004</v>
      </c>
    </row>
    <row r="75" spans="1:26" x14ac:dyDescent="0.3">
      <c r="A75">
        <v>74</v>
      </c>
      <c r="B75" s="10" t="s">
        <v>96</v>
      </c>
      <c r="C75" s="11">
        <v>28.847300000000001</v>
      </c>
      <c r="D75" s="17">
        <v>233.93700000000001</v>
      </c>
      <c r="E75" s="16">
        <v>124.113</v>
      </c>
      <c r="F75" s="13">
        <v>604</v>
      </c>
      <c r="G75" s="14" t="s">
        <v>23</v>
      </c>
      <c r="H75" s="14" t="s">
        <v>23</v>
      </c>
      <c r="I75" s="15" t="s">
        <v>23</v>
      </c>
      <c r="J75" s="14" t="s">
        <v>23</v>
      </c>
      <c r="K75" s="14" t="s">
        <v>23</v>
      </c>
      <c r="L75" s="14" t="s">
        <v>23</v>
      </c>
      <c r="M75" s="12" t="s">
        <v>23</v>
      </c>
      <c r="N75" s="12" t="s">
        <v>23</v>
      </c>
      <c r="O75" s="12" t="s">
        <v>23</v>
      </c>
      <c r="P75" s="11">
        <v>10</v>
      </c>
      <c r="Q75" s="11">
        <v>7.3766699999999998</v>
      </c>
      <c r="R75" s="12" t="s">
        <v>23</v>
      </c>
      <c r="S75" s="11">
        <v>8.0733300000000003</v>
      </c>
      <c r="T75" s="11">
        <v>18.2925</v>
      </c>
      <c r="U75" s="17">
        <v>28.641100000000002</v>
      </c>
      <c r="V75" s="17">
        <v>31.4178</v>
      </c>
      <c r="W75" s="11">
        <v>36.913899999999998</v>
      </c>
      <c r="X75" s="18">
        <v>0.237397</v>
      </c>
      <c r="Y75" s="18">
        <v>-491.03199999999998</v>
      </c>
      <c r="Z75" s="19">
        <v>-741.31200000000001</v>
      </c>
    </row>
    <row r="76" spans="1:26" x14ac:dyDescent="0.3">
      <c r="A76">
        <v>75</v>
      </c>
      <c r="B76" s="10" t="s">
        <v>97</v>
      </c>
      <c r="C76" s="11">
        <v>30.2743</v>
      </c>
      <c r="D76" s="17">
        <v>226.03</v>
      </c>
      <c r="E76" s="16">
        <v>123.19</v>
      </c>
      <c r="F76" s="13">
        <v>433</v>
      </c>
      <c r="G76" s="14" t="s">
        <v>23</v>
      </c>
      <c r="H76" s="14" t="s">
        <v>23</v>
      </c>
      <c r="I76" s="15" t="s">
        <v>23</v>
      </c>
      <c r="J76" s="14" t="s">
        <v>23</v>
      </c>
      <c r="K76" s="14" t="s">
        <v>23</v>
      </c>
      <c r="L76" s="14" t="s">
        <v>23</v>
      </c>
      <c r="M76" s="12" t="s">
        <v>23</v>
      </c>
      <c r="N76" s="12" t="s">
        <v>23</v>
      </c>
      <c r="O76" s="12" t="s">
        <v>23</v>
      </c>
      <c r="P76" s="11">
        <v>10</v>
      </c>
      <c r="Q76" s="11">
        <v>7.3333300000000001</v>
      </c>
      <c r="R76" s="12" t="s">
        <v>23</v>
      </c>
      <c r="S76" s="11">
        <v>8.0333299999999994</v>
      </c>
      <c r="T76" s="11">
        <v>18.755299999999998</v>
      </c>
      <c r="U76" s="17">
        <v>29.994399999999999</v>
      </c>
      <c r="V76" s="17">
        <v>33.104799999999997</v>
      </c>
      <c r="W76" s="11">
        <v>35.418300000000002</v>
      </c>
      <c r="X76" s="18">
        <v>0.238597</v>
      </c>
      <c r="Y76" s="18">
        <v>-701.26599999999996</v>
      </c>
      <c r="Z76" s="19">
        <v>-789.83600000000001</v>
      </c>
    </row>
    <row r="77" spans="1:26" x14ac:dyDescent="0.3">
      <c r="A77">
        <v>76</v>
      </c>
      <c r="B77" s="10" t="s">
        <v>98</v>
      </c>
      <c r="C77" s="11">
        <v>31.156300000000002</v>
      </c>
      <c r="D77" s="17">
        <v>217.923</v>
      </c>
      <c r="E77" s="16">
        <v>120.107</v>
      </c>
      <c r="F77" s="13">
        <v>295</v>
      </c>
      <c r="G77" s="14" t="s">
        <v>23</v>
      </c>
      <c r="H77" s="14" t="s">
        <v>23</v>
      </c>
      <c r="I77" s="15" t="s">
        <v>23</v>
      </c>
      <c r="J77" s="14" t="s">
        <v>23</v>
      </c>
      <c r="K77" s="14" t="s">
        <v>23</v>
      </c>
      <c r="L77" s="14" t="s">
        <v>23</v>
      </c>
      <c r="M77" s="12" t="s">
        <v>23</v>
      </c>
      <c r="N77" s="12" t="s">
        <v>23</v>
      </c>
      <c r="O77" s="12" t="s">
        <v>23</v>
      </c>
      <c r="P77" s="11">
        <v>10</v>
      </c>
      <c r="Q77" s="11">
        <v>7.3333300000000001</v>
      </c>
      <c r="R77" s="12" t="s">
        <v>23</v>
      </c>
      <c r="S77" s="11">
        <v>7.99</v>
      </c>
      <c r="T77" s="11">
        <v>19.622800000000002</v>
      </c>
      <c r="U77" s="17">
        <v>30.8977</v>
      </c>
      <c r="V77" s="17">
        <v>34.052999999999997</v>
      </c>
      <c r="W77" s="11">
        <v>46.124899999999997</v>
      </c>
      <c r="X77" s="18">
        <v>0.25702000000000003</v>
      </c>
      <c r="Y77" s="18">
        <v>-895.95</v>
      </c>
      <c r="Z77" s="19">
        <v>-1032.1099999999999</v>
      </c>
    </row>
    <row r="78" spans="1:26" x14ac:dyDescent="0.3">
      <c r="A78">
        <v>77</v>
      </c>
      <c r="B78" s="10" t="s">
        <v>99</v>
      </c>
      <c r="C78" s="11">
        <v>30.898</v>
      </c>
      <c r="D78" s="17">
        <v>219.227</v>
      </c>
      <c r="E78" s="16">
        <v>124.44</v>
      </c>
      <c r="F78" s="13">
        <v>225</v>
      </c>
      <c r="G78" s="14" t="s">
        <v>23</v>
      </c>
      <c r="H78" s="14" t="s">
        <v>23</v>
      </c>
      <c r="I78" s="15" t="s">
        <v>23</v>
      </c>
      <c r="J78" s="14" t="s">
        <v>23</v>
      </c>
      <c r="K78" s="14" t="s">
        <v>23</v>
      </c>
      <c r="L78" s="14" t="s">
        <v>23</v>
      </c>
      <c r="M78" s="12" t="s">
        <v>23</v>
      </c>
      <c r="N78" s="12" t="s">
        <v>23</v>
      </c>
      <c r="O78" s="12" t="s">
        <v>23</v>
      </c>
      <c r="P78" s="11">
        <v>10</v>
      </c>
      <c r="Q78" s="11">
        <v>8.2100000000000009</v>
      </c>
      <c r="R78" s="12" t="s">
        <v>23</v>
      </c>
      <c r="S78" s="11">
        <v>7.9466700000000001</v>
      </c>
      <c r="T78" s="11">
        <v>20.286799999999999</v>
      </c>
      <c r="U78" s="17">
        <v>31.555399999999999</v>
      </c>
      <c r="V78" s="17">
        <v>34.630699999999997</v>
      </c>
      <c r="W78" s="11">
        <v>49.535299999999999</v>
      </c>
      <c r="X78" s="18">
        <v>0.26393</v>
      </c>
      <c r="Y78" s="18">
        <v>-640.79300000000001</v>
      </c>
      <c r="Z78" s="19">
        <v>-806.02800000000002</v>
      </c>
    </row>
    <row r="79" spans="1:26" x14ac:dyDescent="0.3">
      <c r="A79">
        <v>78</v>
      </c>
      <c r="B79" s="10" t="s">
        <v>100</v>
      </c>
      <c r="C79" s="11">
        <v>31.942799999999998</v>
      </c>
      <c r="D79" s="17">
        <v>219.68</v>
      </c>
      <c r="E79" s="16">
        <v>126.467</v>
      </c>
      <c r="F79" s="13">
        <v>529</v>
      </c>
      <c r="G79" s="14" t="s">
        <v>23</v>
      </c>
      <c r="H79" s="14" t="s">
        <v>23</v>
      </c>
      <c r="I79" s="15" t="s">
        <v>23</v>
      </c>
      <c r="J79" s="14" t="s">
        <v>23</v>
      </c>
      <c r="K79" s="14" t="s">
        <v>23</v>
      </c>
      <c r="L79" s="14" t="s">
        <v>23</v>
      </c>
      <c r="M79" s="12" t="s">
        <v>23</v>
      </c>
      <c r="N79" s="12" t="s">
        <v>23</v>
      </c>
      <c r="O79" s="12" t="s">
        <v>23</v>
      </c>
      <c r="P79" s="11">
        <v>10</v>
      </c>
      <c r="Q79" s="11">
        <v>7.01</v>
      </c>
      <c r="R79" s="11">
        <v>9.16</v>
      </c>
      <c r="S79" s="16">
        <v>13</v>
      </c>
      <c r="T79" s="11">
        <v>24.307700000000001</v>
      </c>
      <c r="U79" s="17">
        <v>32.467199999999998</v>
      </c>
      <c r="V79" s="17">
        <v>35.7286</v>
      </c>
      <c r="W79" s="11">
        <v>38.9056</v>
      </c>
      <c r="X79" s="18">
        <v>0.228967</v>
      </c>
      <c r="Y79" s="18">
        <v>-270.238</v>
      </c>
      <c r="Z79" s="19">
        <v>-516.56200000000001</v>
      </c>
    </row>
    <row r="80" spans="1:26" x14ac:dyDescent="0.3">
      <c r="A80">
        <v>79</v>
      </c>
      <c r="B80" s="10" t="s">
        <v>101</v>
      </c>
      <c r="C80" s="11">
        <v>33.652799999999999</v>
      </c>
      <c r="D80" s="17">
        <v>212.22</v>
      </c>
      <c r="E80" s="16">
        <v>121.84699999999999</v>
      </c>
      <c r="F80" s="13">
        <v>492</v>
      </c>
      <c r="G80" s="14" t="s">
        <v>23</v>
      </c>
      <c r="H80" s="14" t="s">
        <v>23</v>
      </c>
      <c r="I80" s="15" t="s">
        <v>23</v>
      </c>
      <c r="J80" s="14" t="s">
        <v>23</v>
      </c>
      <c r="K80" s="14" t="s">
        <v>23</v>
      </c>
      <c r="L80" s="14" t="s">
        <v>23</v>
      </c>
      <c r="M80" s="12" t="s">
        <v>23</v>
      </c>
      <c r="N80" s="12" t="s">
        <v>23</v>
      </c>
      <c r="O80" s="12" t="s">
        <v>23</v>
      </c>
      <c r="P80" s="11">
        <v>10</v>
      </c>
      <c r="Q80" s="11">
        <v>5.8</v>
      </c>
      <c r="R80" s="11">
        <v>9.5166699999999995</v>
      </c>
      <c r="S80" s="11">
        <v>13</v>
      </c>
      <c r="T80" s="16">
        <v>20.0076</v>
      </c>
      <c r="U80" s="16">
        <v>33.661700000000003</v>
      </c>
      <c r="V80" s="16">
        <v>36.435499999999998</v>
      </c>
      <c r="W80" s="11">
        <v>38.828699999999998</v>
      </c>
      <c r="X80" s="18">
        <v>0.199963</v>
      </c>
      <c r="Y80" s="18">
        <v>-569.024</v>
      </c>
      <c r="Z80" s="19">
        <v>-737.38499999999999</v>
      </c>
    </row>
    <row r="81" spans="1:26" x14ac:dyDescent="0.3">
      <c r="A81">
        <v>80</v>
      </c>
      <c r="B81" s="10" t="s">
        <v>102</v>
      </c>
      <c r="C81" s="11">
        <v>35.360199999999999</v>
      </c>
      <c r="D81" s="17">
        <v>205.66</v>
      </c>
      <c r="E81" s="16">
        <v>118.423</v>
      </c>
      <c r="F81" s="13">
        <v>519</v>
      </c>
      <c r="G81" s="14" t="s">
        <v>23</v>
      </c>
      <c r="H81" s="14" t="s">
        <v>23</v>
      </c>
      <c r="I81" s="15" t="s">
        <v>23</v>
      </c>
      <c r="J81" s="14" t="s">
        <v>23</v>
      </c>
      <c r="K81" s="14" t="s">
        <v>23</v>
      </c>
      <c r="L81" s="14" t="s">
        <v>23</v>
      </c>
      <c r="M81" s="12" t="s">
        <v>23</v>
      </c>
      <c r="N81" s="12" t="s">
        <v>23</v>
      </c>
      <c r="O81" s="12" t="s">
        <v>23</v>
      </c>
      <c r="P81" s="11">
        <v>10</v>
      </c>
      <c r="Q81" s="11">
        <v>9.5366700000000009</v>
      </c>
      <c r="R81" s="11">
        <v>10.130000000000001</v>
      </c>
      <c r="S81" s="11">
        <v>13.0633</v>
      </c>
      <c r="T81" s="11">
        <v>24.069800000000001</v>
      </c>
      <c r="U81" s="17">
        <v>33.964500000000001</v>
      </c>
      <c r="V81" s="17">
        <v>37.147500000000001</v>
      </c>
      <c r="W81" s="11">
        <v>48.773499999999999</v>
      </c>
      <c r="X81" s="18">
        <v>0.19388</v>
      </c>
      <c r="Y81" s="18">
        <v>-792.39</v>
      </c>
      <c r="Z81" s="19">
        <v>-995.74800000000005</v>
      </c>
    </row>
    <row r="82" spans="1:26" x14ac:dyDescent="0.3">
      <c r="A82">
        <v>81</v>
      </c>
      <c r="B82" s="10" t="s">
        <v>103</v>
      </c>
      <c r="C82" s="11">
        <v>34.266100000000002</v>
      </c>
      <c r="D82" s="17">
        <v>206.76300000000001</v>
      </c>
      <c r="E82" s="16">
        <v>120.377</v>
      </c>
      <c r="F82" s="13">
        <v>558</v>
      </c>
      <c r="G82" s="14" t="s">
        <v>23</v>
      </c>
      <c r="H82" s="14" t="s">
        <v>23</v>
      </c>
      <c r="I82" s="15" t="s">
        <v>23</v>
      </c>
      <c r="J82" s="14" t="s">
        <v>23</v>
      </c>
      <c r="K82" s="14" t="s">
        <v>23</v>
      </c>
      <c r="L82" s="14" t="s">
        <v>23</v>
      </c>
      <c r="M82" s="12" t="s">
        <v>23</v>
      </c>
      <c r="N82" s="12" t="s">
        <v>23</v>
      </c>
      <c r="O82" s="12" t="s">
        <v>23</v>
      </c>
      <c r="P82" s="11">
        <v>10</v>
      </c>
      <c r="Q82" s="11">
        <v>9.2766699999999993</v>
      </c>
      <c r="R82" s="11">
        <v>12.65</v>
      </c>
      <c r="S82" s="11">
        <v>13.2933</v>
      </c>
      <c r="T82" s="11">
        <v>26.655200000000001</v>
      </c>
      <c r="U82" s="17">
        <v>34.231000000000002</v>
      </c>
      <c r="V82" s="17">
        <v>37.808399999999999</v>
      </c>
      <c r="W82" s="11">
        <v>53.959099999999999</v>
      </c>
      <c r="X82" s="18">
        <v>0.21342</v>
      </c>
      <c r="Y82" s="18">
        <v>-694.98500000000001</v>
      </c>
      <c r="Z82" s="19">
        <v>-945.48</v>
      </c>
    </row>
    <row r="83" spans="1:26" x14ac:dyDescent="0.3">
      <c r="A83">
        <v>82</v>
      </c>
      <c r="B83" s="10" t="s">
        <v>104</v>
      </c>
      <c r="C83" s="11">
        <v>35.965299999999999</v>
      </c>
      <c r="D83" s="17">
        <v>205.59299999999999</v>
      </c>
      <c r="E83" s="16">
        <v>121.017</v>
      </c>
      <c r="F83" s="13">
        <v>924</v>
      </c>
      <c r="G83" s="14" t="s">
        <v>23</v>
      </c>
      <c r="H83" s="14" t="s">
        <v>23</v>
      </c>
      <c r="I83" s="15" t="s">
        <v>23</v>
      </c>
      <c r="J83" s="14" t="s">
        <v>23</v>
      </c>
      <c r="K83" s="14" t="s">
        <v>23</v>
      </c>
      <c r="L83" s="14" t="s">
        <v>23</v>
      </c>
      <c r="M83" s="12" t="s">
        <v>23</v>
      </c>
      <c r="N83" s="12" t="s">
        <v>23</v>
      </c>
      <c r="O83" s="12" t="s">
        <v>23</v>
      </c>
      <c r="P83" s="11">
        <v>10</v>
      </c>
      <c r="Q83" s="11">
        <v>4.8333300000000001</v>
      </c>
      <c r="R83" s="11">
        <v>12.83</v>
      </c>
      <c r="S83" s="11">
        <v>13.2</v>
      </c>
      <c r="T83" s="11">
        <v>27.845300000000002</v>
      </c>
      <c r="U83" s="17">
        <v>34.808599999999998</v>
      </c>
      <c r="V83" s="17">
        <v>39.049799999999998</v>
      </c>
      <c r="W83" s="11">
        <v>41.994599999999998</v>
      </c>
      <c r="X83" s="18">
        <v>0.204097</v>
      </c>
      <c r="Y83" s="18">
        <v>-196.703</v>
      </c>
      <c r="Z83" s="19">
        <v>-537.90800000000002</v>
      </c>
    </row>
    <row r="84" spans="1:26" x14ac:dyDescent="0.3">
      <c r="A84">
        <v>83</v>
      </c>
      <c r="B84" s="10" t="s">
        <v>105</v>
      </c>
      <c r="C84" s="11">
        <v>36.938800000000001</v>
      </c>
      <c r="D84" s="17">
        <v>197.62700000000001</v>
      </c>
      <c r="E84" s="16">
        <v>117.747</v>
      </c>
      <c r="F84" s="13">
        <v>1047</v>
      </c>
      <c r="G84" s="14" t="s">
        <v>23</v>
      </c>
      <c r="H84" s="14" t="s">
        <v>23</v>
      </c>
      <c r="I84" s="15" t="s">
        <v>23</v>
      </c>
      <c r="J84" s="14" t="s">
        <v>23</v>
      </c>
      <c r="K84" s="14" t="s">
        <v>23</v>
      </c>
      <c r="L84" s="14" t="s">
        <v>23</v>
      </c>
      <c r="M84" s="12" t="s">
        <v>23</v>
      </c>
      <c r="N84" s="12" t="s">
        <v>23</v>
      </c>
      <c r="O84" s="12" t="s">
        <v>23</v>
      </c>
      <c r="P84" s="11">
        <v>10</v>
      </c>
      <c r="Q84" s="11">
        <v>6.0133299999999998</v>
      </c>
      <c r="R84" s="11">
        <v>11.9367</v>
      </c>
      <c r="S84" s="11">
        <v>13.1</v>
      </c>
      <c r="T84" s="11">
        <v>23.7974</v>
      </c>
      <c r="U84" s="17">
        <v>35.748100000000001</v>
      </c>
      <c r="V84" s="17">
        <v>40.244799999999998</v>
      </c>
      <c r="W84" s="11">
        <v>39.7303</v>
      </c>
      <c r="X84" s="18">
        <v>0.197937</v>
      </c>
      <c r="Y84" s="18">
        <v>-953.971</v>
      </c>
      <c r="Z84" s="19">
        <v>-1248.02</v>
      </c>
    </row>
    <row r="85" spans="1:26" x14ac:dyDescent="0.3">
      <c r="A85">
        <v>84</v>
      </c>
      <c r="B85" s="10" t="s">
        <v>106</v>
      </c>
      <c r="C85" s="11">
        <v>35.337499999999999</v>
      </c>
      <c r="D85" s="17">
        <v>207.04300000000001</v>
      </c>
      <c r="E85" s="16">
        <v>123.49</v>
      </c>
      <c r="F85" s="13">
        <v>850</v>
      </c>
      <c r="G85" s="14" t="s">
        <v>23</v>
      </c>
      <c r="H85" s="14" t="s">
        <v>23</v>
      </c>
      <c r="I85" s="15" t="s">
        <v>23</v>
      </c>
      <c r="J85" s="14" t="s">
        <v>23</v>
      </c>
      <c r="K85" s="14" t="s">
        <v>23</v>
      </c>
      <c r="L85" s="14" t="s">
        <v>23</v>
      </c>
      <c r="M85" s="12" t="s">
        <v>23</v>
      </c>
      <c r="N85" s="12" t="s">
        <v>23</v>
      </c>
      <c r="O85" s="12" t="s">
        <v>23</v>
      </c>
      <c r="P85" s="11">
        <v>10</v>
      </c>
      <c r="Q85" s="11">
        <v>9.92</v>
      </c>
      <c r="R85" s="11">
        <v>12.47</v>
      </c>
      <c r="S85" s="11">
        <v>13</v>
      </c>
      <c r="T85" s="11">
        <v>23.922999999999998</v>
      </c>
      <c r="U85" s="17">
        <v>36.145200000000003</v>
      </c>
      <c r="V85" s="17">
        <v>40.8887</v>
      </c>
      <c r="W85" s="11">
        <v>51.555</v>
      </c>
      <c r="X85" s="18">
        <v>0.20183300000000001</v>
      </c>
      <c r="Y85" s="18">
        <v>-957.78</v>
      </c>
      <c r="Z85" s="19">
        <v>-1195.98</v>
      </c>
    </row>
    <row r="86" spans="1:26" x14ac:dyDescent="0.3">
      <c r="A86">
        <v>85</v>
      </c>
      <c r="B86" s="10" t="s">
        <v>107</v>
      </c>
      <c r="C86" s="11">
        <v>37.249499999999998</v>
      </c>
      <c r="D86" s="17">
        <v>209.017</v>
      </c>
      <c r="E86" s="16">
        <v>124.76</v>
      </c>
      <c r="F86" s="13">
        <v>796</v>
      </c>
      <c r="G86" s="14" t="s">
        <v>23</v>
      </c>
      <c r="H86" s="14" t="s">
        <v>23</v>
      </c>
      <c r="I86" s="15" t="s">
        <v>23</v>
      </c>
      <c r="J86" s="14" t="s">
        <v>23</v>
      </c>
      <c r="K86" s="14" t="s">
        <v>23</v>
      </c>
      <c r="L86" s="14" t="s">
        <v>23</v>
      </c>
      <c r="M86" s="12" t="s">
        <v>23</v>
      </c>
      <c r="N86" s="12" t="s">
        <v>23</v>
      </c>
      <c r="O86" s="12" t="s">
        <v>23</v>
      </c>
      <c r="P86" s="11">
        <v>10</v>
      </c>
      <c r="Q86" s="11">
        <v>12.326700000000001</v>
      </c>
      <c r="R86" s="11">
        <v>12.39</v>
      </c>
      <c r="S86" s="11">
        <v>13</v>
      </c>
      <c r="T86" s="11">
        <v>23.471399999999999</v>
      </c>
      <c r="U86" s="17">
        <v>36.976900000000001</v>
      </c>
      <c r="V86" s="17">
        <v>41.410200000000003</v>
      </c>
      <c r="W86" s="11">
        <v>56.0627</v>
      </c>
      <c r="X86" s="18">
        <v>0.19136700000000001</v>
      </c>
      <c r="Y86" s="18">
        <v>-944.03499999999997</v>
      </c>
      <c r="Z86" s="19">
        <v>-1338.93</v>
      </c>
    </row>
    <row r="87" spans="1:26" x14ac:dyDescent="0.3">
      <c r="A87">
        <v>86</v>
      </c>
      <c r="B87" s="10" t="s">
        <v>108</v>
      </c>
      <c r="C87" s="11">
        <v>38.1218</v>
      </c>
      <c r="D87" s="17">
        <v>200.88300000000001</v>
      </c>
      <c r="E87" s="16">
        <v>120.94</v>
      </c>
      <c r="F87" s="13">
        <v>344</v>
      </c>
      <c r="G87" s="14" t="s">
        <v>23</v>
      </c>
      <c r="H87" s="14" t="s">
        <v>23</v>
      </c>
      <c r="I87" s="15" t="s">
        <v>23</v>
      </c>
      <c r="J87" s="14" t="s">
        <v>23</v>
      </c>
      <c r="K87" s="14" t="s">
        <v>23</v>
      </c>
      <c r="L87" s="14" t="s">
        <v>23</v>
      </c>
      <c r="M87" s="12" t="s">
        <v>23</v>
      </c>
      <c r="N87" s="12" t="s">
        <v>23</v>
      </c>
      <c r="O87" s="12" t="s">
        <v>23</v>
      </c>
      <c r="P87" s="11">
        <v>10</v>
      </c>
      <c r="Q87" s="11">
        <v>10.9933</v>
      </c>
      <c r="R87" s="11">
        <v>12.44</v>
      </c>
      <c r="S87" s="11">
        <v>13</v>
      </c>
      <c r="T87" s="11">
        <v>22.578299999999999</v>
      </c>
      <c r="U87" s="17">
        <v>37.857199999999999</v>
      </c>
      <c r="V87" s="17">
        <v>42.678899999999999</v>
      </c>
      <c r="W87" s="11">
        <v>43.483199999999997</v>
      </c>
      <c r="X87" s="18">
        <v>0.18299299999999999</v>
      </c>
      <c r="Y87" s="18">
        <v>-433.39400000000001</v>
      </c>
      <c r="Z87" s="19">
        <v>-764.28599999999994</v>
      </c>
    </row>
    <row r="88" spans="1:26" x14ac:dyDescent="0.3">
      <c r="A88">
        <v>87</v>
      </c>
      <c r="B88" s="10" t="s">
        <v>109</v>
      </c>
      <c r="C88" s="11">
        <v>42.339199999999998</v>
      </c>
      <c r="D88" s="17">
        <v>188.953</v>
      </c>
      <c r="E88" s="16">
        <v>115.18300000000001</v>
      </c>
      <c r="F88" s="13">
        <v>213</v>
      </c>
      <c r="G88" s="14" t="s">
        <v>23</v>
      </c>
      <c r="H88" s="14" t="s">
        <v>23</v>
      </c>
      <c r="I88" s="15" t="s">
        <v>23</v>
      </c>
      <c r="J88" s="14" t="s">
        <v>23</v>
      </c>
      <c r="K88" s="14" t="s">
        <v>23</v>
      </c>
      <c r="L88" s="14" t="s">
        <v>23</v>
      </c>
      <c r="M88" s="12" t="s">
        <v>23</v>
      </c>
      <c r="N88" s="12" t="s">
        <v>23</v>
      </c>
      <c r="O88" s="12" t="s">
        <v>23</v>
      </c>
      <c r="P88" s="11">
        <v>10</v>
      </c>
      <c r="Q88" s="11">
        <v>7.7766700000000002</v>
      </c>
      <c r="R88" s="11">
        <v>13.3033</v>
      </c>
      <c r="S88" s="11">
        <v>13.4567</v>
      </c>
      <c r="T88" s="11">
        <v>24.388500000000001</v>
      </c>
      <c r="U88" s="17">
        <v>39.706099999999999</v>
      </c>
      <c r="V88" s="17">
        <v>44.216200000000001</v>
      </c>
      <c r="W88" s="11">
        <v>40.9253</v>
      </c>
      <c r="X88" s="14" t="s">
        <v>23</v>
      </c>
      <c r="Y88" s="18">
        <v>-982.64800000000002</v>
      </c>
      <c r="Z88" s="19">
        <v>-1222.28</v>
      </c>
    </row>
    <row r="89" spans="1:26" x14ac:dyDescent="0.3">
      <c r="A89">
        <v>88</v>
      </c>
      <c r="B89" s="10" t="s">
        <v>110</v>
      </c>
      <c r="C89" s="11">
        <v>41.371600000000001</v>
      </c>
      <c r="D89" s="17">
        <v>188.30699999999999</v>
      </c>
      <c r="E89" s="16">
        <v>115.843</v>
      </c>
      <c r="F89" s="13">
        <v>1196</v>
      </c>
      <c r="G89" s="14" t="s">
        <v>23</v>
      </c>
      <c r="H89" s="14" t="s">
        <v>23</v>
      </c>
      <c r="I89" s="15" t="s">
        <v>23</v>
      </c>
      <c r="J89" s="14" t="s">
        <v>23</v>
      </c>
      <c r="K89" s="14" t="s">
        <v>23</v>
      </c>
      <c r="L89" s="14" t="s">
        <v>23</v>
      </c>
      <c r="M89" s="12" t="s">
        <v>23</v>
      </c>
      <c r="N89" s="12" t="s">
        <v>23</v>
      </c>
      <c r="O89" s="12" t="s">
        <v>23</v>
      </c>
      <c r="P89" s="11">
        <v>10</v>
      </c>
      <c r="Q89" s="11">
        <v>12.92</v>
      </c>
      <c r="R89" s="11">
        <v>13.966699999999999</v>
      </c>
      <c r="S89" s="11">
        <v>13.77</v>
      </c>
      <c r="T89" s="11">
        <v>30.407699999999998</v>
      </c>
      <c r="U89" s="17">
        <v>40.833300000000001</v>
      </c>
      <c r="V89" s="17">
        <v>45.444000000000003</v>
      </c>
      <c r="W89" s="11">
        <v>53.022599999999997</v>
      </c>
      <c r="X89" s="14" t="s">
        <v>23</v>
      </c>
      <c r="Y89" s="18">
        <v>-226.40700000000001</v>
      </c>
      <c r="Z89" s="19">
        <v>-326.80099999999999</v>
      </c>
    </row>
    <row r="90" spans="1:26" x14ac:dyDescent="0.3">
      <c r="A90">
        <v>89</v>
      </c>
      <c r="B90" s="10" t="s">
        <v>111</v>
      </c>
      <c r="C90" s="11">
        <v>43.084299999999999</v>
      </c>
      <c r="D90" s="17">
        <v>192.87</v>
      </c>
      <c r="E90" s="16">
        <v>118.87</v>
      </c>
      <c r="F90" s="13">
        <v>1936</v>
      </c>
      <c r="G90" s="14" t="s">
        <v>23</v>
      </c>
      <c r="H90" s="14" t="s">
        <v>23</v>
      </c>
      <c r="I90" s="15" t="s">
        <v>23</v>
      </c>
      <c r="J90" s="14" t="s">
        <v>23</v>
      </c>
      <c r="K90" s="14" t="s">
        <v>23</v>
      </c>
      <c r="L90" s="14" t="s">
        <v>23</v>
      </c>
      <c r="M90" s="12" t="s">
        <v>23</v>
      </c>
      <c r="N90" s="12" t="s">
        <v>23</v>
      </c>
      <c r="O90" s="12" t="s">
        <v>23</v>
      </c>
      <c r="P90" s="16">
        <v>15</v>
      </c>
      <c r="Q90" s="11">
        <v>7.65</v>
      </c>
      <c r="R90" s="11">
        <v>12.0167</v>
      </c>
      <c r="S90" s="11">
        <v>13.0467</v>
      </c>
      <c r="T90" s="11">
        <v>41.966799999999999</v>
      </c>
      <c r="U90" s="17">
        <v>43.722299999999997</v>
      </c>
      <c r="V90" s="17">
        <v>46.310200000000002</v>
      </c>
      <c r="W90" s="11">
        <v>59.123699999999999</v>
      </c>
      <c r="X90" s="14" t="s">
        <v>23</v>
      </c>
      <c r="Y90" s="18">
        <v>-540.53599999999994</v>
      </c>
      <c r="Z90" s="19">
        <v>-754.52099999999996</v>
      </c>
    </row>
    <row r="91" spans="1:26" x14ac:dyDescent="0.3">
      <c r="A91">
        <v>90</v>
      </c>
      <c r="B91" s="10" t="s">
        <v>112</v>
      </c>
      <c r="C91" s="11">
        <v>44.334600000000002</v>
      </c>
      <c r="D91" s="17">
        <v>189.84</v>
      </c>
      <c r="E91" s="16">
        <v>118.367</v>
      </c>
      <c r="F91" s="13">
        <v>2305</v>
      </c>
      <c r="G91" s="14" t="s">
        <v>23</v>
      </c>
      <c r="H91" s="14" t="s">
        <v>23</v>
      </c>
      <c r="I91" s="15" t="s">
        <v>23</v>
      </c>
      <c r="J91" s="14" t="s">
        <v>23</v>
      </c>
      <c r="K91" s="14" t="s">
        <v>23</v>
      </c>
      <c r="L91" s="14" t="s">
        <v>23</v>
      </c>
      <c r="M91" s="12" t="s">
        <v>23</v>
      </c>
      <c r="N91" s="12" t="s">
        <v>23</v>
      </c>
      <c r="O91" s="12" t="s">
        <v>23</v>
      </c>
      <c r="P91" s="11">
        <v>15</v>
      </c>
      <c r="Q91" s="11">
        <v>8.3633299999999995</v>
      </c>
      <c r="R91" s="11">
        <v>10.613300000000001</v>
      </c>
      <c r="S91" s="11">
        <v>12.9933</v>
      </c>
      <c r="T91" s="11">
        <v>43.116199999999999</v>
      </c>
      <c r="U91" s="17">
        <v>46.533499999999997</v>
      </c>
      <c r="V91" s="17">
        <v>47.875799999999998</v>
      </c>
      <c r="W91" s="11">
        <v>45.579700000000003</v>
      </c>
      <c r="X91" s="14" t="s">
        <v>23</v>
      </c>
      <c r="Y91" s="18">
        <v>-263.00599999999997</v>
      </c>
      <c r="Z91" s="19">
        <v>-471.53899999999999</v>
      </c>
    </row>
    <row r="92" spans="1:26" x14ac:dyDescent="0.3">
      <c r="A92">
        <v>91</v>
      </c>
      <c r="B92" s="10" t="s">
        <v>113</v>
      </c>
      <c r="C92" s="11">
        <v>44.975200000000001</v>
      </c>
      <c r="D92" s="17">
        <v>184.9</v>
      </c>
      <c r="E92" s="16">
        <v>116.867</v>
      </c>
      <c r="F92" s="13">
        <v>3128</v>
      </c>
      <c r="G92" s="14" t="s">
        <v>23</v>
      </c>
      <c r="H92" s="14" t="s">
        <v>23</v>
      </c>
      <c r="I92" s="15" t="s">
        <v>23</v>
      </c>
      <c r="J92" s="14" t="s">
        <v>23</v>
      </c>
      <c r="K92" s="14" t="s">
        <v>23</v>
      </c>
      <c r="L92" s="14" t="s">
        <v>23</v>
      </c>
      <c r="M92" s="12" t="s">
        <v>23</v>
      </c>
      <c r="N92" s="12" t="s">
        <v>23</v>
      </c>
      <c r="O92" s="12" t="s">
        <v>23</v>
      </c>
      <c r="P92" s="11">
        <v>15</v>
      </c>
      <c r="Q92" s="11">
        <v>8.31</v>
      </c>
      <c r="R92" s="11">
        <v>11.3133</v>
      </c>
      <c r="S92" s="11">
        <v>13</v>
      </c>
      <c r="T92" s="11">
        <v>42.664999999999999</v>
      </c>
      <c r="U92" s="17">
        <v>46.9223</v>
      </c>
      <c r="V92" s="17">
        <v>49.502699999999997</v>
      </c>
      <c r="W92" s="11">
        <v>40.527000000000001</v>
      </c>
      <c r="X92" s="14" t="s">
        <v>23</v>
      </c>
      <c r="Y92" s="18">
        <v>-683.94100000000003</v>
      </c>
      <c r="Z92" s="19">
        <v>-891.14499999999998</v>
      </c>
    </row>
    <row r="93" spans="1:26" x14ac:dyDescent="0.3">
      <c r="A93">
        <v>92</v>
      </c>
      <c r="B93" s="10" t="s">
        <v>114</v>
      </c>
      <c r="C93" s="11">
        <v>44.9634</v>
      </c>
      <c r="D93" s="17">
        <v>182.92</v>
      </c>
      <c r="E93" s="16">
        <v>119.28700000000001</v>
      </c>
      <c r="F93" s="13">
        <v>2929</v>
      </c>
      <c r="G93" s="14" t="s">
        <v>23</v>
      </c>
      <c r="H93" s="14" t="s">
        <v>23</v>
      </c>
      <c r="I93" s="15" t="s">
        <v>23</v>
      </c>
      <c r="J93" s="14" t="s">
        <v>23</v>
      </c>
      <c r="K93" s="14" t="s">
        <v>23</v>
      </c>
      <c r="L93" s="14" t="s">
        <v>23</v>
      </c>
      <c r="M93" s="12" t="s">
        <v>23</v>
      </c>
      <c r="N93" s="12" t="s">
        <v>23</v>
      </c>
      <c r="O93" s="12" t="s">
        <v>23</v>
      </c>
      <c r="P93" s="11">
        <v>15</v>
      </c>
      <c r="Q93" s="11">
        <v>9.1266700000000007</v>
      </c>
      <c r="R93" s="11">
        <v>11.103300000000001</v>
      </c>
      <c r="S93" s="11">
        <v>13</v>
      </c>
      <c r="T93" s="11">
        <v>36.302599999999998</v>
      </c>
      <c r="U93" s="17">
        <v>48.8386</v>
      </c>
      <c r="V93" s="17">
        <v>51.550199999999997</v>
      </c>
      <c r="W93" s="11">
        <v>51.072800000000001</v>
      </c>
      <c r="X93" s="14" t="s">
        <v>23</v>
      </c>
      <c r="Y93" s="18">
        <v>-751.04</v>
      </c>
      <c r="Z93" s="19">
        <v>-898.09900000000005</v>
      </c>
    </row>
    <row r="94" spans="1:26" x14ac:dyDescent="0.3">
      <c r="A94">
        <v>93</v>
      </c>
      <c r="B94" s="10" t="s">
        <v>115</v>
      </c>
      <c r="C94" s="11">
        <v>48.188200000000002</v>
      </c>
      <c r="D94" s="17">
        <v>179.48</v>
      </c>
      <c r="E94" s="16">
        <v>119.813</v>
      </c>
      <c r="F94" s="13">
        <v>2627</v>
      </c>
      <c r="G94" s="14" t="s">
        <v>23</v>
      </c>
      <c r="H94" s="14" t="s">
        <v>23</v>
      </c>
      <c r="I94" s="15" t="s">
        <v>23</v>
      </c>
      <c r="J94" s="14" t="s">
        <v>23</v>
      </c>
      <c r="K94" s="14" t="s">
        <v>23</v>
      </c>
      <c r="L94" s="14" t="s">
        <v>23</v>
      </c>
      <c r="M94" s="12" t="s">
        <v>23</v>
      </c>
      <c r="N94" s="12" t="s">
        <v>23</v>
      </c>
      <c r="O94" s="12" t="s">
        <v>23</v>
      </c>
      <c r="P94" s="11">
        <v>15.5</v>
      </c>
      <c r="Q94" s="11">
        <v>11.81</v>
      </c>
      <c r="R94" s="11">
        <v>11.8233</v>
      </c>
      <c r="S94" s="11">
        <v>13</v>
      </c>
      <c r="T94" s="11">
        <v>31.891300000000001</v>
      </c>
      <c r="U94" s="17">
        <v>50.793300000000002</v>
      </c>
      <c r="V94" s="17">
        <v>53.029699999999998</v>
      </c>
      <c r="W94" s="11">
        <v>58.452800000000003</v>
      </c>
      <c r="X94" s="14" t="s">
        <v>23</v>
      </c>
      <c r="Y94" s="18">
        <v>-482.95800000000003</v>
      </c>
      <c r="Z94" s="19">
        <v>-715.43700000000001</v>
      </c>
    </row>
    <row r="95" spans="1:26" x14ac:dyDescent="0.3">
      <c r="A95">
        <v>94</v>
      </c>
      <c r="B95" s="10" t="s">
        <v>116</v>
      </c>
      <c r="C95" s="11">
        <v>48.647199999999998</v>
      </c>
      <c r="D95" s="17">
        <v>171.80699999999999</v>
      </c>
      <c r="E95" s="16">
        <v>115.39700000000001</v>
      </c>
      <c r="F95" s="13">
        <v>2741</v>
      </c>
      <c r="G95" s="14" t="s">
        <v>23</v>
      </c>
      <c r="H95" s="14" t="s">
        <v>23</v>
      </c>
      <c r="I95" s="15" t="s">
        <v>23</v>
      </c>
      <c r="J95" s="14" t="s">
        <v>23</v>
      </c>
      <c r="K95" s="14" t="s">
        <v>23</v>
      </c>
      <c r="L95" s="14" t="s">
        <v>23</v>
      </c>
      <c r="M95" s="12" t="s">
        <v>23</v>
      </c>
      <c r="N95" s="12" t="s">
        <v>23</v>
      </c>
      <c r="O95" s="12" t="s">
        <v>23</v>
      </c>
      <c r="P95" s="11">
        <v>15.5</v>
      </c>
      <c r="Q95" s="11">
        <v>12.0733</v>
      </c>
      <c r="R95" s="11">
        <v>12.72</v>
      </c>
      <c r="S95" s="11">
        <v>13</v>
      </c>
      <c r="T95" s="11">
        <v>28.014199999999999</v>
      </c>
      <c r="U95" s="17">
        <v>51.57</v>
      </c>
      <c r="V95" s="17">
        <v>53.704300000000003</v>
      </c>
      <c r="W95" s="11">
        <v>49.479399999999998</v>
      </c>
      <c r="X95" s="14" t="s">
        <v>23</v>
      </c>
      <c r="Y95" s="18">
        <v>-623.81799999999998</v>
      </c>
      <c r="Z95" s="19">
        <v>-655.95799999999997</v>
      </c>
    </row>
    <row r="96" spans="1:26" x14ac:dyDescent="0.3">
      <c r="A96">
        <v>95</v>
      </c>
      <c r="B96" s="10" t="s">
        <v>117</v>
      </c>
      <c r="C96" s="11">
        <v>47.5244</v>
      </c>
      <c r="D96" s="17">
        <v>174.053</v>
      </c>
      <c r="E96" s="16">
        <v>119.937</v>
      </c>
      <c r="F96" s="13">
        <v>1523</v>
      </c>
      <c r="G96" s="14" t="s">
        <v>23</v>
      </c>
      <c r="H96" s="14" t="s">
        <v>23</v>
      </c>
      <c r="I96" s="15" t="s">
        <v>23</v>
      </c>
      <c r="J96" s="14" t="s">
        <v>23</v>
      </c>
      <c r="K96" s="14" t="s">
        <v>23</v>
      </c>
      <c r="L96" s="14" t="s">
        <v>23</v>
      </c>
      <c r="M96" s="12" t="s">
        <v>23</v>
      </c>
      <c r="N96" s="12" t="s">
        <v>23</v>
      </c>
      <c r="O96" s="12" t="s">
        <v>23</v>
      </c>
      <c r="P96" s="11">
        <v>15.5</v>
      </c>
      <c r="Q96" s="11">
        <v>10.8833</v>
      </c>
      <c r="R96" s="11">
        <v>12.7033</v>
      </c>
      <c r="S96" s="11">
        <v>13</v>
      </c>
      <c r="T96" s="11">
        <v>29.876899999999999</v>
      </c>
      <c r="U96" s="17">
        <v>53.404299999999999</v>
      </c>
      <c r="V96" s="17">
        <v>55.6554</v>
      </c>
      <c r="W96" s="11">
        <v>42.434899999999999</v>
      </c>
      <c r="X96" s="14" t="s">
        <v>23</v>
      </c>
      <c r="Y96" s="18">
        <v>-918.7</v>
      </c>
      <c r="Z96" s="19">
        <v>-1433.58</v>
      </c>
    </row>
    <row r="97" spans="1:26" x14ac:dyDescent="0.3">
      <c r="A97">
        <v>96</v>
      </c>
      <c r="B97" s="10" t="s">
        <v>118</v>
      </c>
      <c r="C97" s="11">
        <v>50.912300000000002</v>
      </c>
      <c r="D97" s="17">
        <v>164.47</v>
      </c>
      <c r="E97" s="16">
        <v>115.18300000000001</v>
      </c>
      <c r="F97" s="13">
        <v>1718</v>
      </c>
      <c r="G97" s="14" t="s">
        <v>23</v>
      </c>
      <c r="H97" s="14" t="s">
        <v>23</v>
      </c>
      <c r="I97" s="15" t="s">
        <v>23</v>
      </c>
      <c r="J97" s="14" t="s">
        <v>23</v>
      </c>
      <c r="K97" s="14" t="s">
        <v>23</v>
      </c>
      <c r="L97" s="14" t="s">
        <v>23</v>
      </c>
      <c r="M97" s="12" t="s">
        <v>23</v>
      </c>
      <c r="N97" s="12" t="s">
        <v>23</v>
      </c>
      <c r="O97" s="12" t="s">
        <v>23</v>
      </c>
      <c r="P97" s="11">
        <v>17</v>
      </c>
      <c r="Q97" s="11">
        <v>11.326700000000001</v>
      </c>
      <c r="R97" s="11">
        <v>12.6967</v>
      </c>
      <c r="S97" s="11">
        <v>13</v>
      </c>
      <c r="T97" s="11">
        <v>26.889399999999998</v>
      </c>
      <c r="U97" s="17">
        <v>54.006799999999998</v>
      </c>
      <c r="V97" s="17">
        <v>56.948999999999998</v>
      </c>
      <c r="W97" s="11">
        <v>56.4191</v>
      </c>
      <c r="X97" s="14" t="s">
        <v>23</v>
      </c>
      <c r="Y97" s="18">
        <v>-865.93899999999996</v>
      </c>
      <c r="Z97" s="19">
        <v>-1166.72</v>
      </c>
    </row>
    <row r="98" spans="1:26" x14ac:dyDescent="0.3">
      <c r="A98">
        <v>97</v>
      </c>
      <c r="B98" s="10" t="s">
        <v>119</v>
      </c>
      <c r="C98" s="11">
        <v>50.441000000000003</v>
      </c>
      <c r="D98" s="17">
        <v>162.96</v>
      </c>
      <c r="E98" s="16">
        <v>116.04</v>
      </c>
      <c r="F98" s="13">
        <v>1579</v>
      </c>
      <c r="G98" s="14" t="s">
        <v>23</v>
      </c>
      <c r="H98" s="14" t="s">
        <v>23</v>
      </c>
      <c r="I98" s="15" t="s">
        <v>23</v>
      </c>
      <c r="J98" s="14" t="s">
        <v>23</v>
      </c>
      <c r="K98" s="14" t="s">
        <v>23</v>
      </c>
      <c r="L98" s="14" t="s">
        <v>23</v>
      </c>
      <c r="M98" s="12" t="s">
        <v>23</v>
      </c>
      <c r="N98" s="12" t="s">
        <v>23</v>
      </c>
      <c r="O98" s="12" t="s">
        <v>23</v>
      </c>
      <c r="P98" s="11">
        <v>17</v>
      </c>
      <c r="Q98" s="11">
        <v>12.8</v>
      </c>
      <c r="R98" s="11">
        <v>12.7667</v>
      </c>
      <c r="S98" s="11">
        <v>13</v>
      </c>
      <c r="T98" s="11">
        <v>28.425599999999999</v>
      </c>
      <c r="U98" s="17">
        <v>55.435699999999997</v>
      </c>
      <c r="V98" s="17">
        <v>58.1496</v>
      </c>
      <c r="W98" s="11">
        <v>60.360700000000001</v>
      </c>
      <c r="X98" s="14" t="s">
        <v>23</v>
      </c>
      <c r="Y98" s="18">
        <v>-724.25</v>
      </c>
      <c r="Z98" s="19">
        <v>-1072.54</v>
      </c>
    </row>
    <row r="99" spans="1:26" x14ac:dyDescent="0.3">
      <c r="A99">
        <v>98</v>
      </c>
      <c r="B99" s="10" t="s">
        <v>120</v>
      </c>
      <c r="C99" s="11">
        <v>50.661200000000001</v>
      </c>
      <c r="D99" s="17">
        <v>162.233</v>
      </c>
      <c r="E99" s="16">
        <v>117.143</v>
      </c>
      <c r="F99" s="13">
        <v>1881</v>
      </c>
      <c r="G99" s="14" t="s">
        <v>23</v>
      </c>
      <c r="H99" s="14" t="s">
        <v>23</v>
      </c>
      <c r="I99" s="15" t="s">
        <v>23</v>
      </c>
      <c r="J99" s="14" t="s">
        <v>23</v>
      </c>
      <c r="K99" s="14" t="s">
        <v>23</v>
      </c>
      <c r="L99" s="14" t="s">
        <v>23</v>
      </c>
      <c r="M99" s="12" t="s">
        <v>23</v>
      </c>
      <c r="N99" s="12" t="s">
        <v>23</v>
      </c>
      <c r="O99" s="12" t="s">
        <v>23</v>
      </c>
      <c r="P99" s="11">
        <v>17</v>
      </c>
      <c r="Q99" s="11">
        <v>9.6199999999999992</v>
      </c>
      <c r="R99" s="11">
        <v>12.9367</v>
      </c>
      <c r="S99" s="11">
        <v>13</v>
      </c>
      <c r="T99" s="11">
        <v>25.7288</v>
      </c>
      <c r="U99" s="17">
        <v>57.272199999999998</v>
      </c>
      <c r="V99" s="17">
        <v>59.451099999999997</v>
      </c>
      <c r="W99" s="11">
        <v>47.592500000000001</v>
      </c>
      <c r="X99" s="14" t="s">
        <v>23</v>
      </c>
      <c r="Y99" s="18">
        <v>-1003.06</v>
      </c>
      <c r="Z99" s="19">
        <v>-1157.82</v>
      </c>
    </row>
    <row r="100" spans="1:26" x14ac:dyDescent="0.3">
      <c r="A100">
        <v>99</v>
      </c>
      <c r="B100" s="10" t="s">
        <v>121</v>
      </c>
      <c r="C100" s="11">
        <v>53.213500000000003</v>
      </c>
      <c r="D100" s="17">
        <v>157.56700000000001</v>
      </c>
      <c r="E100" s="16">
        <v>116.027</v>
      </c>
      <c r="F100" s="13">
        <v>1216</v>
      </c>
      <c r="G100" s="14" t="s">
        <v>23</v>
      </c>
      <c r="H100" s="14" t="s">
        <v>23</v>
      </c>
      <c r="I100" s="15" t="s">
        <v>23</v>
      </c>
      <c r="J100" s="14" t="s">
        <v>23</v>
      </c>
      <c r="K100" s="14" t="s">
        <v>23</v>
      </c>
      <c r="L100" s="14" t="s">
        <v>23</v>
      </c>
      <c r="M100" s="12" t="s">
        <v>23</v>
      </c>
      <c r="N100" s="12" t="s">
        <v>23</v>
      </c>
      <c r="O100" s="12" t="s">
        <v>23</v>
      </c>
      <c r="P100" s="11">
        <v>17</v>
      </c>
      <c r="Q100" s="11">
        <v>9.5</v>
      </c>
      <c r="R100" s="16">
        <v>13.16</v>
      </c>
      <c r="S100" s="11">
        <v>13</v>
      </c>
      <c r="T100" s="11">
        <v>20.7441</v>
      </c>
      <c r="U100" s="17">
        <v>59.296300000000002</v>
      </c>
      <c r="V100" s="17">
        <v>61.161900000000003</v>
      </c>
      <c r="W100" s="11">
        <v>43.839599999999997</v>
      </c>
      <c r="X100" s="14" t="s">
        <v>23</v>
      </c>
      <c r="Y100" s="18">
        <v>-836.404</v>
      </c>
      <c r="Z100" s="19">
        <v>-1442.81</v>
      </c>
    </row>
    <row r="101" spans="1:26" x14ac:dyDescent="0.3">
      <c r="A101">
        <v>100</v>
      </c>
      <c r="B101" s="10" t="s">
        <v>122</v>
      </c>
      <c r="C101" s="11">
        <v>57.691000000000003</v>
      </c>
      <c r="D101" s="17">
        <v>143.797</v>
      </c>
      <c r="E101" s="16">
        <v>108.67</v>
      </c>
      <c r="F101" s="13">
        <v>535</v>
      </c>
      <c r="G101" s="14" t="s">
        <v>23</v>
      </c>
      <c r="H101" s="14" t="s">
        <v>23</v>
      </c>
      <c r="I101" s="15" t="s">
        <v>23</v>
      </c>
      <c r="J101" s="14" t="s">
        <v>23</v>
      </c>
      <c r="K101" s="14" t="s">
        <v>23</v>
      </c>
      <c r="L101" s="14" t="s">
        <v>23</v>
      </c>
      <c r="M101" s="12" t="s">
        <v>23</v>
      </c>
      <c r="N101" s="12" t="s">
        <v>23</v>
      </c>
      <c r="O101" s="12" t="s">
        <v>23</v>
      </c>
      <c r="P101" s="11">
        <v>20</v>
      </c>
      <c r="Q101" s="11">
        <v>13.683299999999999</v>
      </c>
      <c r="R101" s="11">
        <v>15.53</v>
      </c>
      <c r="S101" s="11">
        <v>13</v>
      </c>
      <c r="T101" s="11">
        <v>20.8688</v>
      </c>
      <c r="U101" s="17">
        <v>61.027999999999999</v>
      </c>
      <c r="V101" s="17">
        <v>63.329599999999999</v>
      </c>
      <c r="W101" s="11">
        <v>53.609699999999997</v>
      </c>
      <c r="X101" s="14" t="s">
        <v>23</v>
      </c>
      <c r="Y101" s="18">
        <v>-1092.75</v>
      </c>
      <c r="Z101" s="19">
        <v>-1425.87</v>
      </c>
    </row>
    <row r="102" spans="1:26" x14ac:dyDescent="0.3">
      <c r="A102">
        <v>101</v>
      </c>
      <c r="B102" s="10" t="s">
        <v>123</v>
      </c>
      <c r="C102" s="11">
        <v>55.642000000000003</v>
      </c>
      <c r="D102" s="17">
        <v>145.857</v>
      </c>
      <c r="E102" s="16">
        <v>114.04</v>
      </c>
      <c r="F102" s="13">
        <v>958</v>
      </c>
      <c r="G102" s="14" t="s">
        <v>23</v>
      </c>
      <c r="H102" s="14" t="s">
        <v>23</v>
      </c>
      <c r="I102" s="15" t="s">
        <v>23</v>
      </c>
      <c r="J102" s="14" t="s">
        <v>23</v>
      </c>
      <c r="K102" s="14" t="s">
        <v>23</v>
      </c>
      <c r="L102" s="14" t="s">
        <v>23</v>
      </c>
      <c r="M102" s="12" t="s">
        <v>23</v>
      </c>
      <c r="N102" s="12" t="s">
        <v>23</v>
      </c>
      <c r="O102" s="12" t="s">
        <v>23</v>
      </c>
      <c r="P102" s="11">
        <v>20</v>
      </c>
      <c r="Q102" s="11">
        <v>15.423299999999999</v>
      </c>
      <c r="R102" s="11">
        <v>16.883299999999998</v>
      </c>
      <c r="S102" s="11">
        <v>13</v>
      </c>
      <c r="T102" s="11">
        <v>23.9314</v>
      </c>
      <c r="U102" s="17">
        <v>63.7117</v>
      </c>
      <c r="V102" s="17">
        <v>65.7149</v>
      </c>
      <c r="W102" s="11">
        <v>59.794600000000003</v>
      </c>
      <c r="X102" s="14" t="s">
        <v>23</v>
      </c>
      <c r="Y102" s="18">
        <v>-615.21</v>
      </c>
      <c r="Z102" s="19">
        <v>-945.90499999999997</v>
      </c>
    </row>
    <row r="103" spans="1:26" x14ac:dyDescent="0.3">
      <c r="A103">
        <v>102</v>
      </c>
      <c r="B103" s="10" t="s">
        <v>124</v>
      </c>
      <c r="C103" s="11">
        <v>56.164099999999998</v>
      </c>
      <c r="D103" s="17">
        <v>146.66</v>
      </c>
      <c r="E103" s="16">
        <v>116.73</v>
      </c>
      <c r="F103" s="13">
        <v>1248</v>
      </c>
      <c r="G103" s="14" t="s">
        <v>23</v>
      </c>
      <c r="H103" s="14" t="s">
        <v>23</v>
      </c>
      <c r="I103" s="15" t="s">
        <v>23</v>
      </c>
      <c r="J103" s="14" t="s">
        <v>23</v>
      </c>
      <c r="K103" s="14" t="s">
        <v>23</v>
      </c>
      <c r="L103" s="14" t="s">
        <v>23</v>
      </c>
      <c r="M103" s="12" t="s">
        <v>23</v>
      </c>
      <c r="N103" s="12" t="s">
        <v>23</v>
      </c>
      <c r="O103" s="12" t="s">
        <v>23</v>
      </c>
      <c r="P103" s="11">
        <v>19</v>
      </c>
      <c r="Q103" s="11">
        <v>13.27</v>
      </c>
      <c r="R103" s="11">
        <v>16.923300000000001</v>
      </c>
      <c r="S103" s="11">
        <v>13</v>
      </c>
      <c r="T103" s="11">
        <v>21.78</v>
      </c>
      <c r="U103" s="17">
        <v>64.732100000000003</v>
      </c>
      <c r="V103" s="17">
        <v>67.170599999999993</v>
      </c>
      <c r="W103" s="11">
        <v>45.286200000000001</v>
      </c>
      <c r="X103" s="14" t="s">
        <v>23</v>
      </c>
      <c r="Y103" s="18">
        <v>-635.91800000000001</v>
      </c>
      <c r="Z103" s="19">
        <v>-867.59</v>
      </c>
    </row>
    <row r="104" spans="1:26" x14ac:dyDescent="0.3">
      <c r="A104">
        <v>103</v>
      </c>
      <c r="B104" s="10" t="s">
        <v>125</v>
      </c>
      <c r="C104" s="11">
        <v>55.318300000000001</v>
      </c>
      <c r="D104" s="17">
        <v>149.25700000000001</v>
      </c>
      <c r="E104" s="16">
        <v>118.98</v>
      </c>
      <c r="F104" s="13">
        <v>1189</v>
      </c>
      <c r="G104" s="14" t="s">
        <v>23</v>
      </c>
      <c r="H104" s="14" t="s">
        <v>23</v>
      </c>
      <c r="I104" s="15" t="s">
        <v>23</v>
      </c>
      <c r="J104" s="14" t="s">
        <v>23</v>
      </c>
      <c r="K104" s="14" t="s">
        <v>23</v>
      </c>
      <c r="L104" s="14" t="s">
        <v>23</v>
      </c>
      <c r="M104" s="12" t="s">
        <v>23</v>
      </c>
      <c r="N104" s="12" t="s">
        <v>23</v>
      </c>
      <c r="O104" s="12" t="s">
        <v>23</v>
      </c>
      <c r="P104" s="11">
        <v>18.5</v>
      </c>
      <c r="Q104" s="11">
        <v>9.5933299999999999</v>
      </c>
      <c r="R104" s="11">
        <v>15.6167</v>
      </c>
      <c r="S104" s="11">
        <v>13</v>
      </c>
      <c r="T104" s="16">
        <v>23.557500000000001</v>
      </c>
      <c r="U104" s="17">
        <v>64.979900000000001</v>
      </c>
      <c r="V104" s="17">
        <v>67.836100000000002</v>
      </c>
      <c r="W104" s="11">
        <v>43.776699999999998</v>
      </c>
      <c r="X104" s="14" t="s">
        <v>23</v>
      </c>
      <c r="Y104" s="18">
        <v>-425.91300000000001</v>
      </c>
      <c r="Z104" s="19">
        <v>-671.85400000000004</v>
      </c>
    </row>
    <row r="105" spans="1:26" x14ac:dyDescent="0.3">
      <c r="A105">
        <v>104</v>
      </c>
      <c r="B105" s="10" t="s">
        <v>126</v>
      </c>
      <c r="C105" s="11">
        <v>59.4345</v>
      </c>
      <c r="D105" s="17">
        <v>142.34299999999999</v>
      </c>
      <c r="E105" s="16">
        <v>114.373</v>
      </c>
      <c r="F105" s="13">
        <v>1184</v>
      </c>
      <c r="G105" s="14" t="s">
        <v>23</v>
      </c>
      <c r="H105" s="14" t="s">
        <v>23</v>
      </c>
      <c r="I105" s="15" t="s">
        <v>23</v>
      </c>
      <c r="J105" s="14" t="s">
        <v>23</v>
      </c>
      <c r="K105" s="14" t="s">
        <v>23</v>
      </c>
      <c r="L105" s="14" t="s">
        <v>23</v>
      </c>
      <c r="M105" s="12" t="s">
        <v>23</v>
      </c>
      <c r="N105" s="12" t="s">
        <v>23</v>
      </c>
      <c r="O105" s="12" t="s">
        <v>23</v>
      </c>
      <c r="P105" s="11">
        <v>18</v>
      </c>
      <c r="Q105" s="11">
        <v>10.1</v>
      </c>
      <c r="R105" s="11">
        <v>13.5167</v>
      </c>
      <c r="S105" s="11">
        <v>13.193300000000001</v>
      </c>
      <c r="T105" s="11">
        <v>22.929099999999998</v>
      </c>
      <c r="U105" s="17">
        <v>65.721299999999999</v>
      </c>
      <c r="V105" s="17">
        <v>68.909700000000001</v>
      </c>
      <c r="W105" s="11">
        <v>55.622399999999999</v>
      </c>
      <c r="X105" s="14" t="s">
        <v>23</v>
      </c>
      <c r="Y105" s="18">
        <v>-722.40499999999997</v>
      </c>
      <c r="Z105" s="19">
        <v>-947.20699999999999</v>
      </c>
    </row>
    <row r="106" spans="1:26" x14ac:dyDescent="0.3">
      <c r="A106">
        <v>105</v>
      </c>
      <c r="B106" s="10" t="s">
        <v>127</v>
      </c>
      <c r="C106" s="11">
        <v>58.845999999999997</v>
      </c>
      <c r="D106" s="17">
        <v>148.053</v>
      </c>
      <c r="E106" s="16">
        <v>119.76</v>
      </c>
      <c r="F106" s="13">
        <v>1270</v>
      </c>
      <c r="G106" s="14" t="s">
        <v>23</v>
      </c>
      <c r="H106" s="14" t="s">
        <v>23</v>
      </c>
      <c r="I106" s="15" t="s">
        <v>23</v>
      </c>
      <c r="J106" s="14" t="s">
        <v>23</v>
      </c>
      <c r="K106" s="14" t="s">
        <v>23</v>
      </c>
      <c r="L106" s="14" t="s">
        <v>23</v>
      </c>
      <c r="M106" s="12" t="s">
        <v>23</v>
      </c>
      <c r="N106" s="12" t="s">
        <v>23</v>
      </c>
      <c r="O106" s="12" t="s">
        <v>23</v>
      </c>
      <c r="P106" s="11">
        <v>18</v>
      </c>
      <c r="Q106" s="11">
        <v>14.12</v>
      </c>
      <c r="R106" s="11">
        <v>15.1</v>
      </c>
      <c r="S106" s="11">
        <v>13</v>
      </c>
      <c r="T106" s="11">
        <v>20.430399999999999</v>
      </c>
      <c r="U106" s="17">
        <v>66.511499999999998</v>
      </c>
      <c r="V106" s="17">
        <v>69.669300000000007</v>
      </c>
      <c r="W106" s="11">
        <v>69.732399999999998</v>
      </c>
      <c r="X106" s="14" t="s">
        <v>23</v>
      </c>
      <c r="Y106" s="18">
        <v>-264</v>
      </c>
      <c r="Z106" s="19">
        <v>-550</v>
      </c>
    </row>
    <row r="107" spans="1:26" x14ac:dyDescent="0.3">
      <c r="A107">
        <v>106</v>
      </c>
      <c r="B107" s="10" t="s">
        <v>128</v>
      </c>
      <c r="C107" s="11">
        <v>61.250799999999998</v>
      </c>
      <c r="D107" s="17">
        <v>146.99</v>
      </c>
      <c r="E107" s="16">
        <v>120.56699999999999</v>
      </c>
      <c r="F107" s="13">
        <v>841</v>
      </c>
      <c r="G107" s="14" t="s">
        <v>23</v>
      </c>
      <c r="H107" s="14" t="s">
        <v>23</v>
      </c>
      <c r="I107" s="15" t="s">
        <v>23</v>
      </c>
      <c r="J107" s="14" t="s">
        <v>23</v>
      </c>
      <c r="K107" s="14" t="s">
        <v>23</v>
      </c>
      <c r="L107" s="14" t="s">
        <v>23</v>
      </c>
      <c r="M107" s="12" t="s">
        <v>23</v>
      </c>
      <c r="N107" s="12" t="s">
        <v>23</v>
      </c>
      <c r="O107" s="12" t="s">
        <v>23</v>
      </c>
      <c r="P107" s="11">
        <v>18</v>
      </c>
      <c r="Q107" s="11">
        <v>15.1</v>
      </c>
      <c r="R107" s="11">
        <v>15.98</v>
      </c>
      <c r="S107" s="11">
        <v>13</v>
      </c>
      <c r="T107" s="11">
        <v>14.7822</v>
      </c>
      <c r="U107" s="17">
        <v>67.931100000000001</v>
      </c>
      <c r="V107" s="17">
        <v>71.068399999999997</v>
      </c>
      <c r="W107" s="11">
        <v>49.724699999999999</v>
      </c>
      <c r="X107" s="14" t="s">
        <v>23</v>
      </c>
      <c r="Y107" s="18">
        <v>-463</v>
      </c>
      <c r="Z107" s="19">
        <v>-639</v>
      </c>
    </row>
    <row r="108" spans="1:26" x14ac:dyDescent="0.3">
      <c r="A108">
        <v>107</v>
      </c>
      <c r="B108" s="10" t="s">
        <v>129</v>
      </c>
      <c r="C108" s="11">
        <v>62.923400000000001</v>
      </c>
      <c r="D108" s="17">
        <v>134.19300000000001</v>
      </c>
      <c r="E108" s="16">
        <v>111.307</v>
      </c>
      <c r="F108" s="13">
        <v>674</v>
      </c>
      <c r="G108" s="14" t="s">
        <v>23</v>
      </c>
      <c r="H108" s="14" t="s">
        <v>23</v>
      </c>
      <c r="I108" s="15" t="s">
        <v>23</v>
      </c>
      <c r="J108" s="14" t="s">
        <v>23</v>
      </c>
      <c r="K108" s="14" t="s">
        <v>23</v>
      </c>
      <c r="L108" s="14" t="s">
        <v>23</v>
      </c>
      <c r="M108" s="12" t="s">
        <v>23</v>
      </c>
      <c r="N108" s="12" t="s">
        <v>23</v>
      </c>
      <c r="O108" s="12" t="s">
        <v>23</v>
      </c>
      <c r="P108" s="11">
        <v>16.5</v>
      </c>
      <c r="Q108" s="11">
        <v>5.42333</v>
      </c>
      <c r="R108" s="11">
        <v>14.7433</v>
      </c>
      <c r="S108" s="11">
        <v>4.71333</v>
      </c>
      <c r="T108" s="11">
        <v>12.747400000000001</v>
      </c>
      <c r="U108" s="17">
        <v>69.464699999999993</v>
      </c>
      <c r="V108" s="17">
        <v>72.388000000000005</v>
      </c>
      <c r="W108" s="11">
        <v>45.837600000000002</v>
      </c>
      <c r="X108" s="14" t="s">
        <v>23</v>
      </c>
      <c r="Y108" s="18">
        <v>-310</v>
      </c>
      <c r="Z108" s="19">
        <v>-530</v>
      </c>
    </row>
    <row r="109" spans="1:26" x14ac:dyDescent="0.3">
      <c r="A109">
        <v>108</v>
      </c>
      <c r="B109" s="10" t="s">
        <v>130</v>
      </c>
      <c r="C109" s="11">
        <v>64.607900000000001</v>
      </c>
      <c r="D109" s="17">
        <v>124.1</v>
      </c>
      <c r="E109" s="16">
        <v>103.42700000000001</v>
      </c>
      <c r="F109" s="13">
        <v>1027</v>
      </c>
      <c r="G109" s="14" t="s">
        <v>23</v>
      </c>
      <c r="H109" s="14" t="s">
        <v>23</v>
      </c>
      <c r="I109" s="15" t="s">
        <v>23</v>
      </c>
      <c r="J109" s="14" t="s">
        <v>23</v>
      </c>
      <c r="K109" s="14" t="s">
        <v>23</v>
      </c>
      <c r="L109" s="14" t="s">
        <v>23</v>
      </c>
      <c r="M109" s="12" t="s">
        <v>23</v>
      </c>
      <c r="N109" s="12" t="s">
        <v>23</v>
      </c>
      <c r="O109" s="12" t="s">
        <v>23</v>
      </c>
      <c r="P109" s="11">
        <v>16.5</v>
      </c>
      <c r="Q109" s="11">
        <v>8.4133300000000002</v>
      </c>
      <c r="R109" s="12" t="s">
        <v>23</v>
      </c>
      <c r="S109" s="11">
        <v>4.55</v>
      </c>
      <c r="T109" s="11">
        <v>12.047700000000001</v>
      </c>
      <c r="U109" s="17">
        <v>70.194699999999997</v>
      </c>
      <c r="V109" s="17">
        <v>73.298400000000001</v>
      </c>
      <c r="W109" s="11">
        <v>56.565800000000003</v>
      </c>
      <c r="X109" s="14" t="s">
        <v>23</v>
      </c>
      <c r="Y109" s="18">
        <v>-947</v>
      </c>
      <c r="Z109" s="19">
        <v>-1122</v>
      </c>
    </row>
    <row r="110" spans="1:26" x14ac:dyDescent="0.3">
      <c r="A110">
        <v>109</v>
      </c>
      <c r="B110" s="10" t="s">
        <v>131</v>
      </c>
      <c r="C110" s="11">
        <v>62.460599999999999</v>
      </c>
      <c r="D110" s="17">
        <v>126.477</v>
      </c>
      <c r="E110" s="16">
        <v>106.327</v>
      </c>
      <c r="F110" s="13">
        <v>1649</v>
      </c>
      <c r="G110" s="14" t="s">
        <v>23</v>
      </c>
      <c r="H110" s="14" t="s">
        <v>23</v>
      </c>
      <c r="I110" s="15" t="s">
        <v>23</v>
      </c>
      <c r="J110" s="14" t="s">
        <v>23</v>
      </c>
      <c r="K110" s="14" t="s">
        <v>23</v>
      </c>
      <c r="L110" s="14" t="s">
        <v>23</v>
      </c>
      <c r="M110" s="12" t="s">
        <v>23</v>
      </c>
      <c r="N110" s="12" t="s">
        <v>23</v>
      </c>
      <c r="O110" s="12" t="s">
        <v>23</v>
      </c>
      <c r="P110" s="11">
        <v>15.5</v>
      </c>
      <c r="Q110" s="11">
        <v>9.3666699999999992</v>
      </c>
      <c r="R110" s="11">
        <v>12.37</v>
      </c>
      <c r="S110" s="11">
        <v>4.4000000000000004</v>
      </c>
      <c r="T110" s="11">
        <v>12.249599999999999</v>
      </c>
      <c r="U110" s="17">
        <v>71.156000000000006</v>
      </c>
      <c r="V110" s="17">
        <v>73.665700000000001</v>
      </c>
      <c r="W110" s="11">
        <v>72.269300000000001</v>
      </c>
      <c r="X110" s="14" t="s">
        <v>23</v>
      </c>
      <c r="Y110" s="18">
        <v>-260</v>
      </c>
      <c r="Z110" s="19">
        <v>-496</v>
      </c>
    </row>
    <row r="111" spans="1:26" x14ac:dyDescent="0.3">
      <c r="A111">
        <v>110</v>
      </c>
      <c r="B111" s="10" t="s">
        <v>132</v>
      </c>
      <c r="C111" s="11">
        <v>68.650400000000005</v>
      </c>
      <c r="D111" s="17">
        <v>128.68299999999999</v>
      </c>
      <c r="E111" s="16">
        <v>108.387</v>
      </c>
      <c r="F111" s="13">
        <v>1677</v>
      </c>
      <c r="G111" s="14" t="s">
        <v>23</v>
      </c>
      <c r="H111" s="14" t="s">
        <v>23</v>
      </c>
      <c r="I111" s="15" t="s">
        <v>23</v>
      </c>
      <c r="J111" s="14" t="s">
        <v>23</v>
      </c>
      <c r="K111" s="14" t="s">
        <v>23</v>
      </c>
      <c r="L111" s="14" t="s">
        <v>23</v>
      </c>
      <c r="M111" s="12" t="s">
        <v>23</v>
      </c>
      <c r="N111" s="12" t="s">
        <v>23</v>
      </c>
      <c r="O111" s="12" t="s">
        <v>23</v>
      </c>
      <c r="P111" s="11">
        <v>13</v>
      </c>
      <c r="Q111" s="11">
        <v>8.3733299999999993</v>
      </c>
      <c r="R111" s="12" t="s">
        <v>23</v>
      </c>
      <c r="S111" s="11">
        <v>4.24</v>
      </c>
      <c r="T111" s="11">
        <v>14.364699999999999</v>
      </c>
      <c r="U111" s="17">
        <v>71.156999999999996</v>
      </c>
      <c r="V111" s="17">
        <v>74.048900000000003</v>
      </c>
      <c r="W111" s="11">
        <v>52.225900000000003</v>
      </c>
      <c r="X111" s="14" t="s">
        <v>23</v>
      </c>
      <c r="Y111" s="18">
        <v>-568</v>
      </c>
      <c r="Z111" s="19">
        <v>-747</v>
      </c>
    </row>
    <row r="112" spans="1:26" x14ac:dyDescent="0.3">
      <c r="A112">
        <v>111</v>
      </c>
      <c r="B112" s="10" t="s">
        <v>133</v>
      </c>
      <c r="C112" s="11">
        <v>71.807000000000002</v>
      </c>
      <c r="D112" s="17">
        <v>124.14700000000001</v>
      </c>
      <c r="E112" s="16">
        <v>104.923</v>
      </c>
      <c r="F112" s="13">
        <v>1493</v>
      </c>
      <c r="G112" s="14" t="s">
        <v>23</v>
      </c>
      <c r="H112" s="14" t="s">
        <v>23</v>
      </c>
      <c r="I112" s="15" t="s">
        <v>23</v>
      </c>
      <c r="J112" s="14" t="s">
        <v>23</v>
      </c>
      <c r="K112" s="14" t="s">
        <v>23</v>
      </c>
      <c r="L112" s="14" t="s">
        <v>23</v>
      </c>
      <c r="M112" s="12" t="s">
        <v>23</v>
      </c>
      <c r="N112" s="12" t="s">
        <v>23</v>
      </c>
      <c r="O112" s="12" t="s">
        <v>23</v>
      </c>
      <c r="P112" s="11">
        <v>13</v>
      </c>
      <c r="Q112" s="11">
        <v>8.4566700000000008</v>
      </c>
      <c r="R112" s="12" t="s">
        <v>23</v>
      </c>
      <c r="S112" s="11">
        <v>4.08</v>
      </c>
      <c r="T112" s="11">
        <v>15.5275</v>
      </c>
      <c r="U112" s="17">
        <v>71.472300000000004</v>
      </c>
      <c r="V112" s="17">
        <v>74.781300000000002</v>
      </c>
      <c r="W112" s="11">
        <v>47.865000000000002</v>
      </c>
      <c r="X112" s="14" t="s">
        <v>23</v>
      </c>
      <c r="Y112" s="18">
        <v>-466</v>
      </c>
      <c r="Z112" s="19">
        <v>-614</v>
      </c>
    </row>
    <row r="113" spans="1:26" x14ac:dyDescent="0.3">
      <c r="A113">
        <v>112</v>
      </c>
      <c r="B113" s="10" t="s">
        <v>134</v>
      </c>
      <c r="C113" s="11">
        <v>71.0749</v>
      </c>
      <c r="D113" s="17">
        <v>122.913</v>
      </c>
      <c r="E113" s="16">
        <v>104.413</v>
      </c>
      <c r="F113" s="13">
        <v>1511</v>
      </c>
      <c r="G113" s="14" t="s">
        <v>23</v>
      </c>
      <c r="H113" s="14" t="s">
        <v>23</v>
      </c>
      <c r="I113" s="15" t="s">
        <v>23</v>
      </c>
      <c r="J113" s="14" t="s">
        <v>23</v>
      </c>
      <c r="K113" s="14" t="s">
        <v>23</v>
      </c>
      <c r="L113" s="14" t="s">
        <v>23</v>
      </c>
      <c r="M113" s="12" t="s">
        <v>23</v>
      </c>
      <c r="N113" s="12" t="s">
        <v>23</v>
      </c>
      <c r="O113" s="12" t="s">
        <v>23</v>
      </c>
      <c r="P113" s="11">
        <v>13</v>
      </c>
      <c r="Q113" s="11">
        <v>9.9533299999999993</v>
      </c>
      <c r="R113" s="11">
        <v>10.1967</v>
      </c>
      <c r="S113" s="11">
        <v>3.9166699999999999</v>
      </c>
      <c r="T113" s="11">
        <v>16.325800000000001</v>
      </c>
      <c r="U113" s="17">
        <v>70.792000000000002</v>
      </c>
      <c r="V113" s="17">
        <v>75.793700000000001</v>
      </c>
      <c r="W113" s="11">
        <v>62.289499999999997</v>
      </c>
      <c r="X113" s="14" t="s">
        <v>23</v>
      </c>
      <c r="Y113" s="18">
        <v>-553</v>
      </c>
      <c r="Z113" s="19">
        <v>-763</v>
      </c>
    </row>
    <row r="114" spans="1:26" x14ac:dyDescent="0.3">
      <c r="A114">
        <v>113</v>
      </c>
      <c r="B114" s="10" t="s">
        <v>135</v>
      </c>
      <c r="C114" s="11">
        <v>69.7577</v>
      </c>
      <c r="D114" s="17">
        <v>124.54</v>
      </c>
      <c r="E114" s="16">
        <v>106.26300000000001</v>
      </c>
      <c r="F114" s="13">
        <v>1583</v>
      </c>
      <c r="G114" s="14" t="s">
        <v>23</v>
      </c>
      <c r="H114" s="14" t="s">
        <v>23</v>
      </c>
      <c r="I114" s="15" t="s">
        <v>23</v>
      </c>
      <c r="J114" s="14" t="s">
        <v>23</v>
      </c>
      <c r="K114" s="14" t="s">
        <v>23</v>
      </c>
      <c r="L114" s="14" t="s">
        <v>23</v>
      </c>
      <c r="M114" s="12" t="s">
        <v>23</v>
      </c>
      <c r="N114" s="12" t="s">
        <v>23</v>
      </c>
      <c r="O114" s="12" t="s">
        <v>23</v>
      </c>
      <c r="P114" s="11">
        <v>11</v>
      </c>
      <c r="Q114" s="11">
        <v>7.04</v>
      </c>
      <c r="R114" s="11">
        <v>7.7733299999999996</v>
      </c>
      <c r="S114" s="11">
        <v>3.7733300000000001</v>
      </c>
      <c r="T114" s="11">
        <v>24.211400000000001</v>
      </c>
      <c r="U114" s="17">
        <v>71.512699999999995</v>
      </c>
      <c r="V114" s="17">
        <v>76.126999999999995</v>
      </c>
      <c r="W114" s="11">
        <v>64.029700000000005</v>
      </c>
      <c r="X114" s="14" t="s">
        <v>23</v>
      </c>
      <c r="Y114" s="18">
        <v>-440</v>
      </c>
      <c r="Z114" s="19">
        <v>-675</v>
      </c>
    </row>
    <row r="115" spans="1:26" x14ac:dyDescent="0.3">
      <c r="A115">
        <v>114</v>
      </c>
      <c r="B115" s="10" t="s">
        <v>136</v>
      </c>
      <c r="C115" s="11">
        <v>69.259799999999998</v>
      </c>
      <c r="D115" s="17">
        <v>127.17700000000001</v>
      </c>
      <c r="E115" s="16">
        <v>109.65</v>
      </c>
      <c r="F115" s="13">
        <v>1394</v>
      </c>
      <c r="G115" s="14" t="s">
        <v>23</v>
      </c>
      <c r="H115" s="14" t="s">
        <v>23</v>
      </c>
      <c r="I115" s="15" t="s">
        <v>23</v>
      </c>
      <c r="J115" s="14" t="s">
        <v>23</v>
      </c>
      <c r="K115" s="14" t="s">
        <v>23</v>
      </c>
      <c r="L115" s="14" t="s">
        <v>23</v>
      </c>
      <c r="M115" s="12" t="s">
        <v>23</v>
      </c>
      <c r="N115" s="12" t="s">
        <v>23</v>
      </c>
      <c r="O115" s="12" t="s">
        <v>23</v>
      </c>
      <c r="P115" s="11">
        <v>11</v>
      </c>
      <c r="Q115" s="11">
        <v>8.6266700000000007</v>
      </c>
      <c r="R115" s="11">
        <v>7.1833299999999998</v>
      </c>
      <c r="S115" s="12" t="s">
        <v>23</v>
      </c>
      <c r="T115" s="11">
        <v>21.0501</v>
      </c>
      <c r="U115" s="17">
        <v>73.198800000000006</v>
      </c>
      <c r="V115" s="17">
        <v>77.213099999999997</v>
      </c>
      <c r="W115" s="11">
        <v>52.393599999999999</v>
      </c>
      <c r="X115" s="14" t="s">
        <v>23</v>
      </c>
      <c r="Y115" s="18">
        <v>48</v>
      </c>
      <c r="Z115" s="19">
        <v>-133</v>
      </c>
    </row>
    <row r="116" spans="1:26" x14ac:dyDescent="0.3">
      <c r="A116">
        <v>115</v>
      </c>
      <c r="B116" s="10" t="s">
        <v>137</v>
      </c>
      <c r="C116" s="11">
        <v>75.845399999999998</v>
      </c>
      <c r="D116" s="17">
        <v>123.68300000000001</v>
      </c>
      <c r="E116" s="16">
        <v>107.077</v>
      </c>
      <c r="F116" s="13">
        <v>1062</v>
      </c>
      <c r="G116" s="14" t="s">
        <v>23</v>
      </c>
      <c r="H116" s="14" t="s">
        <v>23</v>
      </c>
      <c r="I116" s="15" t="s">
        <v>23</v>
      </c>
      <c r="J116" s="14" t="s">
        <v>23</v>
      </c>
      <c r="K116" s="14" t="s">
        <v>23</v>
      </c>
      <c r="L116" s="14" t="s">
        <v>23</v>
      </c>
      <c r="M116" s="12" t="s">
        <v>23</v>
      </c>
      <c r="N116" s="12" t="s">
        <v>23</v>
      </c>
      <c r="O116" s="12" t="s">
        <v>23</v>
      </c>
      <c r="P116" s="11">
        <v>12</v>
      </c>
      <c r="Q116" s="11">
        <v>6.6933299999999996</v>
      </c>
      <c r="R116" s="11">
        <v>7.5833300000000001</v>
      </c>
      <c r="S116" s="12" t="s">
        <v>23</v>
      </c>
      <c r="T116" s="11">
        <v>19.689399999999999</v>
      </c>
      <c r="U116" s="17">
        <v>74.349800000000002</v>
      </c>
      <c r="V116" s="17">
        <v>78.386499999999998</v>
      </c>
      <c r="W116" s="11">
        <v>51.680799999999998</v>
      </c>
      <c r="X116" s="14" t="s">
        <v>23</v>
      </c>
      <c r="Y116" s="18">
        <v>-568</v>
      </c>
      <c r="Z116" s="19">
        <v>-799</v>
      </c>
    </row>
    <row r="117" spans="1:26" x14ac:dyDescent="0.3">
      <c r="A117">
        <v>116</v>
      </c>
      <c r="B117" s="10" t="s">
        <v>138</v>
      </c>
      <c r="C117" s="11">
        <v>75.606800000000007</v>
      </c>
      <c r="D117" s="17">
        <v>118.723</v>
      </c>
      <c r="E117" s="16">
        <v>103.423</v>
      </c>
      <c r="F117" s="13">
        <v>1499</v>
      </c>
      <c r="G117" s="14" t="s">
        <v>23</v>
      </c>
      <c r="H117" s="14" t="s">
        <v>23</v>
      </c>
      <c r="I117" s="15" t="s">
        <v>23</v>
      </c>
      <c r="J117" s="14" t="s">
        <v>23</v>
      </c>
      <c r="K117" s="14" t="s">
        <v>23</v>
      </c>
      <c r="L117" s="14" t="s">
        <v>23</v>
      </c>
      <c r="M117" s="12" t="s">
        <v>23</v>
      </c>
      <c r="N117" s="12" t="s">
        <v>23</v>
      </c>
      <c r="O117" s="12" t="s">
        <v>23</v>
      </c>
      <c r="P117" s="11">
        <v>13</v>
      </c>
      <c r="Q117" s="11">
        <v>11.923299999999999</v>
      </c>
      <c r="R117" s="11">
        <v>10.96</v>
      </c>
      <c r="S117" s="12" t="s">
        <v>23</v>
      </c>
      <c r="T117" s="11">
        <v>18.1356</v>
      </c>
      <c r="U117" s="17">
        <v>76.857200000000006</v>
      </c>
      <c r="V117" s="17">
        <v>79.588300000000004</v>
      </c>
      <c r="W117" s="11">
        <v>60.339700000000001</v>
      </c>
      <c r="X117" s="14" t="s">
        <v>23</v>
      </c>
      <c r="Y117" s="18">
        <v>-197</v>
      </c>
      <c r="Z117" s="19">
        <v>-422</v>
      </c>
    </row>
    <row r="118" spans="1:26" x14ac:dyDescent="0.3">
      <c r="A118">
        <v>117</v>
      </c>
      <c r="B118" s="10" t="s">
        <v>139</v>
      </c>
      <c r="C118" s="11">
        <v>76.807900000000004</v>
      </c>
      <c r="D118" s="17">
        <v>113.97</v>
      </c>
      <c r="E118" s="16">
        <v>99.31</v>
      </c>
      <c r="F118" s="13">
        <v>1321</v>
      </c>
      <c r="G118" s="14" t="s">
        <v>23</v>
      </c>
      <c r="H118" s="14" t="s">
        <v>23</v>
      </c>
      <c r="I118" s="15" t="s">
        <v>23</v>
      </c>
      <c r="J118" s="14" t="s">
        <v>23</v>
      </c>
      <c r="K118" s="14" t="s">
        <v>23</v>
      </c>
      <c r="L118" s="14" t="s">
        <v>23</v>
      </c>
      <c r="M118" s="12" t="s">
        <v>23</v>
      </c>
      <c r="N118" s="12" t="s">
        <v>23</v>
      </c>
      <c r="O118" s="12" t="s">
        <v>23</v>
      </c>
      <c r="P118" s="11">
        <v>13</v>
      </c>
      <c r="Q118" s="11">
        <v>7.4866700000000002</v>
      </c>
      <c r="R118" s="11">
        <v>11.156700000000001</v>
      </c>
      <c r="S118" s="12" t="s">
        <v>23</v>
      </c>
      <c r="T118" s="11">
        <v>17.869199999999999</v>
      </c>
      <c r="U118" s="17">
        <v>76.852999999999994</v>
      </c>
      <c r="V118" s="17">
        <v>79.540599999999998</v>
      </c>
      <c r="W118" s="11">
        <v>76.064099999999996</v>
      </c>
      <c r="X118" s="14" t="s">
        <v>23</v>
      </c>
      <c r="Y118" s="18">
        <v>-411</v>
      </c>
      <c r="Z118" s="19">
        <v>-707</v>
      </c>
    </row>
    <row r="119" spans="1:26" x14ac:dyDescent="0.3">
      <c r="A119">
        <v>118</v>
      </c>
      <c r="B119" s="10" t="s">
        <v>140</v>
      </c>
      <c r="C119" s="11">
        <v>79.864099999999993</v>
      </c>
      <c r="D119" s="17">
        <v>112.6</v>
      </c>
      <c r="E119" s="16">
        <v>97.82</v>
      </c>
      <c r="F119" s="13">
        <v>1323</v>
      </c>
      <c r="G119" s="14" t="s">
        <v>23</v>
      </c>
      <c r="H119" s="14" t="s">
        <v>23</v>
      </c>
      <c r="I119" s="15" t="s">
        <v>23</v>
      </c>
      <c r="J119" s="14" t="s">
        <v>23</v>
      </c>
      <c r="K119" s="14" t="s">
        <v>23</v>
      </c>
      <c r="L119" s="14" t="s">
        <v>23</v>
      </c>
      <c r="M119" s="12" t="s">
        <v>23</v>
      </c>
      <c r="N119" s="12" t="s">
        <v>23</v>
      </c>
      <c r="O119" s="12" t="s">
        <v>23</v>
      </c>
      <c r="P119" s="11">
        <v>14</v>
      </c>
      <c r="Q119" s="11">
        <v>9.7233300000000007</v>
      </c>
      <c r="R119" s="11">
        <v>12.0067</v>
      </c>
      <c r="S119" s="12" t="s">
        <v>23</v>
      </c>
      <c r="T119" s="11">
        <v>17.4527</v>
      </c>
      <c r="U119" s="17">
        <v>76.762799999999999</v>
      </c>
      <c r="V119" s="17">
        <v>79.801400000000001</v>
      </c>
      <c r="W119" s="11">
        <v>57.844799999999999</v>
      </c>
      <c r="X119" s="14" t="s">
        <v>23</v>
      </c>
      <c r="Y119" s="18">
        <v>-92</v>
      </c>
      <c r="Z119" s="19">
        <v>-323</v>
      </c>
    </row>
    <row r="120" spans="1:26" x14ac:dyDescent="0.3">
      <c r="A120">
        <v>119</v>
      </c>
      <c r="B120" s="10" t="s">
        <v>141</v>
      </c>
      <c r="C120" s="11">
        <v>82.7517</v>
      </c>
      <c r="D120" s="17">
        <v>107.93</v>
      </c>
      <c r="E120" s="16">
        <v>93.966700000000003</v>
      </c>
      <c r="F120" s="13">
        <v>2146</v>
      </c>
      <c r="G120" s="14" t="s">
        <v>23</v>
      </c>
      <c r="H120" s="14" t="s">
        <v>23</v>
      </c>
      <c r="I120" s="15" t="s">
        <v>23</v>
      </c>
      <c r="J120" s="14" t="s">
        <v>23</v>
      </c>
      <c r="K120" s="14" t="s">
        <v>23</v>
      </c>
      <c r="L120" s="14" t="s">
        <v>23</v>
      </c>
      <c r="M120" s="12" t="s">
        <v>23</v>
      </c>
      <c r="N120" s="12" t="s">
        <v>23</v>
      </c>
      <c r="O120" s="12" t="s">
        <v>23</v>
      </c>
      <c r="P120" s="11">
        <v>12</v>
      </c>
      <c r="Q120" s="11">
        <v>8.1433300000000006</v>
      </c>
      <c r="R120" s="11">
        <v>10.85</v>
      </c>
      <c r="S120" s="12" t="s">
        <v>23</v>
      </c>
      <c r="T120" s="11">
        <v>15.3711</v>
      </c>
      <c r="U120" s="17">
        <v>78.584800000000001</v>
      </c>
      <c r="V120" s="16">
        <v>80.537499999999994</v>
      </c>
      <c r="W120" s="11">
        <v>56.272300000000001</v>
      </c>
      <c r="X120" s="14" t="s">
        <v>23</v>
      </c>
      <c r="Y120" s="18">
        <v>-209</v>
      </c>
      <c r="Z120" s="19">
        <v>-456</v>
      </c>
    </row>
    <row r="121" spans="1:26" x14ac:dyDescent="0.3">
      <c r="A121">
        <v>120</v>
      </c>
      <c r="B121" s="10" t="s">
        <v>142</v>
      </c>
      <c r="C121" s="11">
        <v>76.489400000000003</v>
      </c>
      <c r="D121" s="17">
        <v>113.14</v>
      </c>
      <c r="E121" s="16">
        <v>99.076700000000002</v>
      </c>
      <c r="F121" s="13">
        <v>3636</v>
      </c>
      <c r="G121" s="18">
        <v>67821</v>
      </c>
      <c r="H121" s="18">
        <v>586769</v>
      </c>
      <c r="I121" s="19">
        <v>53061</v>
      </c>
      <c r="J121" s="18">
        <v>916721</v>
      </c>
      <c r="K121" s="18">
        <v>53061</v>
      </c>
      <c r="L121" s="14" t="s">
        <v>23</v>
      </c>
      <c r="M121" s="12" t="s">
        <v>23</v>
      </c>
      <c r="N121" s="12" t="s">
        <v>23</v>
      </c>
      <c r="O121" s="12" t="s">
        <v>23</v>
      </c>
      <c r="P121" s="11">
        <v>10</v>
      </c>
      <c r="Q121" s="11">
        <v>8.6199999999999992</v>
      </c>
      <c r="R121" s="11">
        <v>8.8261299999999991</v>
      </c>
      <c r="S121" s="11">
        <v>10.4933</v>
      </c>
      <c r="T121" s="11">
        <v>17.139399999999998</v>
      </c>
      <c r="U121" s="17">
        <v>77.1952</v>
      </c>
      <c r="V121" s="17">
        <v>81.238200000000006</v>
      </c>
      <c r="W121" s="11">
        <v>61.702500000000001</v>
      </c>
      <c r="X121" s="14" t="s">
        <v>23</v>
      </c>
      <c r="Y121" s="18">
        <v>102</v>
      </c>
      <c r="Z121" s="19">
        <v>5</v>
      </c>
    </row>
    <row r="122" spans="1:26" x14ac:dyDescent="0.3">
      <c r="A122">
        <v>121</v>
      </c>
      <c r="B122" s="10" t="s">
        <v>143</v>
      </c>
      <c r="C122" s="11">
        <v>74.965500000000006</v>
      </c>
      <c r="D122" s="17">
        <v>116.873</v>
      </c>
      <c r="E122" s="16">
        <v>103.01300000000001</v>
      </c>
      <c r="F122" s="13">
        <v>3960</v>
      </c>
      <c r="G122" s="18">
        <v>104436</v>
      </c>
      <c r="H122" s="18">
        <v>564906</v>
      </c>
      <c r="I122" s="19">
        <v>53061</v>
      </c>
      <c r="J122" s="18">
        <v>907252</v>
      </c>
      <c r="K122" s="18">
        <v>53061</v>
      </c>
      <c r="L122" s="14" t="s">
        <v>23</v>
      </c>
      <c r="M122" s="12" t="s">
        <v>23</v>
      </c>
      <c r="N122" s="12" t="s">
        <v>23</v>
      </c>
      <c r="O122" s="12" t="s">
        <v>23</v>
      </c>
      <c r="P122" s="11">
        <v>9</v>
      </c>
      <c r="Q122" s="11">
        <v>4.6133300000000004</v>
      </c>
      <c r="R122" s="11">
        <v>6.3922999999999996</v>
      </c>
      <c r="S122" s="11">
        <v>8.7613699999999994</v>
      </c>
      <c r="T122" s="11">
        <v>22.305700000000002</v>
      </c>
      <c r="U122" s="16">
        <v>76.874099999999999</v>
      </c>
      <c r="V122" s="17">
        <v>81.597700000000003</v>
      </c>
      <c r="W122" s="11">
        <v>79.963700000000003</v>
      </c>
      <c r="X122" s="14" t="s">
        <v>23</v>
      </c>
      <c r="Y122" s="18">
        <v>-96</v>
      </c>
      <c r="Z122" s="19">
        <v>72</v>
      </c>
    </row>
    <row r="123" spans="1:26" x14ac:dyDescent="0.3">
      <c r="A123">
        <v>122</v>
      </c>
      <c r="B123" s="10" t="s">
        <v>144</v>
      </c>
      <c r="C123" s="11">
        <v>79.904399999999995</v>
      </c>
      <c r="D123" s="17">
        <v>114.057</v>
      </c>
      <c r="E123" s="16">
        <v>101.01300000000001</v>
      </c>
      <c r="F123" s="13">
        <v>4822</v>
      </c>
      <c r="G123" s="18">
        <v>153446</v>
      </c>
      <c r="H123" s="18">
        <v>582617</v>
      </c>
      <c r="I123" s="19">
        <v>53833</v>
      </c>
      <c r="J123" s="18">
        <v>888111</v>
      </c>
      <c r="K123" s="18">
        <v>53833</v>
      </c>
      <c r="L123" s="14" t="s">
        <v>23</v>
      </c>
      <c r="M123" s="12" t="s">
        <v>23</v>
      </c>
      <c r="N123" s="12" t="s">
        <v>23</v>
      </c>
      <c r="O123" s="12" t="s">
        <v>23</v>
      </c>
      <c r="P123" s="11">
        <v>9</v>
      </c>
      <c r="Q123" s="11">
        <v>5.6</v>
      </c>
      <c r="R123" s="11">
        <v>6.3872299999999997</v>
      </c>
      <c r="S123" s="11">
        <v>8.6693300000000004</v>
      </c>
      <c r="T123" s="11">
        <v>22.637499999999999</v>
      </c>
      <c r="U123" s="17">
        <v>78.464299999999994</v>
      </c>
      <c r="V123" s="17">
        <v>82.429699999999997</v>
      </c>
      <c r="W123" s="11">
        <v>63.128100000000003</v>
      </c>
      <c r="X123" s="14" t="s">
        <v>23</v>
      </c>
      <c r="Y123" s="18">
        <v>-91</v>
      </c>
      <c r="Z123" s="19">
        <v>-213</v>
      </c>
    </row>
    <row r="124" spans="1:26" x14ac:dyDescent="0.3">
      <c r="A124">
        <v>123</v>
      </c>
      <c r="B124" s="10" t="s">
        <v>145</v>
      </c>
      <c r="C124" s="11">
        <v>78.284300000000002</v>
      </c>
      <c r="D124" s="17">
        <v>111.63</v>
      </c>
      <c r="E124" s="16">
        <v>99.613299999999995</v>
      </c>
      <c r="F124" s="13">
        <v>6396</v>
      </c>
      <c r="G124" s="18">
        <v>245223</v>
      </c>
      <c r="H124" s="18">
        <v>580905</v>
      </c>
      <c r="I124" s="19">
        <v>53833</v>
      </c>
      <c r="J124" s="18">
        <v>860695</v>
      </c>
      <c r="K124" s="18">
        <v>53833</v>
      </c>
      <c r="L124" s="14" t="s">
        <v>23</v>
      </c>
      <c r="M124" s="12" t="s">
        <v>23</v>
      </c>
      <c r="N124" s="12" t="s">
        <v>23</v>
      </c>
      <c r="O124" s="12" t="s">
        <v>23</v>
      </c>
      <c r="P124" s="11">
        <v>9</v>
      </c>
      <c r="Q124" s="11">
        <v>6.07</v>
      </c>
      <c r="R124" s="11">
        <v>6.3893700000000004</v>
      </c>
      <c r="S124" s="11">
        <v>7.7892000000000001</v>
      </c>
      <c r="T124" s="11">
        <v>24.541599999999999</v>
      </c>
      <c r="U124" s="17">
        <v>81.277799999999999</v>
      </c>
      <c r="V124" s="17">
        <v>83.712999999999994</v>
      </c>
      <c r="W124" s="11">
        <v>55.496600000000001</v>
      </c>
      <c r="X124" s="14" t="s">
        <v>23</v>
      </c>
      <c r="Y124" s="18">
        <v>-126</v>
      </c>
      <c r="Z124" s="19">
        <v>132</v>
      </c>
    </row>
    <row r="125" spans="1:26" x14ac:dyDescent="0.3">
      <c r="A125">
        <v>124</v>
      </c>
      <c r="B125" s="10" t="s">
        <v>146</v>
      </c>
      <c r="C125" s="11">
        <v>79.5779</v>
      </c>
      <c r="D125" s="17">
        <v>113.107</v>
      </c>
      <c r="E125" s="16">
        <v>100.5</v>
      </c>
      <c r="F125" s="13">
        <v>8076</v>
      </c>
      <c r="G125" s="18">
        <v>336887</v>
      </c>
      <c r="H125" s="18">
        <v>638397</v>
      </c>
      <c r="I125" s="19">
        <v>53833</v>
      </c>
      <c r="J125" s="18">
        <v>965066</v>
      </c>
      <c r="K125" s="18">
        <v>53833</v>
      </c>
      <c r="L125" s="14" t="s">
        <v>23</v>
      </c>
      <c r="M125" s="12" t="s">
        <v>23</v>
      </c>
      <c r="N125" s="12" t="s">
        <v>23</v>
      </c>
      <c r="O125" s="12" t="s">
        <v>23</v>
      </c>
      <c r="P125" s="11">
        <v>7.5</v>
      </c>
      <c r="Q125" s="11">
        <v>5.8233300000000003</v>
      </c>
      <c r="R125" s="11">
        <v>5.1438300000000003</v>
      </c>
      <c r="S125" s="11">
        <v>6.4950700000000001</v>
      </c>
      <c r="T125" s="11">
        <v>30.845500000000001</v>
      </c>
      <c r="U125" s="17">
        <v>81.568299999999994</v>
      </c>
      <c r="V125" s="17">
        <v>83.922899999999998</v>
      </c>
      <c r="W125" s="11">
        <v>66.090599999999995</v>
      </c>
      <c r="X125" s="14" t="s">
        <v>23</v>
      </c>
      <c r="Y125" s="18">
        <v>-283</v>
      </c>
      <c r="Z125" s="19">
        <v>-399</v>
      </c>
    </row>
    <row r="126" spans="1:26" x14ac:dyDescent="0.3">
      <c r="A126">
        <v>125</v>
      </c>
      <c r="B126" s="10" t="s">
        <v>147</v>
      </c>
      <c r="C126" s="11">
        <v>79.377499999999998</v>
      </c>
      <c r="D126" s="17">
        <v>111.21299999999999</v>
      </c>
      <c r="E126" s="16">
        <v>98.936700000000002</v>
      </c>
      <c r="F126" s="13">
        <v>9475</v>
      </c>
      <c r="G126" s="18">
        <v>417284</v>
      </c>
      <c r="H126" s="18">
        <v>650737</v>
      </c>
      <c r="I126" s="19">
        <v>53833</v>
      </c>
      <c r="J126" s="18">
        <v>988532</v>
      </c>
      <c r="K126" s="18">
        <v>53833</v>
      </c>
      <c r="L126" s="14" t="s">
        <v>23</v>
      </c>
      <c r="M126" s="12" t="s">
        <v>23</v>
      </c>
      <c r="N126" s="12" t="s">
        <v>23</v>
      </c>
      <c r="O126" s="12" t="s">
        <v>23</v>
      </c>
      <c r="P126" s="11">
        <v>7.5</v>
      </c>
      <c r="Q126" s="11">
        <v>2.54</v>
      </c>
      <c r="R126" s="11">
        <v>3.0428299999999999</v>
      </c>
      <c r="S126" s="11">
        <v>3.9681999999999999</v>
      </c>
      <c r="T126" s="11">
        <v>32.518500000000003</v>
      </c>
      <c r="U126" s="17">
        <v>83.530600000000007</v>
      </c>
      <c r="V126" s="17">
        <v>84.167000000000002</v>
      </c>
      <c r="W126" s="11">
        <v>88.475899999999996</v>
      </c>
      <c r="X126" s="14" t="s">
        <v>23</v>
      </c>
      <c r="Y126" s="18">
        <v>-111</v>
      </c>
      <c r="Z126" s="19">
        <v>198</v>
      </c>
    </row>
    <row r="127" spans="1:26" x14ac:dyDescent="0.3">
      <c r="A127">
        <v>126</v>
      </c>
      <c r="B127" s="10" t="s">
        <v>148</v>
      </c>
      <c r="C127" s="11">
        <v>80.987200000000001</v>
      </c>
      <c r="D127" s="17">
        <v>109.503</v>
      </c>
      <c r="E127" s="16">
        <v>97.4833</v>
      </c>
      <c r="F127" s="13">
        <v>9797</v>
      </c>
      <c r="G127" s="18">
        <v>445411</v>
      </c>
      <c r="H127" s="18">
        <v>667166</v>
      </c>
      <c r="I127" s="19">
        <v>55697</v>
      </c>
      <c r="J127" s="18">
        <v>1043200</v>
      </c>
      <c r="K127" s="18">
        <v>55697</v>
      </c>
      <c r="L127" s="14" t="s">
        <v>23</v>
      </c>
      <c r="M127" s="12" t="s">
        <v>23</v>
      </c>
      <c r="N127" s="12" t="s">
        <v>23</v>
      </c>
      <c r="O127" s="12" t="s">
        <v>23</v>
      </c>
      <c r="P127" s="11">
        <v>7.5</v>
      </c>
      <c r="Q127" s="11">
        <v>2.4866700000000002</v>
      </c>
      <c r="R127" s="11">
        <v>1.6979</v>
      </c>
      <c r="S127" s="11">
        <v>2.7918699999999999</v>
      </c>
      <c r="T127" s="11">
        <v>39.9223</v>
      </c>
      <c r="U127" s="17">
        <v>83.025999999999996</v>
      </c>
      <c r="V127" s="17">
        <v>84.376999999999995</v>
      </c>
      <c r="W127" s="11">
        <v>66.734300000000005</v>
      </c>
      <c r="X127" s="14" t="s">
        <v>23</v>
      </c>
      <c r="Y127" s="18">
        <v>161</v>
      </c>
      <c r="Z127" s="19">
        <v>-301</v>
      </c>
    </row>
    <row r="128" spans="1:26" x14ac:dyDescent="0.3">
      <c r="A128">
        <v>127</v>
      </c>
      <c r="B128" s="10" t="s">
        <v>149</v>
      </c>
      <c r="C128" s="11">
        <v>82.794300000000007</v>
      </c>
      <c r="D128" s="17">
        <v>109.42</v>
      </c>
      <c r="E128" s="16">
        <v>97.663300000000007</v>
      </c>
      <c r="F128" s="13">
        <v>10107</v>
      </c>
      <c r="G128" s="18">
        <v>480386</v>
      </c>
      <c r="H128" s="18">
        <v>656374</v>
      </c>
      <c r="I128" s="19">
        <v>55697</v>
      </c>
      <c r="J128" s="18">
        <v>1050630</v>
      </c>
      <c r="K128" s="18">
        <v>55697</v>
      </c>
      <c r="L128" s="14" t="s">
        <v>23</v>
      </c>
      <c r="M128" s="12" t="s">
        <v>23</v>
      </c>
      <c r="N128" s="12" t="s">
        <v>23</v>
      </c>
      <c r="O128" s="12" t="s">
        <v>23</v>
      </c>
      <c r="P128" s="11">
        <v>7.5</v>
      </c>
      <c r="Q128" s="11">
        <v>1.05</v>
      </c>
      <c r="R128" s="11">
        <v>1.21367</v>
      </c>
      <c r="S128" s="11">
        <v>2.7919999999999998</v>
      </c>
      <c r="T128" s="11">
        <v>52.735700000000001</v>
      </c>
      <c r="U128" s="17">
        <v>84.435299999999998</v>
      </c>
      <c r="V128" s="17">
        <v>85.203699999999998</v>
      </c>
      <c r="W128" s="16">
        <v>69.677499999999995</v>
      </c>
      <c r="X128" s="14" t="s">
        <v>23</v>
      </c>
      <c r="Y128" s="18">
        <v>-1</v>
      </c>
      <c r="Z128" s="19">
        <v>48</v>
      </c>
    </row>
    <row r="129" spans="1:26" x14ac:dyDescent="0.3">
      <c r="A129">
        <v>128</v>
      </c>
      <c r="B129" s="10" t="s">
        <v>150</v>
      </c>
      <c r="C129" s="11">
        <v>85.019800000000004</v>
      </c>
      <c r="D129" s="17">
        <v>106.95699999999999</v>
      </c>
      <c r="E129" s="16">
        <v>97.406700000000001</v>
      </c>
      <c r="F129" s="13">
        <v>10693</v>
      </c>
      <c r="G129" s="18">
        <v>500500</v>
      </c>
      <c r="H129" s="18">
        <v>743878</v>
      </c>
      <c r="I129" s="19">
        <v>55697</v>
      </c>
      <c r="J129" s="18">
        <v>1199280</v>
      </c>
      <c r="K129" s="18">
        <v>55697</v>
      </c>
      <c r="L129" s="14" t="s">
        <v>23</v>
      </c>
      <c r="M129" s="12" t="s">
        <v>23</v>
      </c>
      <c r="N129" s="12" t="s">
        <v>23</v>
      </c>
      <c r="O129" s="12" t="s">
        <v>23</v>
      </c>
      <c r="P129" s="11">
        <v>7.5</v>
      </c>
      <c r="Q129" s="11">
        <v>2.48</v>
      </c>
      <c r="R129" s="11">
        <v>1.5057700000000001</v>
      </c>
      <c r="S129" s="11">
        <v>4.0779699999999997</v>
      </c>
      <c r="T129" s="11">
        <v>52.305799999999998</v>
      </c>
      <c r="U129" s="17">
        <v>88.255499999999998</v>
      </c>
      <c r="V129" s="17">
        <v>87.599699999999999</v>
      </c>
      <c r="W129" s="11">
        <v>77.960999999999999</v>
      </c>
      <c r="X129" s="14" t="s">
        <v>23</v>
      </c>
      <c r="Y129" s="18">
        <v>-158</v>
      </c>
      <c r="Z129" s="19">
        <v>-380</v>
      </c>
    </row>
    <row r="130" spans="1:26" x14ac:dyDescent="0.3">
      <c r="A130">
        <v>129</v>
      </c>
      <c r="B130" s="10" t="s">
        <v>151</v>
      </c>
      <c r="C130" s="11">
        <v>85.145600000000002</v>
      </c>
      <c r="D130" s="17">
        <v>104.557</v>
      </c>
      <c r="E130" s="16">
        <v>95.883300000000006</v>
      </c>
      <c r="F130" s="13">
        <v>11396</v>
      </c>
      <c r="G130" s="18">
        <v>539532</v>
      </c>
      <c r="H130" s="18">
        <v>769944</v>
      </c>
      <c r="I130" s="19">
        <v>55698</v>
      </c>
      <c r="J130" s="18">
        <v>1232680</v>
      </c>
      <c r="K130" s="18">
        <v>55698</v>
      </c>
      <c r="L130" s="14" t="s">
        <v>23</v>
      </c>
      <c r="M130" s="12" t="s">
        <v>23</v>
      </c>
      <c r="N130" s="12" t="s">
        <v>23</v>
      </c>
      <c r="O130" s="12" t="s">
        <v>23</v>
      </c>
      <c r="P130" s="11">
        <v>7.5</v>
      </c>
      <c r="Q130" s="11">
        <v>1.76</v>
      </c>
      <c r="R130" s="11">
        <v>1.68503</v>
      </c>
      <c r="S130" s="11">
        <v>4.0396999999999998</v>
      </c>
      <c r="T130" s="11">
        <v>62.780799999999999</v>
      </c>
      <c r="U130" s="17">
        <v>90.350300000000004</v>
      </c>
      <c r="V130" s="17">
        <v>88.318799999999996</v>
      </c>
      <c r="W130" s="11">
        <v>90.822199999999995</v>
      </c>
      <c r="X130" s="14" t="s">
        <v>23</v>
      </c>
      <c r="Y130" s="18">
        <v>-526</v>
      </c>
      <c r="Z130" s="19">
        <v>-992</v>
      </c>
    </row>
    <row r="131" spans="1:26" x14ac:dyDescent="0.3">
      <c r="A131">
        <v>130</v>
      </c>
      <c r="B131" s="10" t="s">
        <v>152</v>
      </c>
      <c r="C131" s="11">
        <v>85.225099999999998</v>
      </c>
      <c r="D131" s="17">
        <v>105.773</v>
      </c>
      <c r="E131" s="16">
        <v>98.55</v>
      </c>
      <c r="F131" s="13">
        <v>10954</v>
      </c>
      <c r="G131" s="18">
        <v>537651</v>
      </c>
      <c r="H131" s="18">
        <v>770063</v>
      </c>
      <c r="I131" s="19">
        <v>62021</v>
      </c>
      <c r="J131" s="18">
        <v>1344720</v>
      </c>
      <c r="K131" s="18">
        <v>62021</v>
      </c>
      <c r="L131" s="14" t="s">
        <v>23</v>
      </c>
      <c r="M131" s="11">
        <v>772869</v>
      </c>
      <c r="N131" s="11">
        <v>2174740</v>
      </c>
      <c r="O131" s="11">
        <v>2474650</v>
      </c>
      <c r="P131" s="11">
        <v>7.5</v>
      </c>
      <c r="Q131" s="11">
        <v>2.1633300000000002</v>
      </c>
      <c r="R131" s="11">
        <v>1.9976700000000001</v>
      </c>
      <c r="S131" s="11">
        <v>4.0683299999999996</v>
      </c>
      <c r="T131" s="11">
        <v>68.805000000000007</v>
      </c>
      <c r="U131" s="17">
        <v>92.603099999999998</v>
      </c>
      <c r="V131" s="17">
        <v>90.418300000000002</v>
      </c>
      <c r="W131" s="11">
        <v>86.354399999999998</v>
      </c>
      <c r="X131" s="14" t="s">
        <v>23</v>
      </c>
      <c r="Y131" s="18">
        <v>-594</v>
      </c>
      <c r="Z131" s="19">
        <v>-1271</v>
      </c>
    </row>
    <row r="132" spans="1:26" x14ac:dyDescent="0.3">
      <c r="A132">
        <v>131</v>
      </c>
      <c r="B132" s="10" t="s">
        <v>153</v>
      </c>
      <c r="C132" s="11">
        <v>86.9803</v>
      </c>
      <c r="D132" s="17">
        <v>103.657</v>
      </c>
      <c r="E132" s="16">
        <v>98.406700000000001</v>
      </c>
      <c r="F132" s="13">
        <v>10527.4</v>
      </c>
      <c r="G132" s="18">
        <v>510800</v>
      </c>
      <c r="H132" s="18">
        <v>809453</v>
      </c>
      <c r="I132" s="19">
        <v>62021</v>
      </c>
      <c r="J132" s="18">
        <v>1400610</v>
      </c>
      <c r="K132" s="18">
        <v>62021</v>
      </c>
      <c r="L132" s="14" t="s">
        <v>23</v>
      </c>
      <c r="M132" s="11">
        <v>812399</v>
      </c>
      <c r="N132" s="11">
        <v>2216930</v>
      </c>
      <c r="O132" s="11">
        <v>2508470</v>
      </c>
      <c r="P132" s="11">
        <v>7.5</v>
      </c>
      <c r="Q132" s="11">
        <v>3.48</v>
      </c>
      <c r="R132" s="11">
        <v>2.7232699999999999</v>
      </c>
      <c r="S132" s="11">
        <v>5.01213</v>
      </c>
      <c r="T132" s="11">
        <v>67.3035</v>
      </c>
      <c r="U132" s="17">
        <v>91.787599999999998</v>
      </c>
      <c r="V132" s="17">
        <v>93.032200000000003</v>
      </c>
      <c r="W132" s="11">
        <v>80.176299999999998</v>
      </c>
      <c r="X132" s="14" t="s">
        <v>23</v>
      </c>
      <c r="Y132" s="18">
        <v>-782</v>
      </c>
      <c r="Z132" s="19">
        <v>-1366</v>
      </c>
    </row>
    <row r="133" spans="1:26" x14ac:dyDescent="0.3">
      <c r="A133">
        <v>132</v>
      </c>
      <c r="B133" s="10" t="s">
        <v>154</v>
      </c>
      <c r="C133" s="11">
        <v>91.8202</v>
      </c>
      <c r="D133" s="17">
        <v>99.263300000000001</v>
      </c>
      <c r="E133" s="16">
        <v>95.526700000000005</v>
      </c>
      <c r="F133" s="13">
        <v>9554.02</v>
      </c>
      <c r="G133" s="18">
        <v>464257</v>
      </c>
      <c r="H133" s="18">
        <v>892793</v>
      </c>
      <c r="I133" s="19">
        <v>62021</v>
      </c>
      <c r="J133" s="18">
        <v>1620880</v>
      </c>
      <c r="K133" s="18">
        <v>62021</v>
      </c>
      <c r="L133" s="14" t="s">
        <v>23</v>
      </c>
      <c r="M133" s="11">
        <v>895963</v>
      </c>
      <c r="N133" s="11">
        <v>2385050</v>
      </c>
      <c r="O133" s="11">
        <v>2725440</v>
      </c>
      <c r="P133" s="11">
        <v>7.5</v>
      </c>
      <c r="Q133" s="11">
        <v>3.41</v>
      </c>
      <c r="R133" s="11">
        <v>3.5510299999999999</v>
      </c>
      <c r="S133" s="11">
        <v>5.4005000000000001</v>
      </c>
      <c r="T133" s="11">
        <v>72.672600000000003</v>
      </c>
      <c r="U133" s="17">
        <v>93.166300000000007</v>
      </c>
      <c r="V133" s="17">
        <v>94.99</v>
      </c>
      <c r="W133" s="11">
        <v>93.03</v>
      </c>
      <c r="X133" s="14" t="s">
        <v>23</v>
      </c>
      <c r="Y133" s="18">
        <v>-1494</v>
      </c>
      <c r="Z133" s="19">
        <v>-2350.9899999999998</v>
      </c>
    </row>
    <row r="134" spans="1:26" x14ac:dyDescent="0.3">
      <c r="A134">
        <v>133</v>
      </c>
      <c r="B134" s="10" t="s">
        <v>155</v>
      </c>
      <c r="C134" s="11">
        <v>89.326300000000003</v>
      </c>
      <c r="D134" s="17">
        <v>98.246700000000004</v>
      </c>
      <c r="E134" s="17">
        <v>96.35</v>
      </c>
      <c r="F134" s="13">
        <v>10479.5</v>
      </c>
      <c r="G134" s="18">
        <v>523967</v>
      </c>
      <c r="H134" s="18">
        <v>880454</v>
      </c>
      <c r="I134" s="19">
        <v>62021</v>
      </c>
      <c r="J134" s="18">
        <v>1545700</v>
      </c>
      <c r="K134" s="18">
        <v>328763</v>
      </c>
      <c r="L134" s="14" t="s">
        <v>23</v>
      </c>
      <c r="M134" s="11">
        <v>883672</v>
      </c>
      <c r="N134" s="11">
        <v>2472430</v>
      </c>
      <c r="O134" s="11">
        <v>2806310</v>
      </c>
      <c r="P134" s="11">
        <v>7.5</v>
      </c>
      <c r="Q134" s="11">
        <v>4.74</v>
      </c>
      <c r="R134" s="11">
        <v>4.82097</v>
      </c>
      <c r="S134" s="11">
        <v>5.7169999999999996</v>
      </c>
      <c r="T134" s="11">
        <v>96.698099999999997</v>
      </c>
      <c r="U134" s="17">
        <v>95.959400000000002</v>
      </c>
      <c r="V134" s="17">
        <v>96.769400000000005</v>
      </c>
      <c r="W134" s="11">
        <v>103.32599999999999</v>
      </c>
      <c r="X134" s="14" t="s">
        <v>23</v>
      </c>
      <c r="Y134" s="18">
        <v>-1050.2</v>
      </c>
      <c r="Z134" s="19">
        <v>-2026.2</v>
      </c>
    </row>
    <row r="135" spans="1:26" x14ac:dyDescent="0.3">
      <c r="A135">
        <v>134</v>
      </c>
      <c r="B135" s="10" t="s">
        <v>156</v>
      </c>
      <c r="C135" s="11">
        <v>86.980699999999999</v>
      </c>
      <c r="D135" s="17">
        <v>99.616699999999994</v>
      </c>
      <c r="E135" s="17">
        <v>99.716700000000003</v>
      </c>
      <c r="F135" s="13">
        <v>10372.799999999999</v>
      </c>
      <c r="G135" s="18">
        <v>528173</v>
      </c>
      <c r="H135" s="18">
        <v>905357</v>
      </c>
      <c r="I135" s="19">
        <v>68462</v>
      </c>
      <c r="J135" s="18">
        <v>1600930</v>
      </c>
      <c r="K135" s="18">
        <v>426895</v>
      </c>
      <c r="L135" s="14" t="s">
        <v>23</v>
      </c>
      <c r="M135" s="11">
        <v>909013</v>
      </c>
      <c r="N135" s="11">
        <v>2512210</v>
      </c>
      <c r="O135" s="11">
        <v>2965170</v>
      </c>
      <c r="P135" s="11">
        <v>9</v>
      </c>
      <c r="Q135" s="11">
        <v>5.7233299999999998</v>
      </c>
      <c r="R135" s="11">
        <v>7.6186699999999998</v>
      </c>
      <c r="S135" s="11">
        <v>6.35</v>
      </c>
      <c r="T135" s="11">
        <v>90.901899999999998</v>
      </c>
      <c r="U135" s="17">
        <v>98.737200000000001</v>
      </c>
      <c r="V135" s="17">
        <v>99.356999999999999</v>
      </c>
      <c r="W135" s="11">
        <v>99.401899999999998</v>
      </c>
      <c r="X135" s="14" t="s">
        <v>23</v>
      </c>
      <c r="Y135" s="18">
        <v>-1188</v>
      </c>
      <c r="Z135" s="19">
        <v>-2064</v>
      </c>
    </row>
    <row r="136" spans="1:26" x14ac:dyDescent="0.3">
      <c r="A136">
        <v>135</v>
      </c>
      <c r="B136" s="10" t="s">
        <v>157</v>
      </c>
      <c r="C136" s="11">
        <v>86.5548</v>
      </c>
      <c r="D136" s="17">
        <v>100.473</v>
      </c>
      <c r="E136" s="17">
        <v>100.873</v>
      </c>
      <c r="F136" s="13">
        <v>9928.5300000000007</v>
      </c>
      <c r="G136" s="18">
        <v>519756</v>
      </c>
      <c r="H136" s="18">
        <v>904353</v>
      </c>
      <c r="I136" s="19">
        <v>78461</v>
      </c>
      <c r="J136" s="18">
        <v>1655460</v>
      </c>
      <c r="K136" s="18">
        <v>529987</v>
      </c>
      <c r="L136" s="14" t="s">
        <v>23</v>
      </c>
      <c r="M136" s="11">
        <v>908702</v>
      </c>
      <c r="N136" s="11">
        <v>2310760</v>
      </c>
      <c r="O136" s="11">
        <v>2956980</v>
      </c>
      <c r="P136" s="11">
        <v>9</v>
      </c>
      <c r="Q136" s="11">
        <v>8.1300000000000008</v>
      </c>
      <c r="R136" s="11">
        <v>8.0707000000000004</v>
      </c>
      <c r="S136" s="11">
        <v>6.35</v>
      </c>
      <c r="T136" s="11">
        <v>98.496700000000004</v>
      </c>
      <c r="U136" s="17">
        <v>101.86199999999999</v>
      </c>
      <c r="V136" s="17">
        <v>101.07299999999999</v>
      </c>
      <c r="W136" s="11">
        <v>95.466999999999999</v>
      </c>
      <c r="X136" s="14" t="s">
        <v>23</v>
      </c>
      <c r="Y136" s="18">
        <v>-2058</v>
      </c>
      <c r="Z136" s="19">
        <v>-2935</v>
      </c>
    </row>
    <row r="137" spans="1:26" x14ac:dyDescent="0.3">
      <c r="A137">
        <v>136</v>
      </c>
      <c r="B137" s="10" t="s">
        <v>158</v>
      </c>
      <c r="C137" s="11">
        <v>85.513199999999998</v>
      </c>
      <c r="D137" s="17">
        <v>101.663</v>
      </c>
      <c r="E137" s="16">
        <v>103.06</v>
      </c>
      <c r="F137" s="13">
        <v>9816.9699999999993</v>
      </c>
      <c r="G137" s="18">
        <v>508749</v>
      </c>
      <c r="H137" s="18">
        <v>980694</v>
      </c>
      <c r="I137" s="19">
        <v>78461</v>
      </c>
      <c r="J137" s="18">
        <v>1861900</v>
      </c>
      <c r="K137" s="18">
        <v>587534</v>
      </c>
      <c r="L137" s="14" t="s">
        <v>23</v>
      </c>
      <c r="M137" s="11">
        <v>985352</v>
      </c>
      <c r="N137" s="11">
        <v>2474570</v>
      </c>
      <c r="O137" s="11">
        <v>3201680</v>
      </c>
      <c r="P137" s="11">
        <v>9</v>
      </c>
      <c r="Q137" s="11">
        <v>8.74</v>
      </c>
      <c r="R137" s="11">
        <v>8.2140699999999995</v>
      </c>
      <c r="S137" s="11">
        <v>6.35</v>
      </c>
      <c r="T137" s="11">
        <v>113.90300000000001</v>
      </c>
      <c r="U137" s="17">
        <v>103.44199999999999</v>
      </c>
      <c r="V137" s="17">
        <v>102.8</v>
      </c>
      <c r="W137" s="11">
        <v>101.81100000000001</v>
      </c>
      <c r="X137" s="14" t="s">
        <v>23</v>
      </c>
      <c r="Y137" s="18">
        <v>-2044</v>
      </c>
      <c r="Z137" s="19">
        <v>-3145</v>
      </c>
    </row>
    <row r="138" spans="1:26" x14ac:dyDescent="0.3">
      <c r="A138">
        <v>137</v>
      </c>
      <c r="B138" s="10" t="s">
        <v>159</v>
      </c>
      <c r="C138" s="11">
        <v>86.417900000000003</v>
      </c>
      <c r="D138" s="17">
        <v>100.35299999999999</v>
      </c>
      <c r="E138" s="16">
        <v>103.307</v>
      </c>
      <c r="F138" s="13">
        <v>9614.64</v>
      </c>
      <c r="G138" s="18">
        <v>570132</v>
      </c>
      <c r="H138" s="18">
        <v>974127</v>
      </c>
      <c r="I138" s="19">
        <v>78461</v>
      </c>
      <c r="J138" s="18">
        <v>1913260</v>
      </c>
      <c r="K138" s="18">
        <v>426228</v>
      </c>
      <c r="L138" s="14" t="s">
        <v>23</v>
      </c>
      <c r="M138" s="11">
        <v>978898</v>
      </c>
      <c r="N138" s="11">
        <v>2626620</v>
      </c>
      <c r="O138" s="11">
        <v>3243770</v>
      </c>
      <c r="P138" s="11">
        <v>9</v>
      </c>
      <c r="Q138" s="11">
        <v>8.61</v>
      </c>
      <c r="R138" s="11">
        <v>8.2899999999999991</v>
      </c>
      <c r="S138" s="11">
        <v>6.35</v>
      </c>
      <c r="T138" s="11">
        <v>142.07</v>
      </c>
      <c r="U138" s="17">
        <v>105.292</v>
      </c>
      <c r="V138" s="17">
        <v>104.414</v>
      </c>
      <c r="W138" s="11">
        <v>115.38200000000001</v>
      </c>
      <c r="X138" s="14" t="s">
        <v>23</v>
      </c>
      <c r="Y138" s="18">
        <v>-2135</v>
      </c>
      <c r="Z138" s="19">
        <v>-3507.48</v>
      </c>
    </row>
    <row r="139" spans="1:26" x14ac:dyDescent="0.3">
      <c r="A139">
        <v>138</v>
      </c>
      <c r="B139" s="10" t="s">
        <v>160</v>
      </c>
      <c r="C139" s="11">
        <v>89.152299999999997</v>
      </c>
      <c r="D139" s="17">
        <v>98.28</v>
      </c>
      <c r="E139" s="16">
        <v>102.12</v>
      </c>
      <c r="F139" s="13">
        <v>11341.8</v>
      </c>
      <c r="G139" s="18">
        <v>624677</v>
      </c>
      <c r="H139" s="18">
        <v>996741</v>
      </c>
      <c r="I139" s="19">
        <v>101221</v>
      </c>
      <c r="J139" s="18">
        <v>1957420</v>
      </c>
      <c r="K139" s="18">
        <v>587379</v>
      </c>
      <c r="L139" s="14" t="s">
        <v>23</v>
      </c>
      <c r="M139" s="11">
        <v>1001340</v>
      </c>
      <c r="N139" s="11">
        <v>2730280</v>
      </c>
      <c r="O139" s="11">
        <v>3417390</v>
      </c>
      <c r="P139" s="11">
        <v>9</v>
      </c>
      <c r="Q139" s="11">
        <v>8.3533299999999997</v>
      </c>
      <c r="R139" s="11">
        <v>8.3566699999999994</v>
      </c>
      <c r="S139" s="11">
        <v>8.3766700000000007</v>
      </c>
      <c r="T139" s="11">
        <v>132.16499999999999</v>
      </c>
      <c r="U139" s="17">
        <v>107.38200000000001</v>
      </c>
      <c r="V139" s="17">
        <v>106.288</v>
      </c>
      <c r="W139" s="11">
        <v>115.181</v>
      </c>
      <c r="X139" s="14" t="s">
        <v>23</v>
      </c>
      <c r="Y139" s="18">
        <v>-2204</v>
      </c>
      <c r="Z139" s="19">
        <v>-3284</v>
      </c>
    </row>
    <row r="140" spans="1:26" x14ac:dyDescent="0.3">
      <c r="A140">
        <v>139</v>
      </c>
      <c r="B140" s="10" t="s">
        <v>161</v>
      </c>
      <c r="C140" s="11">
        <v>89.409400000000005</v>
      </c>
      <c r="D140" s="17">
        <v>97.456699999999998</v>
      </c>
      <c r="E140" s="17">
        <v>103.023</v>
      </c>
      <c r="F140" s="13">
        <v>10735.4</v>
      </c>
      <c r="G140" s="20">
        <v>593734</v>
      </c>
      <c r="H140" s="20">
        <v>1072310</v>
      </c>
      <c r="I140" s="21">
        <v>101221</v>
      </c>
      <c r="J140" s="20">
        <v>1999890</v>
      </c>
      <c r="K140" s="20">
        <v>437263</v>
      </c>
      <c r="L140" s="20">
        <v>4375360</v>
      </c>
      <c r="M140" s="11">
        <v>1072310</v>
      </c>
      <c r="N140" s="11">
        <v>2694600</v>
      </c>
      <c r="O140" s="11">
        <v>3414310</v>
      </c>
      <c r="P140" s="11">
        <v>9.5</v>
      </c>
      <c r="Q140" s="11">
        <v>8.91</v>
      </c>
      <c r="R140" s="11">
        <v>8.7033299999999993</v>
      </c>
      <c r="S140" s="11">
        <v>9.39</v>
      </c>
      <c r="T140" s="11">
        <v>131.917</v>
      </c>
      <c r="U140" s="17">
        <v>110.23099999999999</v>
      </c>
      <c r="V140" s="17">
        <v>109.59699999999999</v>
      </c>
      <c r="W140" s="11">
        <v>106.70699999999999</v>
      </c>
      <c r="X140" s="14" t="s">
        <v>23</v>
      </c>
      <c r="Y140" s="18">
        <v>-2742</v>
      </c>
      <c r="Z140" s="19">
        <v>-4136</v>
      </c>
    </row>
    <row r="141" spans="1:26" x14ac:dyDescent="0.3">
      <c r="A141">
        <v>140</v>
      </c>
      <c r="B141" s="10" t="s">
        <v>162</v>
      </c>
      <c r="C141" s="11">
        <v>91.645300000000006</v>
      </c>
      <c r="D141" s="17">
        <v>96.06</v>
      </c>
      <c r="E141" s="16">
        <v>102.913</v>
      </c>
      <c r="F141" s="13">
        <v>11327.6</v>
      </c>
      <c r="G141" s="18">
        <v>626928</v>
      </c>
      <c r="H141" s="18">
        <v>1186960</v>
      </c>
      <c r="I141" s="19">
        <v>120363</v>
      </c>
      <c r="J141" s="18">
        <v>2206040</v>
      </c>
      <c r="K141" s="18">
        <v>507317</v>
      </c>
      <c r="L141" s="20">
        <v>4631580</v>
      </c>
      <c r="M141" s="11">
        <v>1186960</v>
      </c>
      <c r="N141" s="11">
        <v>2849980</v>
      </c>
      <c r="O141" s="11">
        <v>3665540</v>
      </c>
      <c r="P141" s="11">
        <v>9.5</v>
      </c>
      <c r="Q141" s="11">
        <v>9.6833299999999998</v>
      </c>
      <c r="R141" s="11">
        <v>8.81</v>
      </c>
      <c r="S141" s="11">
        <v>9.76</v>
      </c>
      <c r="T141" s="11">
        <v>135.797</v>
      </c>
      <c r="U141" s="17">
        <v>111.08199999999999</v>
      </c>
      <c r="V141" s="17">
        <v>111.38500000000001</v>
      </c>
      <c r="W141" s="11">
        <v>107.574</v>
      </c>
      <c r="X141" s="14" t="s">
        <v>23</v>
      </c>
      <c r="Y141" s="18">
        <v>-2566</v>
      </c>
      <c r="Z141" s="19">
        <v>-3632</v>
      </c>
    </row>
    <row r="142" spans="1:26" x14ac:dyDescent="0.3">
      <c r="A142">
        <v>141</v>
      </c>
      <c r="B142" s="10" t="s">
        <v>163</v>
      </c>
      <c r="C142" s="11">
        <v>91.679900000000004</v>
      </c>
      <c r="D142" s="17">
        <v>95.15</v>
      </c>
      <c r="E142" s="16">
        <v>102.337</v>
      </c>
      <c r="F142" s="13">
        <v>11925.4</v>
      </c>
      <c r="G142" s="18">
        <v>667189</v>
      </c>
      <c r="H142" s="18">
        <v>1147100</v>
      </c>
      <c r="I142" s="19">
        <v>120363</v>
      </c>
      <c r="J142" s="18">
        <v>2224790</v>
      </c>
      <c r="K142" s="18">
        <v>510161</v>
      </c>
      <c r="L142" s="20">
        <v>4769590</v>
      </c>
      <c r="M142" s="11">
        <v>1147100</v>
      </c>
      <c r="N142" s="11">
        <v>2891600</v>
      </c>
      <c r="O142" s="11">
        <v>3775390</v>
      </c>
      <c r="P142" s="11">
        <v>9.5</v>
      </c>
      <c r="Q142" s="11">
        <v>10.050000000000001</v>
      </c>
      <c r="R142" s="11">
        <v>8.8166700000000002</v>
      </c>
      <c r="S142" s="11">
        <v>9.35</v>
      </c>
      <c r="T142" s="11">
        <v>143.16800000000001</v>
      </c>
      <c r="U142" s="17">
        <v>111.095</v>
      </c>
      <c r="V142" s="17">
        <v>111.97</v>
      </c>
      <c r="W142" s="11">
        <v>121.93300000000001</v>
      </c>
      <c r="X142" s="14" t="s">
        <v>23</v>
      </c>
      <c r="Y142" s="18">
        <v>-2312</v>
      </c>
      <c r="Z142" s="19">
        <v>-3326</v>
      </c>
    </row>
    <row r="143" spans="1:26" x14ac:dyDescent="0.3">
      <c r="A143">
        <v>142</v>
      </c>
      <c r="B143" s="10" t="s">
        <v>164</v>
      </c>
      <c r="C143" s="11">
        <v>91.725899999999996</v>
      </c>
      <c r="D143" s="17">
        <v>93.85</v>
      </c>
      <c r="E143" s="16">
        <v>101.57299999999999</v>
      </c>
      <c r="F143" s="13">
        <v>14036.9</v>
      </c>
      <c r="G143" s="18">
        <v>851977</v>
      </c>
      <c r="H143" s="18">
        <v>1205470</v>
      </c>
      <c r="I143" s="19">
        <v>146680</v>
      </c>
      <c r="J143" s="18">
        <v>2301860</v>
      </c>
      <c r="K143" s="18">
        <v>634676</v>
      </c>
      <c r="L143" s="20">
        <v>5068050</v>
      </c>
      <c r="M143" s="11">
        <v>1205470</v>
      </c>
      <c r="N143" s="11">
        <v>3150680</v>
      </c>
      <c r="O143" s="11">
        <v>4052990</v>
      </c>
      <c r="P143" s="11">
        <v>9.5</v>
      </c>
      <c r="Q143" s="11">
        <v>8.8333300000000001</v>
      </c>
      <c r="R143" s="11">
        <v>8.9</v>
      </c>
      <c r="S143" s="11">
        <v>9.3233300000000003</v>
      </c>
      <c r="T143" s="11">
        <v>166.005</v>
      </c>
      <c r="U143" s="17">
        <v>114.589</v>
      </c>
      <c r="V143" s="17">
        <v>113.84399999999999</v>
      </c>
      <c r="W143" s="11">
        <v>122.896</v>
      </c>
      <c r="X143" s="14" t="s">
        <v>23</v>
      </c>
      <c r="Y143" s="18">
        <v>-2091</v>
      </c>
      <c r="Z143" s="19">
        <v>-2780</v>
      </c>
    </row>
    <row r="144" spans="1:26" x14ac:dyDescent="0.3">
      <c r="A144">
        <v>143</v>
      </c>
      <c r="B144" s="10" t="s">
        <v>165</v>
      </c>
      <c r="C144" s="11">
        <v>94.504999999999995</v>
      </c>
      <c r="D144" s="17">
        <v>92.89</v>
      </c>
      <c r="E144" s="16">
        <v>101.8</v>
      </c>
      <c r="F144" s="13">
        <v>14509.6</v>
      </c>
      <c r="G144" s="18">
        <v>862396</v>
      </c>
      <c r="H144" s="18">
        <v>1208480</v>
      </c>
      <c r="I144" s="19">
        <v>158836</v>
      </c>
      <c r="J144" s="18">
        <v>2301720</v>
      </c>
      <c r="K144" s="18">
        <v>657277</v>
      </c>
      <c r="L144" s="20">
        <v>5158440</v>
      </c>
      <c r="M144" s="11">
        <v>1208480</v>
      </c>
      <c r="N144" s="11">
        <v>3163920</v>
      </c>
      <c r="O144" s="11">
        <v>4115020</v>
      </c>
      <c r="P144" s="11">
        <v>10</v>
      </c>
      <c r="Q144" s="11">
        <v>8.8933300000000006</v>
      </c>
      <c r="R144" s="11">
        <v>9.06</v>
      </c>
      <c r="S144" s="11">
        <v>9.6999999999999993</v>
      </c>
      <c r="T144" s="11">
        <v>166.87100000000001</v>
      </c>
      <c r="U144" s="17">
        <v>119.375</v>
      </c>
      <c r="V144" s="17">
        <v>117.34699999999999</v>
      </c>
      <c r="W144" s="11">
        <v>113.379</v>
      </c>
      <c r="X144" s="14" t="s">
        <v>23</v>
      </c>
      <c r="Y144" s="18">
        <v>-2333</v>
      </c>
      <c r="Z144" s="19">
        <v>-3909</v>
      </c>
    </row>
    <row r="145" spans="1:26" x14ac:dyDescent="0.3">
      <c r="A145">
        <v>144</v>
      </c>
      <c r="B145" s="10" t="s">
        <v>166</v>
      </c>
      <c r="C145" s="11">
        <v>96.744</v>
      </c>
      <c r="D145" s="17">
        <v>89.73</v>
      </c>
      <c r="E145" s="16">
        <v>100.53700000000001</v>
      </c>
      <c r="F145" s="13">
        <v>13829</v>
      </c>
      <c r="G145" s="18">
        <v>813829</v>
      </c>
      <c r="H145" s="18">
        <v>1362670</v>
      </c>
      <c r="I145" s="19">
        <v>181139</v>
      </c>
      <c r="J145" s="18">
        <v>2572650</v>
      </c>
      <c r="K145" s="18">
        <v>694912</v>
      </c>
      <c r="L145" s="20">
        <v>5439250</v>
      </c>
      <c r="M145" s="11">
        <v>1362670</v>
      </c>
      <c r="N145" s="11">
        <v>3398410</v>
      </c>
      <c r="O145" s="11">
        <v>4387940</v>
      </c>
      <c r="P145" s="11">
        <v>10</v>
      </c>
      <c r="Q145" s="11">
        <v>9.42333</v>
      </c>
      <c r="R145" s="11">
        <v>9.18</v>
      </c>
      <c r="S145" s="11">
        <v>9.6300000000000008</v>
      </c>
      <c r="T145" s="11">
        <v>179.988</v>
      </c>
      <c r="U145" s="17">
        <v>124.63500000000001</v>
      </c>
      <c r="V145" s="17">
        <v>121.32599999999999</v>
      </c>
      <c r="W145" s="11">
        <v>109.80200000000001</v>
      </c>
      <c r="X145" s="14" t="s">
        <v>23</v>
      </c>
      <c r="Y145" s="18">
        <v>-3851</v>
      </c>
      <c r="Z145" s="19">
        <v>-5616</v>
      </c>
    </row>
    <row r="146" spans="1:26" x14ac:dyDescent="0.3">
      <c r="A146">
        <v>145</v>
      </c>
      <c r="B146" s="10" t="s">
        <v>167</v>
      </c>
      <c r="C146" s="11">
        <v>103.13800000000001</v>
      </c>
      <c r="D146" s="17">
        <v>87.606700000000004</v>
      </c>
      <c r="E146" s="16">
        <v>101.15</v>
      </c>
      <c r="F146" s="13">
        <v>11441.4</v>
      </c>
      <c r="G146" s="18">
        <v>699120</v>
      </c>
      <c r="H146" s="18">
        <v>1332840</v>
      </c>
      <c r="I146" s="19">
        <v>196373</v>
      </c>
      <c r="J146" s="18">
        <v>2673070</v>
      </c>
      <c r="K146" s="18">
        <v>729362</v>
      </c>
      <c r="L146" s="20">
        <v>5481370</v>
      </c>
      <c r="M146" s="11">
        <v>1332840</v>
      </c>
      <c r="N146" s="11">
        <v>3360350</v>
      </c>
      <c r="O146" s="11">
        <v>4398130</v>
      </c>
      <c r="P146" s="11">
        <v>10.5</v>
      </c>
      <c r="Q146" s="11">
        <v>9.1</v>
      </c>
      <c r="R146" s="11">
        <v>9.6199999999999992</v>
      </c>
      <c r="S146" s="11">
        <v>10.324999999999999</v>
      </c>
      <c r="T146" s="11">
        <v>187.12</v>
      </c>
      <c r="U146" s="17">
        <v>130.25399999999999</v>
      </c>
      <c r="V146" s="17">
        <v>125.869</v>
      </c>
      <c r="W146" s="11">
        <v>128.81899999999999</v>
      </c>
      <c r="X146" s="14" t="s">
        <v>23</v>
      </c>
      <c r="Y146" s="18">
        <v>-4602</v>
      </c>
      <c r="Z146" s="19">
        <v>-6175</v>
      </c>
    </row>
    <row r="147" spans="1:26" x14ac:dyDescent="0.3">
      <c r="A147">
        <v>146</v>
      </c>
      <c r="B147" s="10" t="s">
        <v>168</v>
      </c>
      <c r="C147" s="11">
        <v>111.545</v>
      </c>
      <c r="D147" s="17">
        <v>79.893299999999996</v>
      </c>
      <c r="E147" s="16">
        <v>98.0167</v>
      </c>
      <c r="F147" s="13">
        <v>9015.2199999999993</v>
      </c>
      <c r="G147" s="20">
        <v>589599</v>
      </c>
      <c r="H147" s="20">
        <v>1471690</v>
      </c>
      <c r="I147" s="21">
        <v>321335</v>
      </c>
      <c r="J147" s="20">
        <v>2861720</v>
      </c>
      <c r="K147" s="20">
        <v>967613</v>
      </c>
      <c r="L147" s="20">
        <v>5643390</v>
      </c>
      <c r="M147" s="11">
        <v>1471690</v>
      </c>
      <c r="N147" s="11">
        <v>3296960</v>
      </c>
      <c r="O147" s="11">
        <v>4536800</v>
      </c>
      <c r="P147" s="11">
        <v>12</v>
      </c>
      <c r="Q147" s="11">
        <v>11.8233</v>
      </c>
      <c r="R147" s="11">
        <v>10.41</v>
      </c>
      <c r="S147" s="11">
        <v>12.3</v>
      </c>
      <c r="T147" s="11">
        <v>167.86699999999999</v>
      </c>
      <c r="U147" s="17">
        <v>146.077</v>
      </c>
      <c r="V147" s="17">
        <v>135.86799999999999</v>
      </c>
      <c r="W147" s="11">
        <v>124.482</v>
      </c>
      <c r="X147" s="14" t="s">
        <v>23</v>
      </c>
      <c r="Y147" s="18">
        <v>-4184</v>
      </c>
      <c r="Z147" s="19">
        <v>-5726</v>
      </c>
    </row>
    <row r="148" spans="1:26" x14ac:dyDescent="0.3">
      <c r="A148">
        <v>147</v>
      </c>
      <c r="B148" s="10" t="s">
        <v>169</v>
      </c>
      <c r="C148" s="11">
        <v>121.518</v>
      </c>
      <c r="D148" s="17">
        <v>72.726699999999994</v>
      </c>
      <c r="E148" s="16">
        <v>94.056700000000006</v>
      </c>
      <c r="F148" s="13">
        <v>5389.66</v>
      </c>
      <c r="G148" s="18">
        <v>427628</v>
      </c>
      <c r="H148" s="18">
        <v>1550060</v>
      </c>
      <c r="I148" s="19">
        <v>405498</v>
      </c>
      <c r="J148" s="18">
        <v>2959390</v>
      </c>
      <c r="K148" s="18">
        <v>1074540</v>
      </c>
      <c r="L148" s="20">
        <v>5647540</v>
      </c>
      <c r="M148" s="11">
        <v>1550060</v>
      </c>
      <c r="N148" s="11">
        <v>3221950</v>
      </c>
      <c r="O148" s="11">
        <v>4520080</v>
      </c>
      <c r="P148" s="11">
        <v>13</v>
      </c>
      <c r="Q148" s="11">
        <v>13.54</v>
      </c>
      <c r="R148" s="11">
        <v>11.8767</v>
      </c>
      <c r="S148" s="11">
        <v>13.69</v>
      </c>
      <c r="T148" s="11">
        <v>122.992</v>
      </c>
      <c r="U148" s="17">
        <v>160.33799999999999</v>
      </c>
      <c r="V148" s="17">
        <v>146.119</v>
      </c>
      <c r="W148" s="11">
        <v>107.434</v>
      </c>
      <c r="X148" s="14" t="s">
        <v>23</v>
      </c>
      <c r="Y148" s="18">
        <v>-4518.5</v>
      </c>
      <c r="Z148" s="19">
        <v>-5777.5</v>
      </c>
    </row>
    <row r="149" spans="1:26" x14ac:dyDescent="0.3">
      <c r="A149">
        <v>148</v>
      </c>
      <c r="B149" s="10" t="s">
        <v>170</v>
      </c>
      <c r="C149" s="11">
        <v>121.83199999999999</v>
      </c>
      <c r="D149" s="17">
        <v>72.45</v>
      </c>
      <c r="E149" s="16">
        <v>97.75</v>
      </c>
      <c r="F149" s="13">
        <v>7011.45</v>
      </c>
      <c r="G149" s="18">
        <v>304161</v>
      </c>
      <c r="H149" s="18">
        <v>1447890</v>
      </c>
      <c r="I149" s="19">
        <v>440307</v>
      </c>
      <c r="J149" s="18">
        <v>3056630</v>
      </c>
      <c r="K149" s="18">
        <v>1136570</v>
      </c>
      <c r="L149" s="20">
        <v>5794140</v>
      </c>
      <c r="M149" s="11">
        <v>1447890</v>
      </c>
      <c r="N149" s="11">
        <v>3319510</v>
      </c>
      <c r="O149" s="11">
        <v>4637790</v>
      </c>
      <c r="P149" s="11">
        <v>15</v>
      </c>
      <c r="Q149" s="11">
        <v>14.8733</v>
      </c>
      <c r="R149" s="11">
        <v>13.56</v>
      </c>
      <c r="S149" s="12" t="s">
        <v>23</v>
      </c>
      <c r="T149" s="11">
        <v>102.884</v>
      </c>
      <c r="U149" s="17">
        <v>151.93600000000001</v>
      </c>
      <c r="V149" s="17">
        <v>150.858</v>
      </c>
      <c r="W149" s="11">
        <v>106.551</v>
      </c>
      <c r="X149" s="14" t="s">
        <v>23</v>
      </c>
      <c r="Y149" s="18">
        <v>-3698</v>
      </c>
      <c r="Z149" s="19">
        <v>-4778</v>
      </c>
    </row>
    <row r="150" spans="1:26" x14ac:dyDescent="0.3">
      <c r="A150">
        <v>149</v>
      </c>
      <c r="B150" s="10" t="s">
        <v>171</v>
      </c>
      <c r="C150" s="11">
        <v>120.265</v>
      </c>
      <c r="D150" s="17">
        <v>73.84</v>
      </c>
      <c r="E150" s="16">
        <v>101.173</v>
      </c>
      <c r="F150" s="13">
        <v>7281.72</v>
      </c>
      <c r="G150" s="18">
        <v>380527</v>
      </c>
      <c r="H150" s="18">
        <v>1444770</v>
      </c>
      <c r="I150" s="19">
        <v>535925</v>
      </c>
      <c r="J150" s="18">
        <v>2945970</v>
      </c>
      <c r="K150" s="18">
        <v>1238610</v>
      </c>
      <c r="L150" s="20">
        <v>5926100</v>
      </c>
      <c r="M150" s="11">
        <v>1444770</v>
      </c>
      <c r="N150" s="11">
        <v>3344120</v>
      </c>
      <c r="O150" s="11">
        <v>4642900</v>
      </c>
      <c r="P150" s="11">
        <v>15</v>
      </c>
      <c r="Q150" s="11">
        <v>12.113300000000001</v>
      </c>
      <c r="R150" s="11">
        <v>12.906700000000001</v>
      </c>
      <c r="S150" s="11">
        <v>13.88</v>
      </c>
      <c r="T150" s="11">
        <v>76.246099999999998</v>
      </c>
      <c r="U150" s="17">
        <v>148.34299999999999</v>
      </c>
      <c r="V150" s="17">
        <v>151.29900000000001</v>
      </c>
      <c r="W150" s="11">
        <v>113.146</v>
      </c>
      <c r="X150" s="14" t="s">
        <v>23</v>
      </c>
      <c r="Y150" s="18">
        <v>-2045</v>
      </c>
      <c r="Z150" s="19">
        <v>-2657</v>
      </c>
    </row>
    <row r="151" spans="1:26" x14ac:dyDescent="0.3">
      <c r="A151">
        <v>150</v>
      </c>
      <c r="B151" s="10" t="s">
        <v>172</v>
      </c>
      <c r="C151" s="11">
        <v>126.33499999999999</v>
      </c>
      <c r="D151" s="17">
        <v>70.966700000000003</v>
      </c>
      <c r="E151" s="16">
        <v>99.9</v>
      </c>
      <c r="F151" s="13">
        <v>9365.84</v>
      </c>
      <c r="G151" s="18">
        <v>455954</v>
      </c>
      <c r="H151" s="18">
        <v>1498430</v>
      </c>
      <c r="I151" s="19">
        <v>544166</v>
      </c>
      <c r="J151" s="18">
        <v>2906100</v>
      </c>
      <c r="K151" s="18">
        <v>1295240</v>
      </c>
      <c r="L151" s="20">
        <v>6348330</v>
      </c>
      <c r="M151" s="11">
        <v>1498430</v>
      </c>
      <c r="N151" s="11">
        <v>3621220</v>
      </c>
      <c r="O151" s="11">
        <v>4969900</v>
      </c>
      <c r="P151" s="11">
        <v>14</v>
      </c>
      <c r="Q151" s="11">
        <v>12.1167</v>
      </c>
      <c r="R151" s="11">
        <v>12.7</v>
      </c>
      <c r="S151" s="11">
        <v>12.54</v>
      </c>
      <c r="T151" s="11">
        <v>91.871700000000004</v>
      </c>
      <c r="U151" s="17">
        <v>154.36000000000001</v>
      </c>
      <c r="V151" s="17">
        <v>156.07499999999999</v>
      </c>
      <c r="W151" s="11">
        <v>112.077</v>
      </c>
      <c r="X151" s="14" t="s">
        <v>23</v>
      </c>
      <c r="Y151" s="18">
        <v>-2365</v>
      </c>
      <c r="Z151" s="19">
        <v>-2795</v>
      </c>
    </row>
    <row r="152" spans="1:26" x14ac:dyDescent="0.3">
      <c r="A152">
        <v>151</v>
      </c>
      <c r="B152" s="10" t="s">
        <v>173</v>
      </c>
      <c r="C152" s="11">
        <v>131.78200000000001</v>
      </c>
      <c r="D152" s="17">
        <v>67.413300000000007</v>
      </c>
      <c r="E152" s="16">
        <v>96.79</v>
      </c>
      <c r="F152" s="13">
        <v>10417.700000000001</v>
      </c>
      <c r="G152" s="18">
        <v>448919</v>
      </c>
      <c r="H152" s="18">
        <v>1606220</v>
      </c>
      <c r="I152" s="19">
        <v>610136</v>
      </c>
      <c r="J152" s="18">
        <v>2807300</v>
      </c>
      <c r="K152" s="18">
        <v>1369840</v>
      </c>
      <c r="L152" s="20">
        <v>6475410</v>
      </c>
      <c r="M152" s="11">
        <v>1606220</v>
      </c>
      <c r="N152" s="11">
        <v>3684700</v>
      </c>
      <c r="O152" s="11">
        <v>5034480</v>
      </c>
      <c r="P152" s="11">
        <v>13</v>
      </c>
      <c r="Q152" s="11">
        <v>11.843299999999999</v>
      </c>
      <c r="R152" s="11">
        <v>12.1333</v>
      </c>
      <c r="S152" s="11">
        <v>12.27</v>
      </c>
      <c r="T152" s="11">
        <v>109.3</v>
      </c>
      <c r="U152" s="17">
        <v>161.12799999999999</v>
      </c>
      <c r="V152" s="17">
        <v>161.69399999999999</v>
      </c>
      <c r="W152" s="11">
        <v>106.57299999999999</v>
      </c>
      <c r="X152" s="14" t="s">
        <v>23</v>
      </c>
      <c r="Y152" s="18">
        <v>-2850</v>
      </c>
      <c r="Z152" s="19">
        <v>-3554.43</v>
      </c>
    </row>
    <row r="153" spans="1:26" x14ac:dyDescent="0.3">
      <c r="A153">
        <v>152</v>
      </c>
      <c r="B153" s="10" t="s">
        <v>174</v>
      </c>
      <c r="C153" s="11">
        <v>132.09899999999999</v>
      </c>
      <c r="D153" s="17">
        <v>65.256699999999995</v>
      </c>
      <c r="E153" s="16">
        <v>95.713300000000004</v>
      </c>
      <c r="F153" s="13">
        <v>9937.5499999999993</v>
      </c>
      <c r="G153" s="18">
        <v>415472</v>
      </c>
      <c r="H153" s="18">
        <v>1650640</v>
      </c>
      <c r="I153" s="19">
        <v>521823</v>
      </c>
      <c r="J153" s="18">
        <v>2999340</v>
      </c>
      <c r="K153" s="18">
        <v>1303730</v>
      </c>
      <c r="L153" s="20">
        <v>6814500</v>
      </c>
      <c r="M153" s="11">
        <v>1650640</v>
      </c>
      <c r="N153" s="11">
        <v>3859120</v>
      </c>
      <c r="O153" s="11">
        <v>5321730</v>
      </c>
      <c r="P153" s="11">
        <v>12.5</v>
      </c>
      <c r="Q153" s="11">
        <v>11.7767</v>
      </c>
      <c r="R153" s="11">
        <v>12.3367</v>
      </c>
      <c r="S153" s="11">
        <v>12.21</v>
      </c>
      <c r="T153" s="11">
        <v>117.777</v>
      </c>
      <c r="U153" s="17">
        <v>167.54</v>
      </c>
      <c r="V153" s="17">
        <v>165.89599999999999</v>
      </c>
      <c r="W153" s="11">
        <v>110.33499999999999</v>
      </c>
      <c r="X153" s="14" t="s">
        <v>23</v>
      </c>
      <c r="Y153" s="18">
        <v>-3010</v>
      </c>
      <c r="Z153" s="19">
        <v>-3832</v>
      </c>
    </row>
    <row r="154" spans="1:26" x14ac:dyDescent="0.3">
      <c r="A154">
        <v>153</v>
      </c>
      <c r="B154" s="10" t="s">
        <v>175</v>
      </c>
      <c r="C154" s="11">
        <v>127.80500000000001</v>
      </c>
      <c r="D154" s="17">
        <v>65.653300000000002</v>
      </c>
      <c r="E154" s="16">
        <v>99.563299999999998</v>
      </c>
      <c r="F154" s="13">
        <v>10783.1</v>
      </c>
      <c r="G154" s="18">
        <v>372052</v>
      </c>
      <c r="H154" s="18">
        <v>1620740</v>
      </c>
      <c r="I154" s="19">
        <v>578408</v>
      </c>
      <c r="J154" s="18">
        <v>3056110</v>
      </c>
      <c r="K154" s="18">
        <v>1359310</v>
      </c>
      <c r="L154" s="20">
        <v>6842770</v>
      </c>
      <c r="M154" s="11">
        <v>1620740</v>
      </c>
      <c r="N154" s="11">
        <v>3883250</v>
      </c>
      <c r="O154" s="11">
        <v>5295480</v>
      </c>
      <c r="P154" s="11">
        <v>12.5</v>
      </c>
      <c r="Q154" s="11">
        <v>11.6533</v>
      </c>
      <c r="R154" s="11">
        <v>12.1533</v>
      </c>
      <c r="S154" s="11">
        <v>12.37</v>
      </c>
      <c r="T154" s="11">
        <v>125.143</v>
      </c>
      <c r="U154" s="17">
        <v>178.381</v>
      </c>
      <c r="V154" s="17">
        <v>171.28899999999999</v>
      </c>
      <c r="W154" s="11">
        <v>123.051</v>
      </c>
      <c r="X154" s="14" t="s">
        <v>23</v>
      </c>
      <c r="Y154" s="18">
        <v>-2335</v>
      </c>
      <c r="Z154" s="19">
        <v>-2751</v>
      </c>
    </row>
    <row r="155" spans="1:26" x14ac:dyDescent="0.3">
      <c r="A155">
        <v>154</v>
      </c>
      <c r="B155" s="10" t="s">
        <v>176</v>
      </c>
      <c r="C155" s="11">
        <v>126.392</v>
      </c>
      <c r="D155" s="17">
        <v>67.383300000000006</v>
      </c>
      <c r="E155" s="16">
        <v>104.667</v>
      </c>
      <c r="F155" s="13">
        <v>12041.4</v>
      </c>
      <c r="G155" s="18">
        <v>503480</v>
      </c>
      <c r="H155" s="18">
        <v>1669210</v>
      </c>
      <c r="I155" s="19">
        <v>630169</v>
      </c>
      <c r="J155" s="18">
        <v>3010620</v>
      </c>
      <c r="K155" s="18">
        <v>1406290</v>
      </c>
      <c r="L155" s="20">
        <v>7218660</v>
      </c>
      <c r="M155" s="11">
        <v>1669210</v>
      </c>
      <c r="N155" s="11">
        <v>4131210</v>
      </c>
      <c r="O155" s="11">
        <v>5615060</v>
      </c>
      <c r="P155" s="11">
        <v>12.5</v>
      </c>
      <c r="Q155" s="11">
        <v>11.18</v>
      </c>
      <c r="R155" s="11">
        <v>12.2096</v>
      </c>
      <c r="S155" s="11">
        <v>12.420999999999999</v>
      </c>
      <c r="T155" s="11">
        <v>125.136</v>
      </c>
      <c r="U155" s="17">
        <v>185.60599999999999</v>
      </c>
      <c r="V155" s="17">
        <v>176.375</v>
      </c>
      <c r="W155" s="11">
        <v>118.90900000000001</v>
      </c>
      <c r="X155" s="14" t="s">
        <v>23</v>
      </c>
      <c r="Y155" s="20">
        <v>-3341</v>
      </c>
      <c r="Z155" s="21">
        <v>-3089</v>
      </c>
    </row>
    <row r="156" spans="1:26" x14ac:dyDescent="0.3">
      <c r="A156">
        <v>155</v>
      </c>
      <c r="B156" s="10" t="s">
        <v>177</v>
      </c>
      <c r="C156" s="11">
        <v>134.27600000000001</v>
      </c>
      <c r="D156" s="17">
        <v>65.52</v>
      </c>
      <c r="E156" s="16">
        <v>104.533</v>
      </c>
      <c r="F156" s="13">
        <v>12883.8</v>
      </c>
      <c r="G156" s="18">
        <v>470842</v>
      </c>
      <c r="H156" s="18">
        <v>1765620</v>
      </c>
      <c r="I156" s="19">
        <v>465862</v>
      </c>
      <c r="J156" s="18">
        <v>2976820</v>
      </c>
      <c r="K156" s="18">
        <v>1225000</v>
      </c>
      <c r="L156" s="20">
        <v>7301410</v>
      </c>
      <c r="M156" s="11">
        <v>1765620</v>
      </c>
      <c r="N156" s="11">
        <v>4216310</v>
      </c>
      <c r="O156" s="11">
        <v>5655350</v>
      </c>
      <c r="P156" s="11">
        <v>13</v>
      </c>
      <c r="Q156" s="11">
        <v>11.671799999999999</v>
      </c>
      <c r="R156" s="11">
        <v>12.602600000000001</v>
      </c>
      <c r="S156" s="12" t="s">
        <v>23</v>
      </c>
      <c r="T156" s="11">
        <v>128.82499999999999</v>
      </c>
      <c r="U156" s="17">
        <v>193.07599999999999</v>
      </c>
      <c r="V156" s="17">
        <v>183.965</v>
      </c>
      <c r="W156" s="11">
        <v>104.79</v>
      </c>
      <c r="X156" s="14" t="s">
        <v>23</v>
      </c>
      <c r="Y156" s="20">
        <v>-2992</v>
      </c>
      <c r="Z156" s="21">
        <v>-3704</v>
      </c>
    </row>
    <row r="157" spans="1:26" x14ac:dyDescent="0.3">
      <c r="A157">
        <v>156</v>
      </c>
      <c r="B157" s="10" t="s">
        <v>178</v>
      </c>
      <c r="C157" s="11">
        <v>131.99700000000001</v>
      </c>
      <c r="D157" s="17">
        <v>63.6233</v>
      </c>
      <c r="E157" s="16">
        <v>104.767</v>
      </c>
      <c r="F157" s="13">
        <v>13115.4</v>
      </c>
      <c r="G157" s="18">
        <v>564225</v>
      </c>
      <c r="H157" s="18">
        <v>1924900</v>
      </c>
      <c r="I157" s="19">
        <v>530147</v>
      </c>
      <c r="J157" s="18">
        <v>3183460</v>
      </c>
      <c r="K157" s="18">
        <v>1334320</v>
      </c>
      <c r="L157" s="20">
        <v>7807080</v>
      </c>
      <c r="M157" s="11">
        <v>1924900</v>
      </c>
      <c r="N157" s="11">
        <v>4549400</v>
      </c>
      <c r="O157" s="11">
        <v>6121900</v>
      </c>
      <c r="P157" s="11">
        <v>14</v>
      </c>
      <c r="Q157" s="11">
        <v>12.2713</v>
      </c>
      <c r="R157" s="11">
        <v>13.223000000000001</v>
      </c>
      <c r="S157" s="11">
        <v>14.035</v>
      </c>
      <c r="T157" s="11">
        <v>143.751</v>
      </c>
      <c r="U157" s="17">
        <v>208.97800000000001</v>
      </c>
      <c r="V157" s="17">
        <v>191.476</v>
      </c>
      <c r="W157" s="11">
        <v>104.483</v>
      </c>
      <c r="X157" s="14" t="s">
        <v>23</v>
      </c>
      <c r="Y157" s="20">
        <v>-2748</v>
      </c>
      <c r="Z157" s="21">
        <v>-2550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workbookViewId="0">
      <selection activeCell="I2" sqref="I2:J2"/>
    </sheetView>
  </sheetViews>
  <sheetFormatPr defaultRowHeight="14.4" x14ac:dyDescent="0.3"/>
  <sheetData>
    <row r="1" spans="1:12" x14ac:dyDescent="0.3">
      <c r="A1" t="s">
        <v>202</v>
      </c>
      <c r="B1" t="s">
        <v>203</v>
      </c>
    </row>
    <row r="2" spans="1:12" x14ac:dyDescent="0.3">
      <c r="A2" s="10" t="s">
        <v>135</v>
      </c>
      <c r="B2" s="11">
        <v>64.029700000000005</v>
      </c>
      <c r="I2" t="s">
        <v>0</v>
      </c>
      <c r="J2">
        <v>0.4</v>
      </c>
    </row>
    <row r="3" spans="1:12" ht="21" x14ac:dyDescent="0.4">
      <c r="A3" s="10" t="s">
        <v>136</v>
      </c>
      <c r="B3" s="11">
        <v>52.393599999999999</v>
      </c>
      <c r="L3" s="5" t="s">
        <v>1</v>
      </c>
    </row>
    <row r="4" spans="1:12" ht="21" x14ac:dyDescent="0.4">
      <c r="A4" s="10" t="s">
        <v>137</v>
      </c>
      <c r="B4" s="11">
        <v>51.680799999999998</v>
      </c>
      <c r="F4" s="8"/>
      <c r="G4" s="8"/>
      <c r="H4" s="8"/>
      <c r="L4" s="6" t="s">
        <v>11</v>
      </c>
    </row>
    <row r="5" spans="1:12" x14ac:dyDescent="0.3">
      <c r="A5" s="10" t="s">
        <v>138</v>
      </c>
      <c r="B5" s="11">
        <v>60.339700000000001</v>
      </c>
      <c r="F5" s="7"/>
      <c r="G5" s="7"/>
      <c r="H5" s="7"/>
    </row>
    <row r="6" spans="1:12" x14ac:dyDescent="0.3">
      <c r="A6" s="10" t="s">
        <v>139</v>
      </c>
      <c r="B6" s="11">
        <v>76.064099999999996</v>
      </c>
    </row>
    <row r="7" spans="1:12" x14ac:dyDescent="0.3">
      <c r="A7" s="10" t="s">
        <v>140</v>
      </c>
      <c r="B7" s="11">
        <v>57.844799999999999</v>
      </c>
    </row>
    <row r="8" spans="1:12" x14ac:dyDescent="0.3">
      <c r="A8" s="10" t="s">
        <v>141</v>
      </c>
      <c r="B8" s="11">
        <v>56.272300000000001</v>
      </c>
    </row>
    <row r="9" spans="1:12" x14ac:dyDescent="0.3">
      <c r="A9" s="10" t="s">
        <v>142</v>
      </c>
      <c r="B9" s="11">
        <v>61.702500000000001</v>
      </c>
    </row>
    <row r="10" spans="1:12" x14ac:dyDescent="0.3">
      <c r="A10" s="10" t="s">
        <v>143</v>
      </c>
      <c r="B10" s="11">
        <v>79.963700000000003</v>
      </c>
    </row>
    <row r="11" spans="1:12" x14ac:dyDescent="0.3">
      <c r="A11" s="10" t="s">
        <v>144</v>
      </c>
      <c r="B11" s="11">
        <v>63.128100000000003</v>
      </c>
    </row>
    <row r="12" spans="1:12" x14ac:dyDescent="0.3">
      <c r="A12" s="10" t="s">
        <v>145</v>
      </c>
      <c r="B12" s="11">
        <v>55.496600000000001</v>
      </c>
    </row>
    <row r="13" spans="1:12" x14ac:dyDescent="0.3">
      <c r="A13" s="10" t="s">
        <v>146</v>
      </c>
      <c r="B13" s="11">
        <v>66.090599999999995</v>
      </c>
    </row>
    <row r="14" spans="1:12" x14ac:dyDescent="0.3">
      <c r="A14" s="10" t="s">
        <v>147</v>
      </c>
      <c r="B14" s="11">
        <v>88.475899999999996</v>
      </c>
    </row>
    <row r="15" spans="1:12" x14ac:dyDescent="0.3">
      <c r="A15" s="10" t="s">
        <v>148</v>
      </c>
      <c r="B15" s="11">
        <v>66.734300000000005</v>
      </c>
    </row>
    <row r="16" spans="1:12" x14ac:dyDescent="0.3">
      <c r="A16" s="10" t="s">
        <v>149</v>
      </c>
      <c r="B16" s="16">
        <v>69.677499999999995</v>
      </c>
    </row>
    <row r="17" spans="1:2" x14ac:dyDescent="0.3">
      <c r="A17" s="10" t="s">
        <v>150</v>
      </c>
      <c r="B17" s="11">
        <v>77.960999999999999</v>
      </c>
    </row>
    <row r="18" spans="1:2" x14ac:dyDescent="0.3">
      <c r="A18" s="10" t="s">
        <v>151</v>
      </c>
      <c r="B18" s="11">
        <v>90.822199999999995</v>
      </c>
    </row>
    <row r="19" spans="1:2" x14ac:dyDescent="0.3">
      <c r="A19" s="10" t="s">
        <v>152</v>
      </c>
      <c r="B19" s="11">
        <v>86.354399999999998</v>
      </c>
    </row>
    <row r="20" spans="1:2" x14ac:dyDescent="0.3">
      <c r="A20" s="10" t="s">
        <v>153</v>
      </c>
      <c r="B20" s="11">
        <v>80.176299999999998</v>
      </c>
    </row>
    <row r="21" spans="1:2" x14ac:dyDescent="0.3">
      <c r="A21" s="10" t="s">
        <v>154</v>
      </c>
      <c r="B21" s="11">
        <v>93.03</v>
      </c>
    </row>
    <row r="22" spans="1:2" x14ac:dyDescent="0.3">
      <c r="A22" s="10" t="s">
        <v>155</v>
      </c>
      <c r="B22" s="11">
        <v>103.32599999999999</v>
      </c>
    </row>
    <row r="23" spans="1:2" x14ac:dyDescent="0.3">
      <c r="A23" s="10" t="s">
        <v>156</v>
      </c>
      <c r="B23" s="11">
        <v>99.401899999999998</v>
      </c>
    </row>
    <row r="24" spans="1:2" x14ac:dyDescent="0.3">
      <c r="A24" s="10" t="s">
        <v>157</v>
      </c>
      <c r="B24" s="11">
        <v>95.466999999999999</v>
      </c>
    </row>
    <row r="25" spans="1:2" x14ac:dyDescent="0.3">
      <c r="A25" s="10" t="s">
        <v>158</v>
      </c>
      <c r="B25" s="11">
        <v>101.81100000000001</v>
      </c>
    </row>
    <row r="26" spans="1:2" x14ac:dyDescent="0.3">
      <c r="A26" s="10" t="s">
        <v>159</v>
      </c>
      <c r="B26" s="11">
        <v>115.38200000000001</v>
      </c>
    </row>
    <row r="27" spans="1:2" x14ac:dyDescent="0.3">
      <c r="A27" s="10" t="s">
        <v>160</v>
      </c>
      <c r="B27" s="11">
        <v>115.181</v>
      </c>
    </row>
    <row r="28" spans="1:2" x14ac:dyDescent="0.3">
      <c r="A28" s="10" t="s">
        <v>161</v>
      </c>
      <c r="B28" s="11">
        <v>106.70699999999999</v>
      </c>
    </row>
    <row r="29" spans="1:2" x14ac:dyDescent="0.3">
      <c r="A29" s="10" t="s">
        <v>162</v>
      </c>
      <c r="B29" s="11">
        <v>107.574</v>
      </c>
    </row>
    <row r="30" spans="1:2" x14ac:dyDescent="0.3">
      <c r="A30" s="10" t="s">
        <v>163</v>
      </c>
      <c r="B30" s="11">
        <v>121.93300000000001</v>
      </c>
    </row>
    <row r="31" spans="1:2" x14ac:dyDescent="0.3">
      <c r="A31" s="10" t="s">
        <v>164</v>
      </c>
      <c r="B31" s="11">
        <v>122.896</v>
      </c>
    </row>
    <row r="32" spans="1:2" x14ac:dyDescent="0.3">
      <c r="A32" s="10" t="s">
        <v>165</v>
      </c>
      <c r="B32" s="11">
        <v>113.379</v>
      </c>
    </row>
    <row r="33" spans="1:2" x14ac:dyDescent="0.3">
      <c r="A33" s="10" t="s">
        <v>166</v>
      </c>
      <c r="B33" s="11">
        <v>109.80200000000001</v>
      </c>
    </row>
    <row r="34" spans="1:2" x14ac:dyDescent="0.3">
      <c r="A34" s="10" t="s">
        <v>167</v>
      </c>
      <c r="B34" s="11">
        <v>128.81899999999999</v>
      </c>
    </row>
    <row r="35" spans="1:2" x14ac:dyDescent="0.3">
      <c r="A35" s="10" t="s">
        <v>168</v>
      </c>
      <c r="B35" s="11">
        <v>124.482</v>
      </c>
    </row>
    <row r="36" spans="1:2" x14ac:dyDescent="0.3">
      <c r="A36" s="10" t="s">
        <v>169</v>
      </c>
      <c r="B36" s="11">
        <v>107.434</v>
      </c>
    </row>
    <row r="37" spans="1:2" x14ac:dyDescent="0.3">
      <c r="A37" s="10" t="s">
        <v>170</v>
      </c>
      <c r="B37" s="11">
        <v>106.551</v>
      </c>
    </row>
    <row r="38" spans="1:2" x14ac:dyDescent="0.3">
      <c r="A38" s="10" t="s">
        <v>171</v>
      </c>
      <c r="B38" s="11">
        <v>113.146</v>
      </c>
    </row>
    <row r="39" spans="1:2" x14ac:dyDescent="0.3">
      <c r="A39" s="10" t="s">
        <v>172</v>
      </c>
      <c r="B39" s="11">
        <v>112.077</v>
      </c>
    </row>
    <row r="40" spans="1:2" x14ac:dyDescent="0.3">
      <c r="A40" s="10" t="s">
        <v>173</v>
      </c>
      <c r="B40" s="11">
        <v>106.57299999999999</v>
      </c>
    </row>
    <row r="41" spans="1:2" x14ac:dyDescent="0.3">
      <c r="A41" s="10" t="s">
        <v>174</v>
      </c>
      <c r="B41" s="11">
        <v>110.33499999999999</v>
      </c>
    </row>
    <row r="42" spans="1:2" x14ac:dyDescent="0.3">
      <c r="A42" s="10" t="s">
        <v>175</v>
      </c>
      <c r="B42" s="11">
        <v>123.051</v>
      </c>
    </row>
    <row r="43" spans="1:2" x14ac:dyDescent="0.3">
      <c r="A43" s="10" t="s">
        <v>176</v>
      </c>
      <c r="B43" s="11">
        <v>118.90900000000001</v>
      </c>
    </row>
    <row r="44" spans="1:2" x14ac:dyDescent="0.3">
      <c r="A44" s="10" t="s">
        <v>177</v>
      </c>
      <c r="B44" s="11">
        <v>104.79</v>
      </c>
    </row>
    <row r="45" spans="1:2" x14ac:dyDescent="0.3">
      <c r="A45" s="10" t="s">
        <v>178</v>
      </c>
      <c r="B45" s="11">
        <v>104.483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5"/>
  <sheetViews>
    <sheetView topLeftCell="R1" workbookViewId="0">
      <selection activeCell="V15" sqref="V15"/>
    </sheetView>
  </sheetViews>
  <sheetFormatPr defaultRowHeight="14.4" x14ac:dyDescent="0.3"/>
  <sheetData>
    <row r="1" spans="1:27" x14ac:dyDescent="0.3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R1" t="s">
        <v>202</v>
      </c>
      <c r="S1" t="s">
        <v>203</v>
      </c>
    </row>
    <row r="2" spans="1:27" x14ac:dyDescent="0.3">
      <c r="A2" s="10" t="s">
        <v>135</v>
      </c>
      <c r="B2" s="11">
        <v>64.029700000000005</v>
      </c>
      <c r="C2" t="s">
        <v>8</v>
      </c>
      <c r="R2" s="10" t="s">
        <v>135</v>
      </c>
      <c r="S2" s="11">
        <v>64.029700000000005</v>
      </c>
      <c r="Y2" t="s">
        <v>0</v>
      </c>
      <c r="Z2" t="s">
        <v>20</v>
      </c>
      <c r="AA2" t="s">
        <v>21</v>
      </c>
    </row>
    <row r="3" spans="1:27" x14ac:dyDescent="0.3">
      <c r="A3" s="10" t="s">
        <v>136</v>
      </c>
      <c r="B3" s="11">
        <v>52.393599999999999</v>
      </c>
      <c r="C3" s="25">
        <f>B2</f>
        <v>64.029700000000005</v>
      </c>
      <c r="D3" s="25">
        <f>B3-C3</f>
        <v>-11.636100000000006</v>
      </c>
      <c r="E3">
        <f>ABS(D3)</f>
        <v>11.636100000000006</v>
      </c>
      <c r="F3">
        <f>E3/B3</f>
        <v>0.22209010260795223</v>
      </c>
      <c r="G3">
        <f>D4^2</f>
        <v>78.46540412490009</v>
      </c>
      <c r="R3" s="10" t="s">
        <v>136</v>
      </c>
      <c r="S3" s="11">
        <v>52.393599999999999</v>
      </c>
      <c r="Y3">
        <v>0.3</v>
      </c>
      <c r="Z3">
        <v>0.2</v>
      </c>
      <c r="AA3">
        <v>0.4</v>
      </c>
    </row>
    <row r="4" spans="1:27" ht="21" x14ac:dyDescent="0.4">
      <c r="A4" s="10" t="s">
        <v>137</v>
      </c>
      <c r="B4" s="11">
        <v>51.680799999999998</v>
      </c>
      <c r="C4">
        <f t="shared" ref="C4:C45" si="0">Alpha*B3+(1-Alpha)*C3</f>
        <v>60.538870000000003</v>
      </c>
      <c r="D4" s="25">
        <f t="shared" ref="D4:D45" si="1">B4-C4</f>
        <v>-8.858070000000005</v>
      </c>
      <c r="E4">
        <f t="shared" ref="E4:E45" si="2">ABS(D4)</f>
        <v>8.858070000000005</v>
      </c>
      <c r="F4">
        <f t="shared" ref="F4:F45" si="3">E4/B4</f>
        <v>0.17139963003668685</v>
      </c>
      <c r="G4">
        <f t="shared" ref="G4:G45" si="4">D5^2</f>
        <v>6.0429979790009858</v>
      </c>
      <c r="J4" s="5" t="s">
        <v>1</v>
      </c>
      <c r="K4" s="8"/>
      <c r="L4" s="8"/>
      <c r="M4" s="8"/>
      <c r="R4" s="10" t="s">
        <v>137</v>
      </c>
      <c r="S4" s="11">
        <v>51.680799999999998</v>
      </c>
    </row>
    <row r="5" spans="1:27" ht="21" x14ac:dyDescent="0.4">
      <c r="A5" s="10" t="s">
        <v>138</v>
      </c>
      <c r="B5" s="11">
        <v>60.339700000000001</v>
      </c>
      <c r="C5">
        <f t="shared" si="0"/>
        <v>57.881449000000003</v>
      </c>
      <c r="D5" s="25">
        <f t="shared" si="1"/>
        <v>2.4582509999999971</v>
      </c>
      <c r="E5">
        <f t="shared" si="2"/>
        <v>2.4582509999999971</v>
      </c>
      <c r="F5">
        <f t="shared" si="3"/>
        <v>4.0740192609509111E-2</v>
      </c>
      <c r="G5">
        <f t="shared" si="4"/>
        <v>304.33415520387024</v>
      </c>
      <c r="J5" s="6" t="s">
        <v>11</v>
      </c>
      <c r="K5" s="7"/>
      <c r="L5" s="7"/>
      <c r="M5" s="7"/>
      <c r="R5" s="10" t="s">
        <v>138</v>
      </c>
      <c r="S5" s="11">
        <v>60.339700000000001</v>
      </c>
    </row>
    <row r="6" spans="1:27" x14ac:dyDescent="0.3">
      <c r="A6" s="10" t="s">
        <v>139</v>
      </c>
      <c r="B6" s="11">
        <v>76.064099999999996</v>
      </c>
      <c r="C6">
        <f t="shared" si="0"/>
        <v>58.618924300000003</v>
      </c>
      <c r="D6" s="25">
        <f t="shared" si="1"/>
        <v>17.445175699999993</v>
      </c>
      <c r="E6">
        <f t="shared" si="2"/>
        <v>17.445175699999993</v>
      </c>
      <c r="F6">
        <f t="shared" si="3"/>
        <v>0.22934834830097239</v>
      </c>
      <c r="G6">
        <f t="shared" si="4"/>
        <v>36.092183056482476</v>
      </c>
      <c r="R6" s="10" t="s">
        <v>139</v>
      </c>
      <c r="S6" s="11">
        <v>76.064099999999996</v>
      </c>
    </row>
    <row r="7" spans="1:27" x14ac:dyDescent="0.3">
      <c r="A7" s="10" t="s">
        <v>140</v>
      </c>
      <c r="B7" s="11">
        <v>57.844799999999999</v>
      </c>
      <c r="C7">
        <f t="shared" si="0"/>
        <v>63.852477009999994</v>
      </c>
      <c r="D7" s="25">
        <f t="shared" si="1"/>
        <v>-6.0076770099999948</v>
      </c>
      <c r="E7">
        <f t="shared" si="2"/>
        <v>6.0076770099999948</v>
      </c>
      <c r="F7">
        <f t="shared" si="3"/>
        <v>0.10385854925593994</v>
      </c>
      <c r="G7">
        <f t="shared" si="4"/>
        <v>33.383826885191361</v>
      </c>
      <c r="J7" t="s">
        <v>0</v>
      </c>
      <c r="K7">
        <v>0.4</v>
      </c>
      <c r="R7" s="10" t="s">
        <v>140</v>
      </c>
      <c r="S7" s="11">
        <v>57.844799999999999</v>
      </c>
    </row>
    <row r="8" spans="1:27" x14ac:dyDescent="0.3">
      <c r="A8" s="10" t="s">
        <v>141</v>
      </c>
      <c r="B8" s="11">
        <v>56.272300000000001</v>
      </c>
      <c r="C8">
        <f t="shared" si="0"/>
        <v>62.050173906999994</v>
      </c>
      <c r="D8" s="25">
        <f t="shared" si="1"/>
        <v>-5.7778739069999929</v>
      </c>
      <c r="E8">
        <f t="shared" si="2"/>
        <v>5.7778739069999929</v>
      </c>
      <c r="F8">
        <f t="shared" si="3"/>
        <v>0.10267705259959151</v>
      </c>
      <c r="G8">
        <f t="shared" si="4"/>
        <v>1.9201319680358693</v>
      </c>
      <c r="R8" s="10" t="s">
        <v>141</v>
      </c>
      <c r="S8" s="11">
        <v>56.272300000000001</v>
      </c>
    </row>
    <row r="9" spans="1:27" x14ac:dyDescent="0.3">
      <c r="A9" s="10" t="s">
        <v>142</v>
      </c>
      <c r="B9" s="11">
        <v>61.702500000000001</v>
      </c>
      <c r="C9">
        <f t="shared" si="0"/>
        <v>60.316811734899993</v>
      </c>
      <c r="D9" s="25">
        <f t="shared" si="1"/>
        <v>1.3856882651000078</v>
      </c>
      <c r="E9">
        <f t="shared" si="2"/>
        <v>1.3856882651000078</v>
      </c>
      <c r="F9">
        <f t="shared" si="3"/>
        <v>2.2457570845589851E-2</v>
      </c>
      <c r="G9">
        <f t="shared" si="4"/>
        <v>369.83835286963995</v>
      </c>
      <c r="R9" s="10" t="s">
        <v>142</v>
      </c>
      <c r="S9" s="11">
        <v>61.702500000000001</v>
      </c>
    </row>
    <row r="10" spans="1:27" x14ac:dyDescent="0.3">
      <c r="A10" s="10" t="s">
        <v>143</v>
      </c>
      <c r="B10" s="11">
        <v>79.963700000000003</v>
      </c>
      <c r="C10">
        <f t="shared" si="0"/>
        <v>60.732518214429987</v>
      </c>
      <c r="D10" s="25">
        <f t="shared" si="1"/>
        <v>19.231181785570016</v>
      </c>
      <c r="E10">
        <f t="shared" si="2"/>
        <v>19.231181785570016</v>
      </c>
      <c r="F10">
        <f t="shared" si="3"/>
        <v>0.24049889869490801</v>
      </c>
      <c r="G10">
        <f t="shared" si="4"/>
        <v>11.382342569323949</v>
      </c>
      <c r="R10" s="10" t="s">
        <v>143</v>
      </c>
      <c r="S10" s="11">
        <v>79.963700000000003</v>
      </c>
    </row>
    <row r="11" spans="1:27" x14ac:dyDescent="0.3">
      <c r="A11" s="10" t="s">
        <v>144</v>
      </c>
      <c r="B11" s="11">
        <v>63.128100000000003</v>
      </c>
      <c r="C11">
        <f t="shared" si="0"/>
        <v>66.501872750100986</v>
      </c>
      <c r="D11" s="25">
        <f t="shared" si="1"/>
        <v>-3.3737727501009829</v>
      </c>
      <c r="E11">
        <f t="shared" si="2"/>
        <v>3.3737727501009829</v>
      </c>
      <c r="F11">
        <f t="shared" si="3"/>
        <v>5.3443280410799356E-2</v>
      </c>
      <c r="G11">
        <f t="shared" si="4"/>
        <v>99.862865548322702</v>
      </c>
      <c r="R11" s="10" t="s">
        <v>144</v>
      </c>
      <c r="S11" s="11">
        <v>63.128100000000003</v>
      </c>
    </row>
    <row r="12" spans="1:27" x14ac:dyDescent="0.3">
      <c r="A12" s="10" t="s">
        <v>145</v>
      </c>
      <c r="B12" s="11">
        <v>55.496600000000001</v>
      </c>
      <c r="C12">
        <f t="shared" si="0"/>
        <v>65.489740925070691</v>
      </c>
      <c r="D12" s="25">
        <f t="shared" si="1"/>
        <v>-9.9931409250706906</v>
      </c>
      <c r="E12">
        <f t="shared" si="2"/>
        <v>9.9931409250706906</v>
      </c>
      <c r="F12">
        <f t="shared" si="3"/>
        <v>0.18006762441430088</v>
      </c>
      <c r="G12">
        <f t="shared" si="4"/>
        <v>12.951371174399707</v>
      </c>
      <c r="R12" s="10" t="s">
        <v>145</v>
      </c>
      <c r="S12" s="11">
        <v>55.496600000000001</v>
      </c>
    </row>
    <row r="13" spans="1:27" x14ac:dyDescent="0.3">
      <c r="A13" s="10" t="s">
        <v>146</v>
      </c>
      <c r="B13" s="11">
        <v>66.090599999999995</v>
      </c>
      <c r="C13">
        <f t="shared" si="0"/>
        <v>62.491798647549473</v>
      </c>
      <c r="D13" s="25">
        <f t="shared" si="1"/>
        <v>3.598801352450522</v>
      </c>
      <c r="E13">
        <f t="shared" si="2"/>
        <v>3.598801352450522</v>
      </c>
      <c r="F13">
        <f t="shared" si="3"/>
        <v>5.4452544725732889E-2</v>
      </c>
      <c r="G13">
        <f t="shared" si="4"/>
        <v>620.23217504647096</v>
      </c>
      <c r="R13" s="10" t="s">
        <v>146</v>
      </c>
      <c r="S13" s="11">
        <v>66.090599999999995</v>
      </c>
    </row>
    <row r="14" spans="1:27" x14ac:dyDescent="0.3">
      <c r="A14" s="10" t="s">
        <v>147</v>
      </c>
      <c r="B14" s="11">
        <v>88.475899999999996</v>
      </c>
      <c r="C14">
        <f t="shared" si="0"/>
        <v>63.571439053284628</v>
      </c>
      <c r="D14" s="25">
        <f t="shared" si="1"/>
        <v>24.904460946715368</v>
      </c>
      <c r="E14">
        <f t="shared" si="2"/>
        <v>24.904460946715368</v>
      </c>
      <c r="F14">
        <f t="shared" si="3"/>
        <v>0.28148299081123074</v>
      </c>
      <c r="G14">
        <f t="shared" si="4"/>
        <v>18.562976966021125</v>
      </c>
      <c r="R14" s="10" t="s">
        <v>147</v>
      </c>
      <c r="S14" s="11">
        <v>88.475899999999996</v>
      </c>
    </row>
    <row r="15" spans="1:27" x14ac:dyDescent="0.3">
      <c r="A15" s="10" t="s">
        <v>148</v>
      </c>
      <c r="B15" s="11">
        <v>66.734300000000005</v>
      </c>
      <c r="C15">
        <f t="shared" si="0"/>
        <v>71.042777337299242</v>
      </c>
      <c r="D15" s="25">
        <f t="shared" si="1"/>
        <v>-4.3084773372992373</v>
      </c>
      <c r="E15">
        <f t="shared" si="2"/>
        <v>4.3084773372992373</v>
      </c>
      <c r="F15">
        <f t="shared" si="3"/>
        <v>6.4561662253132757E-2</v>
      </c>
      <c r="G15">
        <f t="shared" si="4"/>
        <v>5.2902545555915531E-3</v>
      </c>
      <c r="R15" s="10" t="s">
        <v>148</v>
      </c>
      <c r="S15" s="11">
        <v>66.734300000000005</v>
      </c>
    </row>
    <row r="16" spans="1:27" x14ac:dyDescent="0.3">
      <c r="A16" s="10" t="s">
        <v>149</v>
      </c>
      <c r="B16" s="16">
        <v>69.677499999999995</v>
      </c>
      <c r="C16">
        <f t="shared" si="0"/>
        <v>69.750234136109469</v>
      </c>
      <c r="D16" s="25">
        <f t="shared" si="1"/>
        <v>-7.2734136109474434E-2</v>
      </c>
      <c r="E16">
        <f t="shared" si="2"/>
        <v>7.2734136109474434E-2</v>
      </c>
      <c r="F16">
        <f t="shared" si="3"/>
        <v>1.0438683378346588E-3</v>
      </c>
      <c r="G16">
        <f t="shared" si="4"/>
        <v>67.775473971684505</v>
      </c>
      <c r="R16" s="10" t="s">
        <v>149</v>
      </c>
      <c r="S16" s="16">
        <v>69.677499999999995</v>
      </c>
    </row>
    <row r="17" spans="1:19" x14ac:dyDescent="0.3">
      <c r="A17" s="10" t="s">
        <v>150</v>
      </c>
      <c r="B17" s="11">
        <v>77.960999999999999</v>
      </c>
      <c r="C17">
        <f t="shared" si="0"/>
        <v>69.728413895276617</v>
      </c>
      <c r="D17" s="25">
        <f t="shared" si="1"/>
        <v>8.2325861047233815</v>
      </c>
      <c r="E17">
        <f t="shared" si="2"/>
        <v>8.2325861047233815</v>
      </c>
      <c r="F17">
        <f t="shared" si="3"/>
        <v>0.10559877508912638</v>
      </c>
      <c r="G17">
        <f t="shared" si="4"/>
        <v>346.85375866022116</v>
      </c>
      <c r="R17" s="10" t="s">
        <v>150</v>
      </c>
      <c r="S17" s="11">
        <v>77.960999999999999</v>
      </c>
    </row>
    <row r="18" spans="1:19" x14ac:dyDescent="0.3">
      <c r="A18" s="10" t="s">
        <v>151</v>
      </c>
      <c r="B18" s="11">
        <v>90.822199999999995</v>
      </c>
      <c r="C18">
        <f t="shared" si="0"/>
        <v>72.198189726693627</v>
      </c>
      <c r="D18" s="25">
        <f t="shared" si="1"/>
        <v>18.624010273306368</v>
      </c>
      <c r="E18">
        <f t="shared" si="2"/>
        <v>18.624010273306368</v>
      </c>
      <c r="F18">
        <f t="shared" si="3"/>
        <v>0.20506010945899097</v>
      </c>
      <c r="G18">
        <f t="shared" si="4"/>
        <v>73.427884244798847</v>
      </c>
      <c r="R18" s="10" t="s">
        <v>151</v>
      </c>
      <c r="S18" s="11">
        <v>90.822199999999995</v>
      </c>
    </row>
    <row r="19" spans="1:19" x14ac:dyDescent="0.3">
      <c r="A19" s="10" t="s">
        <v>152</v>
      </c>
      <c r="B19" s="11">
        <v>86.354399999999998</v>
      </c>
      <c r="C19">
        <f t="shared" si="0"/>
        <v>77.785392808685543</v>
      </c>
      <c r="D19" s="25">
        <f t="shared" si="1"/>
        <v>8.569007191314455</v>
      </c>
      <c r="E19">
        <f t="shared" si="2"/>
        <v>8.569007191314455</v>
      </c>
      <c r="F19">
        <f t="shared" si="3"/>
        <v>9.9230695729626464E-2</v>
      </c>
      <c r="G19">
        <f t="shared" si="4"/>
        <v>3.2326229827665955E-2</v>
      </c>
      <c r="R19" s="10" t="s">
        <v>152</v>
      </c>
      <c r="S19" s="11">
        <v>86.354399999999998</v>
      </c>
    </row>
    <row r="20" spans="1:19" x14ac:dyDescent="0.3">
      <c r="A20" s="10" t="s">
        <v>153</v>
      </c>
      <c r="B20" s="11">
        <v>80.176299999999998</v>
      </c>
      <c r="C20">
        <f t="shared" si="0"/>
        <v>80.35609496607988</v>
      </c>
      <c r="D20" s="25">
        <f t="shared" si="1"/>
        <v>-0.1797949660798821</v>
      </c>
      <c r="E20">
        <f t="shared" si="2"/>
        <v>0.1797949660798821</v>
      </c>
      <c r="F20">
        <f t="shared" si="3"/>
        <v>2.242495177251658E-3</v>
      </c>
      <c r="G20">
        <f t="shared" si="4"/>
        <v>161.99800076491459</v>
      </c>
      <c r="R20" s="10" t="s">
        <v>153</v>
      </c>
      <c r="S20" s="11">
        <v>80.176299999999998</v>
      </c>
    </row>
    <row r="21" spans="1:19" x14ac:dyDescent="0.3">
      <c r="A21" s="10" t="s">
        <v>154</v>
      </c>
      <c r="B21" s="11">
        <v>93.03</v>
      </c>
      <c r="C21">
        <f t="shared" si="0"/>
        <v>80.302156476255902</v>
      </c>
      <c r="D21" s="25">
        <f t="shared" si="1"/>
        <v>12.727843523744099</v>
      </c>
      <c r="E21">
        <f t="shared" si="2"/>
        <v>12.727843523744099</v>
      </c>
      <c r="F21">
        <f t="shared" si="3"/>
        <v>0.13681439883633342</v>
      </c>
      <c r="G21">
        <f t="shared" si="4"/>
        <v>368.85086406346471</v>
      </c>
      <c r="R21" s="10" t="s">
        <v>154</v>
      </c>
      <c r="S21" s="11">
        <v>93.03</v>
      </c>
    </row>
    <row r="22" spans="1:19" x14ac:dyDescent="0.3">
      <c r="A22" s="10" t="s">
        <v>155</v>
      </c>
      <c r="B22" s="11">
        <v>103.32599999999999</v>
      </c>
      <c r="C22">
        <f t="shared" si="0"/>
        <v>84.120509533379135</v>
      </c>
      <c r="D22" s="25">
        <f t="shared" si="1"/>
        <v>19.205490466620859</v>
      </c>
      <c r="E22">
        <f t="shared" si="2"/>
        <v>19.205490466620859</v>
      </c>
      <c r="F22">
        <f t="shared" si="3"/>
        <v>0.18587277613205641</v>
      </c>
      <c r="G22">
        <f t="shared" si="4"/>
        <v>90.625513005004208</v>
      </c>
      <c r="R22" s="10" t="s">
        <v>155</v>
      </c>
      <c r="S22" s="11">
        <v>103.32599999999999</v>
      </c>
    </row>
    <row r="23" spans="1:19" x14ac:dyDescent="0.3">
      <c r="A23" s="10" t="s">
        <v>156</v>
      </c>
      <c r="B23" s="11">
        <v>99.401899999999998</v>
      </c>
      <c r="C23">
        <f t="shared" si="0"/>
        <v>89.882156673365387</v>
      </c>
      <c r="D23" s="25">
        <f t="shared" si="1"/>
        <v>9.519743326634611</v>
      </c>
      <c r="E23">
        <f t="shared" si="2"/>
        <v>9.519743326634611</v>
      </c>
      <c r="F23">
        <f t="shared" si="3"/>
        <v>9.5770235042133112E-2</v>
      </c>
      <c r="G23">
        <f t="shared" si="4"/>
        <v>7.4470061600877644</v>
      </c>
      <c r="R23" s="10" t="s">
        <v>156</v>
      </c>
      <c r="S23" s="11">
        <v>99.401899999999998</v>
      </c>
    </row>
    <row r="24" spans="1:19" x14ac:dyDescent="0.3">
      <c r="A24" s="10" t="s">
        <v>157</v>
      </c>
      <c r="B24" s="11">
        <v>95.466999999999999</v>
      </c>
      <c r="C24">
        <f t="shared" si="0"/>
        <v>92.738079671355763</v>
      </c>
      <c r="D24" s="25">
        <f t="shared" si="1"/>
        <v>2.7289203286442358</v>
      </c>
      <c r="E24">
        <f t="shared" si="2"/>
        <v>2.7289203286442358</v>
      </c>
      <c r="F24">
        <f t="shared" si="3"/>
        <v>2.8584959500604773E-2</v>
      </c>
      <c r="G24">
        <f t="shared" si="4"/>
        <v>68.132547809329765</v>
      </c>
      <c r="R24" s="10" t="s">
        <v>157</v>
      </c>
      <c r="S24" s="11">
        <v>95.466999999999999</v>
      </c>
    </row>
    <row r="25" spans="1:19" x14ac:dyDescent="0.3">
      <c r="A25" s="10" t="s">
        <v>158</v>
      </c>
      <c r="B25" s="11">
        <v>101.81100000000001</v>
      </c>
      <c r="C25">
        <f t="shared" si="0"/>
        <v>93.556755769949035</v>
      </c>
      <c r="D25" s="25">
        <f t="shared" si="1"/>
        <v>8.254244230050972</v>
      </c>
      <c r="E25">
        <f t="shared" si="2"/>
        <v>8.254244230050972</v>
      </c>
      <c r="F25">
        <f t="shared" si="3"/>
        <v>8.1074188742385117E-2</v>
      </c>
      <c r="G25">
        <f t="shared" si="4"/>
        <v>374.38267725100184</v>
      </c>
      <c r="R25" s="10" t="s">
        <v>158</v>
      </c>
      <c r="S25" s="11">
        <v>101.81100000000001</v>
      </c>
    </row>
    <row r="26" spans="1:19" x14ac:dyDescent="0.3">
      <c r="A26" s="10" t="s">
        <v>159</v>
      </c>
      <c r="B26" s="11">
        <v>115.38200000000001</v>
      </c>
      <c r="C26">
        <f t="shared" si="0"/>
        <v>96.03302903896433</v>
      </c>
      <c r="D26" s="25">
        <f t="shared" si="1"/>
        <v>19.348970961035675</v>
      </c>
      <c r="E26">
        <f t="shared" si="2"/>
        <v>19.348970961035675</v>
      </c>
      <c r="F26">
        <f t="shared" si="3"/>
        <v>0.16769488274631811</v>
      </c>
      <c r="G26">
        <f t="shared" si="4"/>
        <v>178.04311242455515</v>
      </c>
      <c r="R26" s="10" t="s">
        <v>159</v>
      </c>
      <c r="S26" s="11">
        <v>115.38200000000001</v>
      </c>
    </row>
    <row r="27" spans="1:19" x14ac:dyDescent="0.3">
      <c r="A27" s="10" t="s">
        <v>160</v>
      </c>
      <c r="B27" s="11">
        <v>115.181</v>
      </c>
      <c r="C27">
        <f t="shared" si="0"/>
        <v>101.83772032727504</v>
      </c>
      <c r="D27" s="25">
        <f t="shared" si="1"/>
        <v>13.343279672724961</v>
      </c>
      <c r="E27">
        <f t="shared" si="2"/>
        <v>13.343279672724961</v>
      </c>
      <c r="F27">
        <f t="shared" si="3"/>
        <v>0.11584618706839636</v>
      </c>
      <c r="G27">
        <f t="shared" si="4"/>
        <v>0.75046836269216832</v>
      </c>
      <c r="R27" s="10" t="s">
        <v>160</v>
      </c>
      <c r="S27" s="11">
        <v>115.181</v>
      </c>
    </row>
    <row r="28" spans="1:19" x14ac:dyDescent="0.3">
      <c r="A28" s="10" t="s">
        <v>161</v>
      </c>
      <c r="B28" s="11">
        <v>106.70699999999999</v>
      </c>
      <c r="C28">
        <f t="shared" si="0"/>
        <v>105.84070422909252</v>
      </c>
      <c r="D28" s="25">
        <f t="shared" si="1"/>
        <v>0.86629577090747034</v>
      </c>
      <c r="E28">
        <f t="shared" si="2"/>
        <v>0.86629577090747034</v>
      </c>
      <c r="F28">
        <f t="shared" si="3"/>
        <v>8.1184530621933922E-3</v>
      </c>
      <c r="G28">
        <f t="shared" si="4"/>
        <v>2.170928304446663</v>
      </c>
      <c r="R28" s="10" t="s">
        <v>161</v>
      </c>
      <c r="S28" s="11">
        <v>106.70699999999999</v>
      </c>
    </row>
    <row r="29" spans="1:19" x14ac:dyDescent="0.3">
      <c r="A29" s="10" t="s">
        <v>162</v>
      </c>
      <c r="B29" s="11">
        <v>107.574</v>
      </c>
      <c r="C29">
        <f t="shared" si="0"/>
        <v>106.10059296036476</v>
      </c>
      <c r="D29" s="25">
        <f t="shared" si="1"/>
        <v>1.4734070396352337</v>
      </c>
      <c r="E29">
        <f t="shared" si="2"/>
        <v>1.4734070396352337</v>
      </c>
      <c r="F29">
        <f t="shared" si="3"/>
        <v>1.3696683581862101E-2</v>
      </c>
      <c r="G29">
        <f t="shared" si="4"/>
        <v>236.8639482241505</v>
      </c>
      <c r="R29" s="10" t="s">
        <v>162</v>
      </c>
      <c r="S29" s="11">
        <v>107.574</v>
      </c>
    </row>
    <row r="30" spans="1:19" x14ac:dyDescent="0.3">
      <c r="A30" s="10" t="s">
        <v>163</v>
      </c>
      <c r="B30" s="11">
        <v>121.93300000000001</v>
      </c>
      <c r="C30">
        <f t="shared" si="0"/>
        <v>106.54261507225533</v>
      </c>
      <c r="D30" s="25">
        <f t="shared" si="1"/>
        <v>15.390384927744677</v>
      </c>
      <c r="E30">
        <f t="shared" si="2"/>
        <v>15.390384927744677</v>
      </c>
      <c r="F30">
        <f t="shared" si="3"/>
        <v>0.12622001367754976</v>
      </c>
      <c r="G30">
        <f t="shared" si="4"/>
        <v>137.74002058941909</v>
      </c>
      <c r="R30" s="10" t="s">
        <v>163</v>
      </c>
      <c r="S30" s="11">
        <v>121.93300000000001</v>
      </c>
    </row>
    <row r="31" spans="1:19" x14ac:dyDescent="0.3">
      <c r="A31" s="10" t="s">
        <v>164</v>
      </c>
      <c r="B31" s="11">
        <v>122.896</v>
      </c>
      <c r="C31">
        <f t="shared" si="0"/>
        <v>111.15973055057873</v>
      </c>
      <c r="D31" s="25">
        <f t="shared" si="1"/>
        <v>11.736269449421272</v>
      </c>
      <c r="E31">
        <f t="shared" si="2"/>
        <v>11.736269449421272</v>
      </c>
      <c r="F31">
        <f t="shared" si="3"/>
        <v>9.5497570705484897E-2</v>
      </c>
      <c r="G31">
        <f t="shared" si="4"/>
        <v>1.6941921986162096</v>
      </c>
      <c r="R31" s="10" t="s">
        <v>164</v>
      </c>
      <c r="S31" s="11">
        <v>122.896</v>
      </c>
    </row>
    <row r="32" spans="1:19" x14ac:dyDescent="0.3">
      <c r="A32" s="10" t="s">
        <v>165</v>
      </c>
      <c r="B32" s="11">
        <v>113.379</v>
      </c>
      <c r="C32">
        <f t="shared" si="0"/>
        <v>114.68061138540511</v>
      </c>
      <c r="D32" s="25">
        <f t="shared" si="1"/>
        <v>-1.3016113854051099</v>
      </c>
      <c r="E32">
        <f t="shared" si="2"/>
        <v>1.3016113854051099</v>
      </c>
      <c r="F32">
        <f t="shared" si="3"/>
        <v>1.1480180504371267E-2</v>
      </c>
      <c r="G32">
        <f t="shared" si="4"/>
        <v>20.143292673153521</v>
      </c>
      <c r="R32" s="10" t="s">
        <v>165</v>
      </c>
      <c r="S32" s="11">
        <v>113.379</v>
      </c>
    </row>
    <row r="33" spans="1:19" x14ac:dyDescent="0.3">
      <c r="A33" s="10" t="s">
        <v>166</v>
      </c>
      <c r="B33" s="11">
        <v>109.80200000000001</v>
      </c>
      <c r="C33">
        <f t="shared" si="0"/>
        <v>114.29012796978357</v>
      </c>
      <c r="D33" s="25">
        <f t="shared" si="1"/>
        <v>-4.4881279697835623</v>
      </c>
      <c r="E33">
        <f t="shared" si="2"/>
        <v>4.4881279697835623</v>
      </c>
      <c r="F33">
        <f t="shared" si="3"/>
        <v>4.0874737889870512E-2</v>
      </c>
      <c r="G33">
        <f t="shared" si="4"/>
        <v>252.02548096792131</v>
      </c>
      <c r="R33" s="10" t="s">
        <v>166</v>
      </c>
      <c r="S33" s="11">
        <v>109.80200000000001</v>
      </c>
    </row>
    <row r="34" spans="1:19" x14ac:dyDescent="0.3">
      <c r="A34" s="10" t="s">
        <v>167</v>
      </c>
      <c r="B34" s="11">
        <v>128.81899999999999</v>
      </c>
      <c r="C34">
        <f t="shared" si="0"/>
        <v>112.94368957884849</v>
      </c>
      <c r="D34" s="25">
        <f t="shared" si="1"/>
        <v>15.875310421151497</v>
      </c>
      <c r="E34">
        <f t="shared" si="2"/>
        <v>15.875310421151497</v>
      </c>
      <c r="F34">
        <f t="shared" si="3"/>
        <v>0.12323733627144674</v>
      </c>
      <c r="G34">
        <f t="shared" si="4"/>
        <v>45.910344859134106</v>
      </c>
      <c r="R34" s="10" t="s">
        <v>167</v>
      </c>
      <c r="S34" s="11">
        <v>128.81899999999999</v>
      </c>
    </row>
    <row r="35" spans="1:19" x14ac:dyDescent="0.3">
      <c r="A35" s="10" t="s">
        <v>168</v>
      </c>
      <c r="B35" s="11">
        <v>124.482</v>
      </c>
      <c r="C35">
        <f t="shared" si="0"/>
        <v>117.70628270519393</v>
      </c>
      <c r="D35" s="25">
        <f t="shared" si="1"/>
        <v>6.7757172948060713</v>
      </c>
      <c r="E35">
        <f t="shared" si="2"/>
        <v>6.7757172948060713</v>
      </c>
      <c r="F35">
        <f t="shared" si="3"/>
        <v>5.4431301672579743E-2</v>
      </c>
      <c r="G35">
        <f t="shared" si="4"/>
        <v>151.41297316238007</v>
      </c>
      <c r="R35" s="10" t="s">
        <v>168</v>
      </c>
      <c r="S35" s="11">
        <v>124.482</v>
      </c>
    </row>
    <row r="36" spans="1:19" x14ac:dyDescent="0.3">
      <c r="A36" s="10" t="s">
        <v>169</v>
      </c>
      <c r="B36" s="11">
        <v>107.434</v>
      </c>
      <c r="C36">
        <f t="shared" si="0"/>
        <v>119.73899789363574</v>
      </c>
      <c r="D36" s="25">
        <f t="shared" si="1"/>
        <v>-12.304997893635743</v>
      </c>
      <c r="E36">
        <f t="shared" si="2"/>
        <v>12.304997893635743</v>
      </c>
      <c r="F36">
        <f t="shared" si="3"/>
        <v>0.1145354161032424</v>
      </c>
      <c r="G36">
        <f t="shared" si="4"/>
        <v>90.1834842456785</v>
      </c>
      <c r="R36" s="10" t="s">
        <v>169</v>
      </c>
      <c r="S36" s="11">
        <v>107.434</v>
      </c>
    </row>
    <row r="37" spans="1:19" x14ac:dyDescent="0.3">
      <c r="A37" s="10" t="s">
        <v>170</v>
      </c>
      <c r="B37" s="11">
        <v>106.551</v>
      </c>
      <c r="C37">
        <f t="shared" si="0"/>
        <v>116.04749852554501</v>
      </c>
      <c r="D37" s="25">
        <f t="shared" si="1"/>
        <v>-9.4964985255450074</v>
      </c>
      <c r="E37">
        <f t="shared" si="2"/>
        <v>9.4964985255450074</v>
      </c>
      <c r="F37">
        <f t="shared" si="3"/>
        <v>8.912632003026727E-2</v>
      </c>
      <c r="G37">
        <f t="shared" si="4"/>
        <v>2.761394025411582E-3</v>
      </c>
      <c r="R37" s="10" t="s">
        <v>170</v>
      </c>
      <c r="S37" s="11">
        <v>106.551</v>
      </c>
    </row>
    <row r="38" spans="1:19" x14ac:dyDescent="0.3">
      <c r="A38" s="10" t="s">
        <v>171</v>
      </c>
      <c r="B38" s="11">
        <v>113.146</v>
      </c>
      <c r="C38">
        <f t="shared" si="0"/>
        <v>113.19854896788151</v>
      </c>
      <c r="D38" s="25">
        <f t="shared" si="1"/>
        <v>-5.2548967881506314E-2</v>
      </c>
      <c r="E38">
        <f t="shared" si="2"/>
        <v>5.2548967881506314E-2</v>
      </c>
      <c r="F38">
        <f t="shared" si="3"/>
        <v>4.6443504747411586E-4</v>
      </c>
      <c r="G38">
        <f t="shared" si="4"/>
        <v>1.2227588684038946</v>
      </c>
      <c r="R38" s="10" t="s">
        <v>171</v>
      </c>
      <c r="S38" s="11">
        <v>113.146</v>
      </c>
    </row>
    <row r="39" spans="1:19" x14ac:dyDescent="0.3">
      <c r="A39" s="10" t="s">
        <v>172</v>
      </c>
      <c r="B39" s="11">
        <v>112.077</v>
      </c>
      <c r="C39">
        <f t="shared" si="0"/>
        <v>113.18278427751704</v>
      </c>
      <c r="D39" s="25">
        <f t="shared" si="1"/>
        <v>-1.1057842775170457</v>
      </c>
      <c r="E39">
        <f t="shared" si="2"/>
        <v>1.1057842775170457</v>
      </c>
      <c r="F39">
        <f t="shared" si="3"/>
        <v>9.8662908314555674E-3</v>
      </c>
      <c r="G39">
        <f t="shared" si="4"/>
        <v>39.413899174353318</v>
      </c>
      <c r="R39" s="10" t="s">
        <v>172</v>
      </c>
      <c r="S39" s="11">
        <v>112.077</v>
      </c>
    </row>
    <row r="40" spans="1:19" x14ac:dyDescent="0.3">
      <c r="A40" s="10" t="s">
        <v>173</v>
      </c>
      <c r="B40" s="11">
        <v>106.57299999999999</v>
      </c>
      <c r="C40">
        <f t="shared" si="0"/>
        <v>112.85104899426193</v>
      </c>
      <c r="D40" s="25">
        <f t="shared" si="1"/>
        <v>-6.2780489942619369</v>
      </c>
      <c r="E40">
        <f t="shared" si="2"/>
        <v>6.2780489942619369</v>
      </c>
      <c r="F40">
        <f t="shared" si="3"/>
        <v>5.8908438293582215E-2</v>
      </c>
      <c r="G40">
        <f t="shared" si="4"/>
        <v>0.40022615245435028</v>
      </c>
      <c r="R40" s="10" t="s">
        <v>173</v>
      </c>
      <c r="S40" s="11">
        <v>106.57299999999999</v>
      </c>
    </row>
    <row r="41" spans="1:19" x14ac:dyDescent="0.3">
      <c r="A41" s="10" t="s">
        <v>174</v>
      </c>
      <c r="B41" s="11">
        <v>110.33499999999999</v>
      </c>
      <c r="C41">
        <f t="shared" si="0"/>
        <v>110.96763429598334</v>
      </c>
      <c r="D41" s="25">
        <f t="shared" si="1"/>
        <v>-0.63263429598335108</v>
      </c>
      <c r="E41">
        <f t="shared" si="2"/>
        <v>0.63263429598335108</v>
      </c>
      <c r="F41">
        <f t="shared" si="3"/>
        <v>5.7337589702574077E-3</v>
      </c>
      <c r="G41">
        <f t="shared" si="4"/>
        <v>150.63035802388893</v>
      </c>
      <c r="R41" s="10" t="s">
        <v>174</v>
      </c>
      <c r="S41" s="11">
        <v>110.33499999999999</v>
      </c>
    </row>
    <row r="42" spans="1:19" x14ac:dyDescent="0.3">
      <c r="A42" s="10" t="s">
        <v>175</v>
      </c>
      <c r="B42" s="11">
        <v>123.051</v>
      </c>
      <c r="C42">
        <f t="shared" si="0"/>
        <v>110.77784400718834</v>
      </c>
      <c r="D42" s="25">
        <f t="shared" si="1"/>
        <v>12.273155992811667</v>
      </c>
      <c r="E42">
        <f t="shared" si="2"/>
        <v>12.273155992811667</v>
      </c>
      <c r="F42">
        <f t="shared" si="3"/>
        <v>9.9740400263400267E-2</v>
      </c>
      <c r="G42">
        <f t="shared" si="4"/>
        <v>19.79546246058937</v>
      </c>
      <c r="R42" s="10" t="s">
        <v>175</v>
      </c>
      <c r="S42" s="11">
        <v>123.051</v>
      </c>
    </row>
    <row r="43" spans="1:19" x14ac:dyDescent="0.3">
      <c r="A43" s="10" t="s">
        <v>176</v>
      </c>
      <c r="B43" s="11">
        <v>118.90900000000001</v>
      </c>
      <c r="C43">
        <f t="shared" si="0"/>
        <v>114.45979080503183</v>
      </c>
      <c r="D43" s="25">
        <f t="shared" si="1"/>
        <v>4.4492091949681765</v>
      </c>
      <c r="E43">
        <f t="shared" si="2"/>
        <v>4.4492091949681765</v>
      </c>
      <c r="F43">
        <f t="shared" si="3"/>
        <v>3.7416925505791628E-2</v>
      </c>
      <c r="G43">
        <f t="shared" si="4"/>
        <v>121.10019913243057</v>
      </c>
      <c r="R43" s="10" t="s">
        <v>176</v>
      </c>
      <c r="S43" s="11">
        <v>118.90900000000001</v>
      </c>
    </row>
    <row r="44" spans="1:19" x14ac:dyDescent="0.3">
      <c r="A44" s="10" t="s">
        <v>177</v>
      </c>
      <c r="B44" s="11">
        <v>104.79</v>
      </c>
      <c r="C44">
        <f t="shared" si="0"/>
        <v>115.79455356352227</v>
      </c>
      <c r="D44" s="25">
        <f t="shared" si="1"/>
        <v>-11.004553563522265</v>
      </c>
      <c r="E44">
        <f t="shared" si="2"/>
        <v>11.004553563522265</v>
      </c>
      <c r="F44">
        <f t="shared" si="3"/>
        <v>0.10501530263882301</v>
      </c>
      <c r="G44">
        <f t="shared" si="4"/>
        <v>64.163103696492826</v>
      </c>
      <c r="R44" s="10" t="s">
        <v>177</v>
      </c>
      <c r="S44" s="11">
        <v>104.79</v>
      </c>
    </row>
    <row r="45" spans="1:19" x14ac:dyDescent="0.3">
      <c r="A45" s="10" t="s">
        <v>178</v>
      </c>
      <c r="B45" s="11">
        <v>104.483</v>
      </c>
      <c r="C45">
        <f t="shared" si="0"/>
        <v>112.49318749446559</v>
      </c>
      <c r="D45" s="25">
        <f t="shared" si="1"/>
        <v>-8.0101874944655833</v>
      </c>
      <c r="E45">
        <f t="shared" si="2"/>
        <v>8.0101874944655833</v>
      </c>
      <c r="F45">
        <f t="shared" si="3"/>
        <v>7.6664983724295657E-2</v>
      </c>
      <c r="G45">
        <f t="shared" si="4"/>
        <v>0</v>
      </c>
      <c r="R45" s="10" t="s">
        <v>178</v>
      </c>
      <c r="S45" s="11">
        <v>104.483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71" r:id="rId3">
          <objectPr defaultSize="0" autoPict="0" r:id="rId4">
            <anchor moveWithCells="1" sizeWithCells="1">
              <from>
                <xdr:col>28</xdr:col>
                <xdr:colOff>457200</xdr:colOff>
                <xdr:row>0</xdr:row>
                <xdr:rowOff>76200</xdr:rowOff>
              </from>
              <to>
                <xdr:col>34</xdr:col>
                <xdr:colOff>457200</xdr:colOff>
                <xdr:row>2</xdr:row>
                <xdr:rowOff>68580</xdr:rowOff>
              </to>
            </anchor>
          </objectPr>
        </oleObject>
      </mc:Choice>
      <mc:Fallback>
        <oleObject progId="Equation.3" shapeId="7171" r:id="rId3"/>
      </mc:Fallback>
    </mc:AlternateContent>
    <mc:AlternateContent xmlns:mc="http://schemas.openxmlformats.org/markup-compatibility/2006">
      <mc:Choice Requires="x14">
        <oleObject progId="Equation.3" shapeId="7172" r:id="rId5">
          <objectPr defaultSize="0" autoPict="0" r:id="rId6">
            <anchor moveWithCells="1" sizeWithCells="1">
              <from>
                <xdr:col>29</xdr:col>
                <xdr:colOff>449580</xdr:colOff>
                <xdr:row>3</xdr:row>
                <xdr:rowOff>121920</xdr:rowOff>
              </from>
              <to>
                <xdr:col>34</xdr:col>
                <xdr:colOff>601980</xdr:colOff>
                <xdr:row>4</xdr:row>
                <xdr:rowOff>251460</xdr:rowOff>
              </to>
            </anchor>
          </objectPr>
        </oleObject>
      </mc:Choice>
      <mc:Fallback>
        <oleObject progId="Equation.3" shapeId="7172" r:id="rId5"/>
      </mc:Fallback>
    </mc:AlternateContent>
    <mc:AlternateContent xmlns:mc="http://schemas.openxmlformats.org/markup-compatibility/2006">
      <mc:Choice Requires="x14">
        <oleObject shapeId="7173" r:id="rId7">
          <objectPr defaultSize="0" autoPict="0" r:id="rId8">
            <anchor moveWithCells="1" sizeWithCells="1">
              <from>
                <xdr:col>35</xdr:col>
                <xdr:colOff>45720</xdr:colOff>
                <xdr:row>3</xdr:row>
                <xdr:rowOff>38100</xdr:rowOff>
              </from>
              <to>
                <xdr:col>40</xdr:col>
                <xdr:colOff>228600</xdr:colOff>
                <xdr:row>4</xdr:row>
                <xdr:rowOff>182880</xdr:rowOff>
              </to>
            </anchor>
          </objectPr>
        </oleObject>
      </mc:Choice>
      <mc:Fallback>
        <oleObject shapeId="7173" r:id="rId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68"/>
  <sheetViews>
    <sheetView workbookViewId="0">
      <selection activeCell="L1" sqref="L1"/>
    </sheetView>
  </sheetViews>
  <sheetFormatPr defaultRowHeight="14.4" x14ac:dyDescent="0.3"/>
  <cols>
    <col min="19" max="19" width="13.109375" bestFit="1" customWidth="1"/>
    <col min="20" max="20" width="12" bestFit="1" customWidth="1"/>
  </cols>
  <sheetData>
    <row r="1" spans="2:18" x14ac:dyDescent="0.3">
      <c r="D1" t="s">
        <v>209</v>
      </c>
      <c r="E1" t="s">
        <v>210</v>
      </c>
      <c r="F1" t="s">
        <v>211</v>
      </c>
      <c r="G1" t="s">
        <v>212</v>
      </c>
      <c r="H1" t="s">
        <v>213</v>
      </c>
      <c r="J1" t="s">
        <v>214</v>
      </c>
    </row>
    <row r="2" spans="2:18" x14ac:dyDescent="0.3">
      <c r="B2">
        <v>2000</v>
      </c>
      <c r="C2">
        <v>1</v>
      </c>
      <c r="D2">
        <v>4009</v>
      </c>
      <c r="I2" s="26">
        <v>0.98469685175727795</v>
      </c>
      <c r="J2">
        <f>D2/I2</f>
        <v>4071.3037650578326</v>
      </c>
      <c r="L2" s="26" t="s">
        <v>215</v>
      </c>
      <c r="M2" s="26"/>
      <c r="N2" s="26">
        <f>H6</f>
        <v>0.96852243363871271</v>
      </c>
      <c r="O2" s="26">
        <f>H10</f>
        <v>1.0022306491188937</v>
      </c>
      <c r="P2" s="26">
        <f>H14</f>
        <v>1.000871269875844</v>
      </c>
    </row>
    <row r="3" spans="2:18" x14ac:dyDescent="0.3">
      <c r="C3">
        <v>2</v>
      </c>
      <c r="D3">
        <v>4321</v>
      </c>
      <c r="I3" s="26">
        <v>1.0586417701446402</v>
      </c>
      <c r="J3">
        <f t="shared" ref="J3:J21" si="0">D3/I3</f>
        <v>4081.6451058884913</v>
      </c>
      <c r="L3" s="26" t="s">
        <v>216</v>
      </c>
      <c r="M3" s="26"/>
      <c r="N3" s="26">
        <f>H7</f>
        <v>1.0462748727441</v>
      </c>
      <c r="O3" s="26">
        <f>H11</f>
        <v>1.0616302186878728</v>
      </c>
      <c r="P3" s="26">
        <f>H15</f>
        <v>1.0556533216014079</v>
      </c>
    </row>
    <row r="4" spans="2:18" x14ac:dyDescent="0.3">
      <c r="C4">
        <v>3</v>
      </c>
      <c r="D4">
        <v>4224</v>
      </c>
      <c r="E4">
        <f>SUM(D2:D5)</f>
        <v>16498</v>
      </c>
      <c r="F4">
        <f>E4+E5</f>
        <v>33110</v>
      </c>
      <c r="G4">
        <f>ROUND(F4/8,0)</f>
        <v>4139</v>
      </c>
      <c r="H4">
        <f>(D4/G4)</f>
        <v>1.0205363614399614</v>
      </c>
      <c r="I4" s="26">
        <v>1.0052649177223736</v>
      </c>
      <c r="J4">
        <f t="shared" si="0"/>
        <v>4201.8774608889235</v>
      </c>
      <c r="L4" s="26" t="s">
        <v>217</v>
      </c>
      <c r="M4" s="26">
        <f>H4</f>
        <v>1.0205363614399614</v>
      </c>
      <c r="N4" s="26">
        <f>H8</f>
        <v>1.0634848138844486</v>
      </c>
      <c r="O4" s="26">
        <f>H12</f>
        <v>0.98999347400478577</v>
      </c>
      <c r="P4" s="26">
        <f>H16</f>
        <v>0.98725972284309338</v>
      </c>
    </row>
    <row r="5" spans="2:18" x14ac:dyDescent="0.3">
      <c r="C5">
        <v>4</v>
      </c>
      <c r="D5">
        <v>3944</v>
      </c>
      <c r="E5">
        <f t="shared" ref="E5:E9" si="1">SUM(D3:D6)</f>
        <v>16612</v>
      </c>
      <c r="F5">
        <f t="shared" ref="F5:F19" si="2">E5+E6</f>
        <v>33425</v>
      </c>
      <c r="G5">
        <f t="shared" ref="G5:G19" si="3">ROUND(F5/8,0)</f>
        <v>4178</v>
      </c>
      <c r="H5">
        <f t="shared" ref="H5:H19" si="4">(D5/G5)</f>
        <v>0.94399234083293437</v>
      </c>
      <c r="I5" s="26">
        <v>0.9586498162498005</v>
      </c>
      <c r="J5">
        <f t="shared" si="0"/>
        <v>4114.1196014919915</v>
      </c>
      <c r="L5" s="26" t="s">
        <v>218</v>
      </c>
      <c r="M5" s="26">
        <f>H5</f>
        <v>0.94399234083293437</v>
      </c>
      <c r="N5" s="26">
        <f>H9</f>
        <v>0.90338489127998212</v>
      </c>
      <c r="O5" s="26">
        <f>H13</f>
        <v>0.97330729166666663</v>
      </c>
      <c r="P5" s="26">
        <f>H17</f>
        <v>0.95857721746960833</v>
      </c>
    </row>
    <row r="6" spans="2:18" x14ac:dyDescent="0.3">
      <c r="B6">
        <v>2001</v>
      </c>
      <c r="C6">
        <f>C2</f>
        <v>1</v>
      </c>
      <c r="D6">
        <v>4123</v>
      </c>
      <c r="E6">
        <f t="shared" si="1"/>
        <v>16813</v>
      </c>
      <c r="F6">
        <f t="shared" si="2"/>
        <v>34059</v>
      </c>
      <c r="G6">
        <f t="shared" si="3"/>
        <v>4257</v>
      </c>
      <c r="H6">
        <f t="shared" si="4"/>
        <v>0.96852243363871271</v>
      </c>
      <c r="I6" s="26">
        <v>0.98469685175727828</v>
      </c>
      <c r="J6">
        <f t="shared" si="0"/>
        <v>4187.07543610213</v>
      </c>
    </row>
    <row r="7" spans="2:18" x14ac:dyDescent="0.3">
      <c r="C7">
        <f t="shared" ref="C7:C20" si="5">C3</f>
        <v>2</v>
      </c>
      <c r="D7">
        <v>4522</v>
      </c>
      <c r="E7">
        <f t="shared" si="1"/>
        <v>17246</v>
      </c>
      <c r="F7">
        <f t="shared" si="2"/>
        <v>34578</v>
      </c>
      <c r="G7">
        <f t="shared" si="3"/>
        <v>4322</v>
      </c>
      <c r="H7">
        <f t="shared" si="4"/>
        <v>1.0462748727441</v>
      </c>
      <c r="I7" s="26">
        <v>1.0586417701446402</v>
      </c>
      <c r="J7">
        <f t="shared" si="0"/>
        <v>4271.5110318971902</v>
      </c>
      <c r="M7" t="s">
        <v>219</v>
      </c>
    </row>
    <row r="8" spans="2:18" x14ac:dyDescent="0.3">
      <c r="C8">
        <f t="shared" si="5"/>
        <v>3</v>
      </c>
      <c r="D8">
        <v>4657</v>
      </c>
      <c r="E8">
        <f t="shared" si="1"/>
        <v>17332</v>
      </c>
      <c r="F8">
        <f t="shared" si="2"/>
        <v>35034</v>
      </c>
      <c r="G8">
        <f t="shared" si="3"/>
        <v>4379</v>
      </c>
      <c r="H8">
        <f t="shared" si="4"/>
        <v>1.0634848138844486</v>
      </c>
      <c r="I8" s="26">
        <v>1.0052649177223736</v>
      </c>
      <c r="J8">
        <f t="shared" si="0"/>
        <v>4632.6096911362965</v>
      </c>
      <c r="L8" s="26" t="s">
        <v>215</v>
      </c>
      <c r="M8" s="26"/>
      <c r="N8" s="26">
        <v>0.96852243363871271</v>
      </c>
      <c r="O8" s="27">
        <v>1.0022306491188937</v>
      </c>
      <c r="P8" s="26">
        <v>1.000871269875844</v>
      </c>
      <c r="Q8" s="27">
        <f>H18</f>
        <v>0.94839142091152817</v>
      </c>
      <c r="R8" s="26">
        <f>AVERAGE(N8,P8)</f>
        <v>0.98469685175727828</v>
      </c>
    </row>
    <row r="9" spans="2:18" x14ac:dyDescent="0.3">
      <c r="C9">
        <f t="shared" si="5"/>
        <v>4</v>
      </c>
      <c r="D9">
        <v>4030</v>
      </c>
      <c r="E9">
        <f t="shared" si="1"/>
        <v>17702</v>
      </c>
      <c r="F9">
        <f t="shared" si="2"/>
        <v>35688</v>
      </c>
      <c r="G9">
        <f t="shared" si="3"/>
        <v>4461</v>
      </c>
      <c r="H9">
        <f t="shared" si="4"/>
        <v>0.90338489127998212</v>
      </c>
      <c r="I9" s="26">
        <v>0.9586498162498005</v>
      </c>
      <c r="J9">
        <f t="shared" si="0"/>
        <v>4203.8291059869989</v>
      </c>
      <c r="L9" s="26" t="s">
        <v>216</v>
      </c>
      <c r="M9" s="26"/>
      <c r="N9" s="27">
        <v>1.0462748727441</v>
      </c>
      <c r="O9" s="26">
        <v>1.0616302186878728</v>
      </c>
      <c r="P9" s="26">
        <v>1.0556533216014079</v>
      </c>
      <c r="Q9" s="27">
        <f>H19</f>
        <v>1.0814389759435004</v>
      </c>
      <c r="R9" s="26">
        <f>AVERAGE(O9,P9)</f>
        <v>1.0586417701446402</v>
      </c>
    </row>
    <row r="10" spans="2:18" x14ac:dyDescent="0.3">
      <c r="B10">
        <v>2002</v>
      </c>
      <c r="C10">
        <f t="shared" si="5"/>
        <v>1</v>
      </c>
      <c r="D10">
        <v>4493</v>
      </c>
      <c r="E10">
        <f t="shared" ref="E10:E20" si="6">SUM(D8:D11)</f>
        <v>17986</v>
      </c>
      <c r="F10">
        <f t="shared" si="2"/>
        <v>35866</v>
      </c>
      <c r="G10">
        <f t="shared" si="3"/>
        <v>4483</v>
      </c>
      <c r="H10">
        <f t="shared" si="4"/>
        <v>1.0022306491188937</v>
      </c>
      <c r="I10" s="26">
        <v>0.98469685175727828</v>
      </c>
      <c r="J10">
        <f t="shared" si="0"/>
        <v>4562.825596509063</v>
      </c>
      <c r="L10" s="26" t="s">
        <v>217</v>
      </c>
      <c r="M10" s="26">
        <v>1.0205363614399614</v>
      </c>
      <c r="N10" s="27">
        <v>1.0634848138844486</v>
      </c>
      <c r="O10" s="26">
        <v>0.98999347400478577</v>
      </c>
      <c r="P10" s="27">
        <v>0.98725972284309338</v>
      </c>
      <c r="Q10" s="26"/>
      <c r="R10" s="26">
        <f>AVERAGE(M10,O10)</f>
        <v>1.0052649177223736</v>
      </c>
    </row>
    <row r="11" spans="2:18" x14ac:dyDescent="0.3">
      <c r="C11">
        <f t="shared" si="5"/>
        <v>2</v>
      </c>
      <c r="D11">
        <v>4806</v>
      </c>
      <c r="E11">
        <f t="shared" si="6"/>
        <v>17880</v>
      </c>
      <c r="F11">
        <f t="shared" si="2"/>
        <v>36215</v>
      </c>
      <c r="G11">
        <f t="shared" si="3"/>
        <v>4527</v>
      </c>
      <c r="H11">
        <f t="shared" si="4"/>
        <v>1.0616302186878728</v>
      </c>
      <c r="I11" s="26">
        <v>1.0586417701446402</v>
      </c>
      <c r="J11">
        <f t="shared" si="0"/>
        <v>4539.7793054617196</v>
      </c>
      <c r="L11" s="26" t="s">
        <v>218</v>
      </c>
      <c r="M11" s="26">
        <v>0.94399234083293437</v>
      </c>
      <c r="N11" s="27">
        <v>0.90338489127998212</v>
      </c>
      <c r="O11" s="26">
        <v>0.97330729166666663</v>
      </c>
      <c r="P11" s="27">
        <v>0.95857721746960833</v>
      </c>
      <c r="Q11" s="26"/>
      <c r="R11" s="26">
        <f>AVERAGE(M11,O11)</f>
        <v>0.9586498162498005</v>
      </c>
    </row>
    <row r="12" spans="2:18" x14ac:dyDescent="0.3">
      <c r="C12">
        <f t="shared" si="5"/>
        <v>3</v>
      </c>
      <c r="D12">
        <v>4551</v>
      </c>
      <c r="E12">
        <f t="shared" si="6"/>
        <v>18335</v>
      </c>
      <c r="F12">
        <f t="shared" si="2"/>
        <v>36772</v>
      </c>
      <c r="G12">
        <f t="shared" si="3"/>
        <v>4597</v>
      </c>
      <c r="H12">
        <f t="shared" si="4"/>
        <v>0.98999347400478577</v>
      </c>
      <c r="I12" s="26">
        <v>1.0052649177223736</v>
      </c>
      <c r="J12">
        <f t="shared" si="0"/>
        <v>4527.1648495514892</v>
      </c>
      <c r="R12" s="26">
        <f>SUM(R8:R11)</f>
        <v>4.0072533558740933</v>
      </c>
    </row>
    <row r="13" spans="2:18" x14ac:dyDescent="0.3">
      <c r="C13">
        <f t="shared" si="5"/>
        <v>4</v>
      </c>
      <c r="D13">
        <v>4485</v>
      </c>
      <c r="E13">
        <f t="shared" si="6"/>
        <v>18437</v>
      </c>
      <c r="F13">
        <f t="shared" si="2"/>
        <v>36867</v>
      </c>
      <c r="G13">
        <f t="shared" si="3"/>
        <v>4608</v>
      </c>
      <c r="H13">
        <f t="shared" si="4"/>
        <v>0.97330729166666663</v>
      </c>
      <c r="I13" s="26">
        <v>0.9586498162498005</v>
      </c>
      <c r="J13">
        <f t="shared" si="0"/>
        <v>4678.454972791983</v>
      </c>
    </row>
    <row r="14" spans="2:18" x14ac:dyDescent="0.3">
      <c r="B14">
        <v>2003</v>
      </c>
      <c r="C14">
        <f t="shared" si="5"/>
        <v>1</v>
      </c>
      <c r="D14">
        <v>4595</v>
      </c>
      <c r="E14">
        <f t="shared" si="6"/>
        <v>18430</v>
      </c>
      <c r="F14">
        <f t="shared" si="2"/>
        <v>36726</v>
      </c>
      <c r="G14">
        <f t="shared" si="3"/>
        <v>4591</v>
      </c>
      <c r="H14">
        <f t="shared" si="4"/>
        <v>1.000871269875844</v>
      </c>
      <c r="I14" s="26">
        <v>0.98469685175727828</v>
      </c>
      <c r="J14">
        <f t="shared" si="0"/>
        <v>4666.4107758644886</v>
      </c>
      <c r="M14" t="s">
        <v>220</v>
      </c>
    </row>
    <row r="15" spans="2:18" x14ac:dyDescent="0.3">
      <c r="C15">
        <f t="shared" si="5"/>
        <v>2</v>
      </c>
      <c r="D15">
        <v>4799</v>
      </c>
      <c r="E15">
        <f t="shared" si="6"/>
        <v>18296</v>
      </c>
      <c r="F15">
        <f t="shared" si="2"/>
        <v>36365</v>
      </c>
      <c r="G15">
        <f t="shared" si="3"/>
        <v>4546</v>
      </c>
      <c r="H15">
        <f t="shared" si="4"/>
        <v>1.0556533216014079</v>
      </c>
      <c r="I15" s="26">
        <v>1.0586417701446402</v>
      </c>
      <c r="J15">
        <f t="shared" si="0"/>
        <v>4533.167059282312</v>
      </c>
      <c r="M15" t="s">
        <v>221</v>
      </c>
    </row>
    <row r="16" spans="2:18" x14ac:dyDescent="0.3">
      <c r="C16">
        <f t="shared" si="5"/>
        <v>3</v>
      </c>
      <c r="D16">
        <v>4417</v>
      </c>
      <c r="E16">
        <f t="shared" si="6"/>
        <v>18069</v>
      </c>
      <c r="F16">
        <f t="shared" si="2"/>
        <v>35788</v>
      </c>
      <c r="G16">
        <f t="shared" si="3"/>
        <v>4474</v>
      </c>
      <c r="H16">
        <f t="shared" si="4"/>
        <v>0.98725972284309338</v>
      </c>
      <c r="I16" s="26">
        <v>1.0052649177223736</v>
      </c>
      <c r="J16">
        <f t="shared" si="0"/>
        <v>4393.8666535857901</v>
      </c>
    </row>
    <row r="17" spans="2:22" x14ac:dyDescent="0.3">
      <c r="C17">
        <f t="shared" si="5"/>
        <v>4</v>
      </c>
      <c r="D17">
        <v>4258</v>
      </c>
      <c r="E17">
        <f t="shared" si="6"/>
        <v>17719</v>
      </c>
      <c r="F17">
        <f t="shared" si="2"/>
        <v>35539</v>
      </c>
      <c r="G17">
        <f t="shared" si="3"/>
        <v>4442</v>
      </c>
      <c r="H17">
        <f t="shared" si="4"/>
        <v>0.95857721746960833</v>
      </c>
      <c r="I17" s="26">
        <v>0.9586498162498005</v>
      </c>
      <c r="J17">
        <f t="shared" si="0"/>
        <v>4441.6636062760899</v>
      </c>
    </row>
    <row r="18" spans="2:22" x14ac:dyDescent="0.3">
      <c r="B18">
        <v>2004</v>
      </c>
      <c r="C18">
        <f t="shared" si="5"/>
        <v>1</v>
      </c>
      <c r="D18">
        <v>4245</v>
      </c>
      <c r="E18">
        <f t="shared" si="6"/>
        <v>17820</v>
      </c>
      <c r="F18">
        <f t="shared" si="2"/>
        <v>35808</v>
      </c>
      <c r="G18">
        <f t="shared" si="3"/>
        <v>4476</v>
      </c>
      <c r="H18">
        <f t="shared" si="4"/>
        <v>0.94839142091152817</v>
      </c>
      <c r="I18" s="26">
        <v>0.98469685175727828</v>
      </c>
      <c r="J18">
        <f t="shared" si="0"/>
        <v>4310.9714349390106</v>
      </c>
    </row>
    <row r="19" spans="2:22" x14ac:dyDescent="0.3">
      <c r="C19">
        <f t="shared" si="5"/>
        <v>2</v>
      </c>
      <c r="D19">
        <v>4900</v>
      </c>
      <c r="E19">
        <f t="shared" si="6"/>
        <v>17988</v>
      </c>
      <c r="F19">
        <f t="shared" si="2"/>
        <v>36251</v>
      </c>
      <c r="G19">
        <f t="shared" si="3"/>
        <v>4531</v>
      </c>
      <c r="H19">
        <f t="shared" si="4"/>
        <v>1.0814389759435004</v>
      </c>
      <c r="I19" s="26">
        <v>1.0586417701446402</v>
      </c>
      <c r="J19">
        <f t="shared" si="0"/>
        <v>4628.5723255851908</v>
      </c>
    </row>
    <row r="20" spans="2:22" x14ac:dyDescent="0.3">
      <c r="C20">
        <f t="shared" si="5"/>
        <v>3</v>
      </c>
      <c r="D20">
        <v>4585</v>
      </c>
      <c r="E20">
        <f t="shared" si="6"/>
        <v>18263</v>
      </c>
      <c r="I20" s="26">
        <v>1.0052649177223736</v>
      </c>
      <c r="J20">
        <f t="shared" si="0"/>
        <v>4560.9867798711448</v>
      </c>
      <c r="M20" t="s">
        <v>14</v>
      </c>
      <c r="N20" t="s">
        <v>224</v>
      </c>
    </row>
    <row r="21" spans="2:22" x14ac:dyDescent="0.3">
      <c r="C21">
        <v>4</v>
      </c>
      <c r="D21">
        <v>4533</v>
      </c>
      <c r="I21" s="26">
        <v>0.9586498162498005</v>
      </c>
      <c r="J21">
        <f t="shared" si="0"/>
        <v>4728.5253939054755</v>
      </c>
      <c r="M21" t="s">
        <v>217</v>
      </c>
      <c r="N21">
        <v>0.8816240191061071</v>
      </c>
    </row>
    <row r="22" spans="2:22" x14ac:dyDescent="0.3">
      <c r="M22" t="s">
        <v>218</v>
      </c>
      <c r="N22">
        <v>0.99242927631578948</v>
      </c>
    </row>
    <row r="23" spans="2:22" x14ac:dyDescent="0.3">
      <c r="M23" t="s">
        <v>215</v>
      </c>
      <c r="N23">
        <v>1.2256542056074766</v>
      </c>
      <c r="S23" s="28" t="s">
        <v>222</v>
      </c>
      <c r="T23" t="s">
        <v>225</v>
      </c>
    </row>
    <row r="24" spans="2:22" x14ac:dyDescent="0.3">
      <c r="C24" t="s">
        <v>202</v>
      </c>
      <c r="D24" t="s">
        <v>203</v>
      </c>
      <c r="H24" t="s">
        <v>213</v>
      </c>
      <c r="M24" t="s">
        <v>216</v>
      </c>
      <c r="N24">
        <v>0.92109554140127392</v>
      </c>
      <c r="S24" s="29" t="s">
        <v>215</v>
      </c>
      <c r="T24">
        <v>11.191338561026086</v>
      </c>
    </row>
    <row r="25" spans="2:22" x14ac:dyDescent="0.3">
      <c r="B25" s="10" t="s">
        <v>135</v>
      </c>
      <c r="C25" t="s">
        <v>215</v>
      </c>
      <c r="D25" s="11">
        <v>64.029700000000005</v>
      </c>
      <c r="I25" s="26">
        <v>1.11414567373018</v>
      </c>
      <c r="J25">
        <f>D25/I25</f>
        <v>57.469773935061298</v>
      </c>
      <c r="M25" t="s">
        <v>217</v>
      </c>
      <c r="N25">
        <v>0.88673652694610783</v>
      </c>
      <c r="S25" s="29" t="s">
        <v>216</v>
      </c>
      <c r="T25">
        <v>10.017578899488035</v>
      </c>
    </row>
    <row r="26" spans="2:22" x14ac:dyDescent="0.3">
      <c r="B26" s="10" t="s">
        <v>136</v>
      </c>
      <c r="C26" t="s">
        <v>216</v>
      </c>
      <c r="D26" s="11">
        <v>52.393599999999999</v>
      </c>
      <c r="I26" s="26">
        <v>1.0070871236966246</v>
      </c>
      <c r="J26">
        <f t="shared" ref="J26:J68" si="7">D26/I26</f>
        <v>52.024893146963791</v>
      </c>
      <c r="M26" t="s">
        <v>218</v>
      </c>
      <c r="N26">
        <v>0.95499922612598676</v>
      </c>
      <c r="S26" s="29" t="s">
        <v>217</v>
      </c>
      <c r="T26">
        <v>9.1535488618395728</v>
      </c>
    </row>
    <row r="27" spans="2:22" x14ac:dyDescent="0.3">
      <c r="B27" s="10" t="s">
        <v>137</v>
      </c>
      <c r="C27" t="s">
        <v>217</v>
      </c>
      <c r="D27" s="11">
        <v>51.680799999999998</v>
      </c>
      <c r="E27" s="25">
        <f t="shared" ref="E27:E67" si="8">SUM(D25:D28)</f>
        <v>228.44380000000001</v>
      </c>
      <c r="F27" s="25">
        <f>E28+E27</f>
        <v>468.92200000000003</v>
      </c>
      <c r="G27">
        <f>ROUND(F27/8,2)</f>
        <v>58.62</v>
      </c>
      <c r="H27">
        <f>D27/G27</f>
        <v>0.8816240191061071</v>
      </c>
      <c r="I27" s="26">
        <v>0.92642331517428267</v>
      </c>
      <c r="J27">
        <f t="shared" si="7"/>
        <v>55.785297232375449</v>
      </c>
      <c r="M27" t="s">
        <v>215</v>
      </c>
      <c r="N27">
        <v>1.2270016878932024</v>
      </c>
      <c r="S27" s="29" t="s">
        <v>218</v>
      </c>
      <c r="T27">
        <v>9.6702876094564481</v>
      </c>
    </row>
    <row r="28" spans="2:22" x14ac:dyDescent="0.3">
      <c r="B28" s="10" t="s">
        <v>138</v>
      </c>
      <c r="C28" t="s">
        <v>218</v>
      </c>
      <c r="D28" s="11">
        <v>60.339700000000001</v>
      </c>
      <c r="E28" s="25">
        <f t="shared" si="8"/>
        <v>240.47819999999999</v>
      </c>
      <c r="F28" s="25">
        <f t="shared" ref="F28:F66" si="9">E29+E28</f>
        <v>486.4076</v>
      </c>
      <c r="G28">
        <f t="shared" ref="G28:G66" si="10">ROUND(F28/8,2)</f>
        <v>60.8</v>
      </c>
      <c r="H28">
        <f t="shared" ref="H28:H66" si="11">D28/G28</f>
        <v>0.99242927631578948</v>
      </c>
      <c r="I28" s="26">
        <v>0.967449713938763</v>
      </c>
      <c r="J28">
        <f t="shared" si="7"/>
        <v>62.369856676415687</v>
      </c>
      <c r="M28" t="s">
        <v>216</v>
      </c>
      <c r="N28">
        <v>0.96202529716549834</v>
      </c>
      <c r="S28" s="29" t="s">
        <v>223</v>
      </c>
      <c r="T28">
        <v>40.032753931810149</v>
      </c>
    </row>
    <row r="29" spans="2:22" x14ac:dyDescent="0.3">
      <c r="B29" s="10" t="s">
        <v>139</v>
      </c>
      <c r="C29" t="str">
        <f>C25</f>
        <v>Q1</v>
      </c>
      <c r="D29" s="11">
        <v>76.064099999999996</v>
      </c>
      <c r="E29" s="25">
        <f t="shared" si="8"/>
        <v>245.92939999999999</v>
      </c>
      <c r="F29" s="25">
        <f t="shared" si="9"/>
        <v>496.45029999999997</v>
      </c>
      <c r="G29">
        <f t="shared" si="10"/>
        <v>62.06</v>
      </c>
      <c r="H29">
        <f t="shared" si="11"/>
        <v>1.2256542056074766</v>
      </c>
      <c r="I29" s="26">
        <v>1.1141456737301785</v>
      </c>
      <c r="J29">
        <f t="shared" si="7"/>
        <v>68.271233998814637</v>
      </c>
      <c r="M29" t="s">
        <v>217</v>
      </c>
      <c r="N29">
        <v>0.8254737468392086</v>
      </c>
    </row>
    <row r="30" spans="2:22" x14ac:dyDescent="0.3">
      <c r="B30" s="10" t="s">
        <v>140</v>
      </c>
      <c r="C30" t="str">
        <f t="shared" ref="C30:C68" si="12">C26</f>
        <v>Q2</v>
      </c>
      <c r="D30" s="11">
        <v>57.844799999999999</v>
      </c>
      <c r="E30" s="25">
        <f t="shared" si="8"/>
        <v>250.52089999999998</v>
      </c>
      <c r="F30" s="25">
        <f t="shared" si="9"/>
        <v>502.40459999999996</v>
      </c>
      <c r="G30">
        <f t="shared" si="10"/>
        <v>62.8</v>
      </c>
      <c r="H30">
        <f t="shared" si="11"/>
        <v>0.92109554140127392</v>
      </c>
      <c r="I30" s="26">
        <v>1.0070871236966246</v>
      </c>
      <c r="J30">
        <f t="shared" si="7"/>
        <v>57.437731690654793</v>
      </c>
      <c r="M30" t="s">
        <v>218</v>
      </c>
      <c r="N30">
        <v>0.96131781818181816</v>
      </c>
    </row>
    <row r="31" spans="2:22" x14ac:dyDescent="0.3">
      <c r="B31" s="10" t="s">
        <v>141</v>
      </c>
      <c r="C31" t="str">
        <f t="shared" si="12"/>
        <v>Q3</v>
      </c>
      <c r="D31" s="11">
        <v>56.272300000000001</v>
      </c>
      <c r="E31" s="25">
        <f t="shared" si="8"/>
        <v>251.88369999999998</v>
      </c>
      <c r="F31" s="25">
        <f t="shared" si="9"/>
        <v>507.66699999999997</v>
      </c>
      <c r="G31">
        <f t="shared" si="10"/>
        <v>63.46</v>
      </c>
      <c r="H31">
        <f t="shared" si="11"/>
        <v>0.88673652694610783</v>
      </c>
      <c r="I31" s="26">
        <v>0.92642331517428267</v>
      </c>
      <c r="J31">
        <f t="shared" si="7"/>
        <v>60.741454881685286</v>
      </c>
      <c r="M31" t="s">
        <v>215</v>
      </c>
      <c r="N31">
        <v>1.2466661969846413</v>
      </c>
      <c r="S31" t="s">
        <v>215</v>
      </c>
      <c r="T31" t="s">
        <v>216</v>
      </c>
      <c r="U31" t="s">
        <v>217</v>
      </c>
      <c r="V31" t="s">
        <v>218</v>
      </c>
    </row>
    <row r="32" spans="2:22" x14ac:dyDescent="0.3">
      <c r="B32" s="10" t="s">
        <v>142</v>
      </c>
      <c r="C32" t="str">
        <f t="shared" si="12"/>
        <v>Q4</v>
      </c>
      <c r="D32" s="11">
        <v>61.702500000000001</v>
      </c>
      <c r="E32" s="25">
        <f t="shared" si="8"/>
        <v>255.7833</v>
      </c>
      <c r="F32" s="25">
        <f t="shared" si="9"/>
        <v>516.84989999999993</v>
      </c>
      <c r="G32">
        <f t="shared" si="10"/>
        <v>64.61</v>
      </c>
      <c r="H32">
        <f t="shared" si="11"/>
        <v>0.95499922612598676</v>
      </c>
      <c r="I32" s="26">
        <v>0.967449713938763</v>
      </c>
      <c r="J32">
        <f t="shared" si="7"/>
        <v>63.778508702836419</v>
      </c>
      <c r="M32" t="s">
        <v>216</v>
      </c>
      <c r="N32">
        <v>0.89902061161255553</v>
      </c>
      <c r="S32">
        <v>1.0747750895274697</v>
      </c>
      <c r="T32">
        <v>1.0472872996300864</v>
      </c>
      <c r="U32">
        <v>0.8816240191061071</v>
      </c>
      <c r="V32">
        <v>0.969040927454769</v>
      </c>
    </row>
    <row r="33" spans="2:23" x14ac:dyDescent="0.3">
      <c r="B33" s="10" t="s">
        <v>143</v>
      </c>
      <c r="C33" t="str">
        <f t="shared" si="12"/>
        <v>Q1</v>
      </c>
      <c r="D33" s="11">
        <v>79.963700000000003</v>
      </c>
      <c r="E33" s="25">
        <f t="shared" si="8"/>
        <v>261.06659999999999</v>
      </c>
      <c r="F33" s="25">
        <f t="shared" si="9"/>
        <v>521.35750000000007</v>
      </c>
      <c r="G33">
        <f t="shared" si="10"/>
        <v>65.17</v>
      </c>
      <c r="H33">
        <f t="shared" si="11"/>
        <v>1.2270016878932024</v>
      </c>
      <c r="I33" s="26">
        <f>I29</f>
        <v>1.1141456737301785</v>
      </c>
      <c r="J33">
        <f t="shared" si="7"/>
        <v>71.771314905599539</v>
      </c>
      <c r="M33" t="s">
        <v>217</v>
      </c>
      <c r="N33">
        <v>0.91668859360610433</v>
      </c>
      <c r="S33" s="30">
        <v>1.0315069742000182</v>
      </c>
      <c r="T33">
        <v>1.018326367435944</v>
      </c>
      <c r="U33">
        <v>0.9535027288181086</v>
      </c>
      <c r="V33">
        <v>0.99242927631578948</v>
      </c>
    </row>
    <row r="34" spans="2:23" x14ac:dyDescent="0.3">
      <c r="B34" s="10" t="s">
        <v>144</v>
      </c>
      <c r="C34" t="str">
        <f t="shared" si="12"/>
        <v>Q2</v>
      </c>
      <c r="D34" s="11">
        <v>63.128100000000003</v>
      </c>
      <c r="E34" s="25">
        <f t="shared" si="8"/>
        <v>260.29090000000002</v>
      </c>
      <c r="F34" s="25">
        <f t="shared" si="9"/>
        <v>524.96990000000005</v>
      </c>
      <c r="G34">
        <f t="shared" si="10"/>
        <v>65.62</v>
      </c>
      <c r="H34">
        <f t="shared" si="11"/>
        <v>0.96202529716549834</v>
      </c>
      <c r="I34" s="26">
        <f t="shared" ref="I34:I68" si="13">I30</f>
        <v>1.0070871236966246</v>
      </c>
      <c r="J34">
        <f t="shared" si="7"/>
        <v>62.683851788593358</v>
      </c>
      <c r="M34" t="s">
        <v>218</v>
      </c>
      <c r="N34">
        <v>0.98998095238095241</v>
      </c>
      <c r="S34">
        <v>1.2256542056074766</v>
      </c>
      <c r="T34" s="31">
        <v>1.0618612983024822</v>
      </c>
      <c r="U34">
        <v>0.93534737941842239</v>
      </c>
      <c r="V34">
        <v>0.95690166142792998</v>
      </c>
    </row>
    <row r="35" spans="2:23" x14ac:dyDescent="0.3">
      <c r="B35" s="10" t="s">
        <v>145</v>
      </c>
      <c r="C35" t="str">
        <f t="shared" si="12"/>
        <v>Q3</v>
      </c>
      <c r="D35" s="11">
        <v>55.496600000000001</v>
      </c>
      <c r="E35" s="25">
        <f t="shared" si="8"/>
        <v>264.67899999999997</v>
      </c>
      <c r="F35" s="25">
        <f t="shared" si="9"/>
        <v>537.87019999999995</v>
      </c>
      <c r="G35">
        <f t="shared" si="10"/>
        <v>67.23</v>
      </c>
      <c r="H35">
        <f t="shared" si="11"/>
        <v>0.8254737468392086</v>
      </c>
      <c r="I35" s="26">
        <f t="shared" si="13"/>
        <v>0.92642331517428267</v>
      </c>
      <c r="J35">
        <f t="shared" si="7"/>
        <v>59.904148666163209</v>
      </c>
      <c r="M35" t="s">
        <v>215</v>
      </c>
      <c r="N35">
        <v>1.1006083373727582</v>
      </c>
      <c r="S35">
        <v>1.0881821253590134</v>
      </c>
      <c r="T35">
        <v>0.92109554140127392</v>
      </c>
      <c r="U35">
        <v>0.96198031562871211</v>
      </c>
      <c r="V35" s="30">
        <v>0.92332660612176254</v>
      </c>
    </row>
    <row r="36" spans="2:23" x14ac:dyDescent="0.3">
      <c r="B36" s="10" t="s">
        <v>146</v>
      </c>
      <c r="C36" t="str">
        <f t="shared" si="12"/>
        <v>Q4</v>
      </c>
      <c r="D36" s="11">
        <v>66.090599999999995</v>
      </c>
      <c r="E36" s="25">
        <f t="shared" si="8"/>
        <v>273.19119999999998</v>
      </c>
      <c r="F36" s="25">
        <f t="shared" si="9"/>
        <v>549.98859999999991</v>
      </c>
      <c r="G36">
        <f t="shared" si="10"/>
        <v>68.75</v>
      </c>
      <c r="H36">
        <f t="shared" si="11"/>
        <v>0.96131781818181816</v>
      </c>
      <c r="I36" s="26">
        <f t="shared" si="13"/>
        <v>0.967449713938763</v>
      </c>
      <c r="J36">
        <f t="shared" si="7"/>
        <v>68.314248325038378</v>
      </c>
      <c r="M36" t="s">
        <v>216</v>
      </c>
      <c r="N36">
        <v>1.007518375918796</v>
      </c>
      <c r="S36">
        <v>1.0546925006487329</v>
      </c>
      <c r="T36">
        <v>1.0529129540781357</v>
      </c>
      <c r="U36">
        <v>0.88673652694610783</v>
      </c>
      <c r="V36">
        <v>0.94520692382040239</v>
      </c>
    </row>
    <row r="37" spans="2:23" x14ac:dyDescent="0.3">
      <c r="B37" s="10" t="s">
        <v>147</v>
      </c>
      <c r="C37" t="str">
        <f t="shared" si="12"/>
        <v>Q1</v>
      </c>
      <c r="D37" s="11">
        <v>88.475899999999996</v>
      </c>
      <c r="E37" s="25">
        <f t="shared" si="8"/>
        <v>276.79739999999998</v>
      </c>
      <c r="F37" s="25">
        <f t="shared" si="9"/>
        <v>567.77569999999992</v>
      </c>
      <c r="G37">
        <f t="shared" si="10"/>
        <v>70.97</v>
      </c>
      <c r="H37">
        <f t="shared" si="11"/>
        <v>1.2466661969846413</v>
      </c>
      <c r="I37" s="26">
        <f t="shared" si="13"/>
        <v>1.1141456737301785</v>
      </c>
      <c r="J37">
        <f t="shared" si="7"/>
        <v>79.411428941586422</v>
      </c>
      <c r="M37" t="s">
        <v>217</v>
      </c>
      <c r="N37">
        <v>0.89924069089277703</v>
      </c>
      <c r="S37">
        <v>1.0647042539448186</v>
      </c>
      <c r="T37">
        <v>1.0424563308896733</v>
      </c>
      <c r="U37">
        <v>0.95248594126573227</v>
      </c>
      <c r="V37">
        <v>0.95499922612598676</v>
      </c>
    </row>
    <row r="38" spans="2:23" x14ac:dyDescent="0.3">
      <c r="B38" s="10" t="s">
        <v>148</v>
      </c>
      <c r="C38" t="str">
        <f t="shared" si="12"/>
        <v>Q2</v>
      </c>
      <c r="D38" s="11">
        <v>66.734300000000005</v>
      </c>
      <c r="E38" s="25">
        <f t="shared" si="8"/>
        <v>290.97829999999999</v>
      </c>
      <c r="F38" s="25">
        <f t="shared" si="9"/>
        <v>593.827</v>
      </c>
      <c r="G38">
        <f t="shared" si="10"/>
        <v>74.23</v>
      </c>
      <c r="H38">
        <f t="shared" si="11"/>
        <v>0.89902061161255553</v>
      </c>
      <c r="I38" s="26">
        <f t="shared" si="13"/>
        <v>1.0070871236966246</v>
      </c>
      <c r="J38">
        <f t="shared" si="7"/>
        <v>66.264674058232799</v>
      </c>
      <c r="M38" t="s">
        <v>218</v>
      </c>
      <c r="N38">
        <v>1.0073632918245805</v>
      </c>
      <c r="S38">
        <v>1.2270016878932024</v>
      </c>
      <c r="T38">
        <v>1.0050748230535893</v>
      </c>
      <c r="U38">
        <v>0.94046891931829368</v>
      </c>
      <c r="V38">
        <v>0.9697209258024575</v>
      </c>
    </row>
    <row r="39" spans="2:23" x14ac:dyDescent="0.3">
      <c r="B39" s="10" t="s">
        <v>149</v>
      </c>
      <c r="C39" t="str">
        <f t="shared" si="12"/>
        <v>Q3</v>
      </c>
      <c r="D39" s="16">
        <v>69.677499999999995</v>
      </c>
      <c r="E39" s="25">
        <f t="shared" si="8"/>
        <v>302.84870000000001</v>
      </c>
      <c r="F39" s="25">
        <f t="shared" si="9"/>
        <v>608.04369999999994</v>
      </c>
      <c r="G39">
        <f t="shared" si="10"/>
        <v>76.010000000000005</v>
      </c>
      <c r="H39">
        <f t="shared" si="11"/>
        <v>0.91668859360610433</v>
      </c>
      <c r="I39" s="26">
        <f t="shared" si="13"/>
        <v>0.92642331517428267</v>
      </c>
      <c r="J39">
        <f t="shared" si="7"/>
        <v>75.211297965759826</v>
      </c>
      <c r="M39" t="s">
        <v>215</v>
      </c>
      <c r="N39">
        <v>1.0775471894879549</v>
      </c>
      <c r="S39">
        <v>1.0775471894879549</v>
      </c>
      <c r="T39">
        <v>0.96202529716549834</v>
      </c>
      <c r="U39">
        <v>0.89924069089277703</v>
      </c>
      <c r="V39" s="31">
        <v>1.0073632918245805</v>
      </c>
    </row>
    <row r="40" spans="2:23" x14ac:dyDescent="0.3">
      <c r="B40" s="10" t="s">
        <v>150</v>
      </c>
      <c r="C40" t="str">
        <f t="shared" si="12"/>
        <v>Q4</v>
      </c>
      <c r="D40" s="11">
        <v>77.960999999999999</v>
      </c>
      <c r="E40" s="25">
        <f t="shared" si="8"/>
        <v>305.19499999999999</v>
      </c>
      <c r="F40" s="25">
        <f t="shared" si="9"/>
        <v>630.01009999999997</v>
      </c>
      <c r="G40">
        <f t="shared" si="10"/>
        <v>78.75</v>
      </c>
      <c r="H40">
        <f t="shared" si="11"/>
        <v>0.98998095238095241</v>
      </c>
      <c r="I40" s="26">
        <f t="shared" si="13"/>
        <v>0.967449713938763</v>
      </c>
      <c r="J40">
        <f t="shared" si="7"/>
        <v>80.58403333709056</v>
      </c>
      <c r="M40" t="s">
        <v>216</v>
      </c>
      <c r="N40">
        <v>1.0050748230535893</v>
      </c>
      <c r="S40">
        <v>1.1006083373727582</v>
      </c>
      <c r="T40">
        <v>1.007518375918796</v>
      </c>
      <c r="U40" s="30">
        <v>0.8254737468392086</v>
      </c>
      <c r="V40">
        <v>0.98998095238095241</v>
      </c>
    </row>
    <row r="41" spans="2:23" x14ac:dyDescent="0.3">
      <c r="B41" s="10" t="s">
        <v>151</v>
      </c>
      <c r="C41" t="str">
        <f t="shared" si="12"/>
        <v>Q1</v>
      </c>
      <c r="D41" s="11">
        <v>90.822199999999995</v>
      </c>
      <c r="E41" s="25">
        <f t="shared" si="8"/>
        <v>324.81509999999997</v>
      </c>
      <c r="F41" s="25">
        <f t="shared" si="9"/>
        <v>660.12899999999991</v>
      </c>
      <c r="G41">
        <f t="shared" si="10"/>
        <v>82.52</v>
      </c>
      <c r="H41">
        <f t="shared" si="11"/>
        <v>1.1006083373727582</v>
      </c>
      <c r="I41" s="26">
        <f t="shared" si="13"/>
        <v>1.1141456737301785</v>
      </c>
      <c r="J41">
        <f t="shared" si="7"/>
        <v>81.517347454149103</v>
      </c>
      <c r="M41" t="s">
        <v>217</v>
      </c>
      <c r="N41">
        <v>0.94046891931829368</v>
      </c>
      <c r="S41" s="31">
        <v>1.2466661969846413</v>
      </c>
      <c r="T41" s="30">
        <v>0.89902061161255553</v>
      </c>
      <c r="U41" s="31">
        <v>0.91668859360610433</v>
      </c>
      <c r="V41">
        <v>0.96131781818181816</v>
      </c>
    </row>
    <row r="42" spans="2:23" x14ac:dyDescent="0.3">
      <c r="B42" s="10" t="s">
        <v>152</v>
      </c>
      <c r="C42" t="str">
        <f t="shared" si="12"/>
        <v>Q2</v>
      </c>
      <c r="D42" s="11">
        <v>86.354399999999998</v>
      </c>
      <c r="E42" s="25">
        <f t="shared" si="8"/>
        <v>335.31389999999999</v>
      </c>
      <c r="F42" s="25">
        <f t="shared" si="9"/>
        <v>685.69679999999994</v>
      </c>
      <c r="G42">
        <f t="shared" si="10"/>
        <v>85.71</v>
      </c>
      <c r="H42">
        <f t="shared" si="11"/>
        <v>1.007518375918796</v>
      </c>
      <c r="I42" s="26">
        <f t="shared" si="13"/>
        <v>1.0070871236966246</v>
      </c>
      <c r="J42">
        <f t="shared" si="7"/>
        <v>85.74670251271472</v>
      </c>
      <c r="M42" t="s">
        <v>218</v>
      </c>
      <c r="N42">
        <v>0.9697209258024575</v>
      </c>
      <c r="R42" t="s">
        <v>226</v>
      </c>
      <c r="S42">
        <f>MIN(S32:S41)</f>
        <v>1.0315069742000182</v>
      </c>
      <c r="T42">
        <f t="shared" ref="T42:V42" si="14">MIN(T32:T41)</f>
        <v>0.89902061161255553</v>
      </c>
      <c r="U42">
        <f t="shared" si="14"/>
        <v>0.8254737468392086</v>
      </c>
      <c r="V42">
        <f t="shared" si="14"/>
        <v>0.92332660612176254</v>
      </c>
    </row>
    <row r="43" spans="2:23" x14ac:dyDescent="0.3">
      <c r="B43" s="10" t="s">
        <v>153</v>
      </c>
      <c r="C43" t="str">
        <f t="shared" si="12"/>
        <v>Q3</v>
      </c>
      <c r="D43" s="11">
        <v>80.176299999999998</v>
      </c>
      <c r="E43" s="25">
        <f t="shared" si="8"/>
        <v>350.38289999999995</v>
      </c>
      <c r="F43" s="25">
        <f t="shared" si="9"/>
        <v>713.26959999999997</v>
      </c>
      <c r="G43">
        <f t="shared" si="10"/>
        <v>89.16</v>
      </c>
      <c r="H43">
        <f t="shared" si="11"/>
        <v>0.89924069089277703</v>
      </c>
      <c r="I43" s="26">
        <f t="shared" si="13"/>
        <v>0.92642331517428267</v>
      </c>
      <c r="J43">
        <f t="shared" si="7"/>
        <v>86.543914306514282</v>
      </c>
      <c r="M43" t="s">
        <v>215</v>
      </c>
      <c r="N43">
        <v>1.0647042539448186</v>
      </c>
      <c r="R43" t="s">
        <v>227</v>
      </c>
      <c r="S43">
        <f>MAX(S32:S41)</f>
        <v>1.2466661969846413</v>
      </c>
      <c r="T43">
        <f t="shared" ref="T43:V43" si="15">MAX(T32:T41)</f>
        <v>1.0618612983024822</v>
      </c>
      <c r="U43">
        <f t="shared" si="15"/>
        <v>0.96198031562871211</v>
      </c>
      <c r="V43">
        <f t="shared" si="15"/>
        <v>1.0073632918245805</v>
      </c>
    </row>
    <row r="44" spans="2:23" x14ac:dyDescent="0.3">
      <c r="B44" s="10" t="s">
        <v>154</v>
      </c>
      <c r="C44" t="str">
        <f t="shared" si="12"/>
        <v>Q4</v>
      </c>
      <c r="D44" s="11">
        <v>93.03</v>
      </c>
      <c r="E44" s="25">
        <f t="shared" si="8"/>
        <v>362.88670000000002</v>
      </c>
      <c r="F44" s="25">
        <f t="shared" si="9"/>
        <v>738.82089999999994</v>
      </c>
      <c r="G44">
        <f t="shared" si="10"/>
        <v>92.35</v>
      </c>
      <c r="H44">
        <f t="shared" si="11"/>
        <v>1.0073632918245805</v>
      </c>
      <c r="I44" s="26">
        <f t="shared" si="13"/>
        <v>0.967449713938763</v>
      </c>
      <c r="J44">
        <f t="shared" si="7"/>
        <v>96.160036702319545</v>
      </c>
      <c r="M44" t="s">
        <v>216</v>
      </c>
      <c r="N44">
        <v>1.0424563308896733</v>
      </c>
      <c r="R44" t="s">
        <v>228</v>
      </c>
      <c r="S44">
        <f>AVERAGE(S34:S40,S32)</f>
        <v>1.1141456737301785</v>
      </c>
      <c r="T44">
        <f>AVERAGE(T32:T33,T35:T40)</f>
        <v>1.0070871236966246</v>
      </c>
      <c r="U44">
        <f>AVERAGE(U32:U39)</f>
        <v>0.92642331517428267</v>
      </c>
      <c r="V44">
        <f>AVERAGE(V40:V41,V36:V38,V32:V34)</f>
        <v>0.967449713938763</v>
      </c>
      <c r="W44">
        <f>SUM(S44:V44)</f>
        <v>4.0151058265398483</v>
      </c>
    </row>
    <row r="45" spans="2:23" x14ac:dyDescent="0.3">
      <c r="B45" s="10" t="s">
        <v>155</v>
      </c>
      <c r="C45" t="str">
        <f t="shared" si="12"/>
        <v>Q1</v>
      </c>
      <c r="D45" s="11">
        <v>103.32599999999999</v>
      </c>
      <c r="E45" s="25">
        <f t="shared" si="8"/>
        <v>375.93419999999998</v>
      </c>
      <c r="F45" s="25">
        <f t="shared" si="9"/>
        <v>767.15909999999997</v>
      </c>
      <c r="G45">
        <f t="shared" si="10"/>
        <v>95.89</v>
      </c>
      <c r="H45">
        <f t="shared" si="11"/>
        <v>1.0775471894879549</v>
      </c>
      <c r="I45" s="26">
        <f t="shared" si="13"/>
        <v>1.1141456737301785</v>
      </c>
      <c r="J45">
        <f t="shared" si="7"/>
        <v>92.740116877232765</v>
      </c>
      <c r="M45" t="s">
        <v>217</v>
      </c>
      <c r="N45">
        <v>0.95248594126573227</v>
      </c>
    </row>
    <row r="46" spans="2:23" x14ac:dyDescent="0.3">
      <c r="B46" s="10" t="s">
        <v>156</v>
      </c>
      <c r="C46" t="str">
        <f t="shared" si="12"/>
        <v>Q2</v>
      </c>
      <c r="D46" s="11">
        <v>99.401899999999998</v>
      </c>
      <c r="E46" s="25">
        <f t="shared" si="8"/>
        <v>391.22489999999999</v>
      </c>
      <c r="F46" s="25">
        <f t="shared" si="9"/>
        <v>791.23080000000004</v>
      </c>
      <c r="G46">
        <f t="shared" si="10"/>
        <v>98.9</v>
      </c>
      <c r="H46">
        <f t="shared" si="11"/>
        <v>1.0050748230535893</v>
      </c>
      <c r="I46" s="26">
        <f t="shared" si="13"/>
        <v>1.0070871236966246</v>
      </c>
      <c r="J46">
        <f t="shared" si="7"/>
        <v>98.702383995472346</v>
      </c>
      <c r="M46" t="s">
        <v>218</v>
      </c>
      <c r="N46">
        <v>0.94520692382040239</v>
      </c>
    </row>
    <row r="47" spans="2:23" x14ac:dyDescent="0.3">
      <c r="B47" s="10" t="s">
        <v>157</v>
      </c>
      <c r="C47" t="str">
        <f t="shared" si="12"/>
        <v>Q3</v>
      </c>
      <c r="D47" s="11">
        <v>95.466999999999999</v>
      </c>
      <c r="E47" s="25">
        <f t="shared" si="8"/>
        <v>400.0059</v>
      </c>
      <c r="F47" s="25">
        <f t="shared" si="9"/>
        <v>812.06780000000003</v>
      </c>
      <c r="G47">
        <f t="shared" si="10"/>
        <v>101.51</v>
      </c>
      <c r="H47">
        <f t="shared" si="11"/>
        <v>0.94046891931829368</v>
      </c>
      <c r="I47" s="26">
        <f t="shared" si="13"/>
        <v>0.92642331517428267</v>
      </c>
      <c r="J47">
        <f t="shared" si="7"/>
        <v>103.0490040959735</v>
      </c>
      <c r="M47" t="s">
        <v>215</v>
      </c>
      <c r="N47">
        <v>1.0546925006487329</v>
      </c>
    </row>
    <row r="48" spans="2:23" x14ac:dyDescent="0.3">
      <c r="B48" s="10" t="s">
        <v>158</v>
      </c>
      <c r="C48" t="str">
        <f t="shared" si="12"/>
        <v>Q4</v>
      </c>
      <c r="D48" s="11">
        <v>101.81100000000001</v>
      </c>
      <c r="E48" s="25">
        <f t="shared" si="8"/>
        <v>412.06189999999998</v>
      </c>
      <c r="F48" s="25">
        <f t="shared" si="9"/>
        <v>839.90290000000005</v>
      </c>
      <c r="G48">
        <f t="shared" si="10"/>
        <v>104.99</v>
      </c>
      <c r="H48">
        <f t="shared" si="11"/>
        <v>0.9697209258024575</v>
      </c>
      <c r="I48" s="26">
        <f t="shared" si="13"/>
        <v>0.967449713938763</v>
      </c>
      <c r="J48">
        <f t="shared" si="7"/>
        <v>105.2364774449087</v>
      </c>
      <c r="M48" t="s">
        <v>216</v>
      </c>
      <c r="N48">
        <v>1.0529129540781357</v>
      </c>
    </row>
    <row r="49" spans="2:14" x14ac:dyDescent="0.3">
      <c r="B49" s="10" t="s">
        <v>159</v>
      </c>
      <c r="C49" t="str">
        <f t="shared" si="12"/>
        <v>Q1</v>
      </c>
      <c r="D49" s="11">
        <v>115.38200000000001</v>
      </c>
      <c r="E49" s="25">
        <f t="shared" si="8"/>
        <v>427.84100000000001</v>
      </c>
      <c r="F49" s="25">
        <f t="shared" si="9"/>
        <v>866.92200000000003</v>
      </c>
      <c r="G49">
        <f t="shared" si="10"/>
        <v>108.37</v>
      </c>
      <c r="H49">
        <f t="shared" si="11"/>
        <v>1.0647042539448186</v>
      </c>
      <c r="I49" s="26">
        <f t="shared" si="13"/>
        <v>1.1141456737301785</v>
      </c>
      <c r="J49">
        <f t="shared" si="7"/>
        <v>103.56096399288535</v>
      </c>
      <c r="M49" t="s">
        <v>217</v>
      </c>
      <c r="N49">
        <v>0.96198031562871211</v>
      </c>
    </row>
    <row r="50" spans="2:14" x14ac:dyDescent="0.3">
      <c r="B50" s="10" t="s">
        <v>160</v>
      </c>
      <c r="C50" t="str">
        <f t="shared" si="12"/>
        <v>Q2</v>
      </c>
      <c r="D50" s="11">
        <v>115.181</v>
      </c>
      <c r="E50" s="25">
        <f t="shared" si="8"/>
        <v>439.08100000000002</v>
      </c>
      <c r="F50" s="25">
        <f t="shared" si="9"/>
        <v>883.92499999999995</v>
      </c>
      <c r="G50">
        <f t="shared" si="10"/>
        <v>110.49</v>
      </c>
      <c r="H50">
        <f t="shared" si="11"/>
        <v>1.0424563308896733</v>
      </c>
      <c r="I50" s="26">
        <f t="shared" si="13"/>
        <v>1.0070871236966246</v>
      </c>
      <c r="J50">
        <f t="shared" si="7"/>
        <v>114.37044252657645</v>
      </c>
      <c r="M50" t="s">
        <v>218</v>
      </c>
      <c r="N50">
        <v>0.92332660612176254</v>
      </c>
    </row>
    <row r="51" spans="2:14" x14ac:dyDescent="0.3">
      <c r="B51" s="10" t="s">
        <v>161</v>
      </c>
      <c r="C51" t="str">
        <f t="shared" si="12"/>
        <v>Q3</v>
      </c>
      <c r="D51" s="11">
        <v>106.70699999999999</v>
      </c>
      <c r="E51" s="25">
        <f t="shared" si="8"/>
        <v>444.84399999999999</v>
      </c>
      <c r="F51" s="25">
        <f t="shared" si="9"/>
        <v>896.23900000000003</v>
      </c>
      <c r="G51">
        <f t="shared" si="10"/>
        <v>112.03</v>
      </c>
      <c r="H51">
        <f t="shared" si="11"/>
        <v>0.95248594126573227</v>
      </c>
      <c r="I51" s="26">
        <f t="shared" si="13"/>
        <v>0.92642331517428267</v>
      </c>
      <c r="J51">
        <f t="shared" si="7"/>
        <v>115.18168665684523</v>
      </c>
      <c r="M51" t="s">
        <v>215</v>
      </c>
      <c r="N51">
        <v>1.0881821253590134</v>
      </c>
    </row>
    <row r="52" spans="2:14" x14ac:dyDescent="0.3">
      <c r="B52" s="10" t="s">
        <v>162</v>
      </c>
      <c r="C52" t="str">
        <f t="shared" si="12"/>
        <v>Q4</v>
      </c>
      <c r="D52" s="11">
        <v>107.574</v>
      </c>
      <c r="E52" s="25">
        <f t="shared" si="8"/>
        <v>451.39499999999998</v>
      </c>
      <c r="F52" s="25">
        <f t="shared" si="9"/>
        <v>910.505</v>
      </c>
      <c r="G52">
        <f t="shared" si="10"/>
        <v>113.81</v>
      </c>
      <c r="H52">
        <f t="shared" si="11"/>
        <v>0.94520692382040239</v>
      </c>
      <c r="I52" s="26">
        <f t="shared" si="13"/>
        <v>0.967449713938763</v>
      </c>
      <c r="J52">
        <f t="shared" si="7"/>
        <v>111.19337620353997</v>
      </c>
      <c r="M52" t="s">
        <v>216</v>
      </c>
      <c r="N52">
        <v>1.0618612983024822</v>
      </c>
    </row>
    <row r="53" spans="2:14" x14ac:dyDescent="0.3">
      <c r="B53" s="10" t="s">
        <v>163</v>
      </c>
      <c r="C53" t="str">
        <f t="shared" si="12"/>
        <v>Q1</v>
      </c>
      <c r="D53" s="11">
        <v>121.93300000000001</v>
      </c>
      <c r="E53" s="25">
        <f t="shared" si="8"/>
        <v>459.11</v>
      </c>
      <c r="F53" s="25">
        <f t="shared" si="9"/>
        <v>924.89200000000005</v>
      </c>
      <c r="G53">
        <f t="shared" si="10"/>
        <v>115.61</v>
      </c>
      <c r="H53">
        <f t="shared" si="11"/>
        <v>1.0546925006487329</v>
      </c>
      <c r="I53" s="26">
        <f t="shared" si="13"/>
        <v>1.1141456737301785</v>
      </c>
      <c r="J53">
        <f t="shared" si="7"/>
        <v>109.4408055203107</v>
      </c>
      <c r="M53" t="s">
        <v>217</v>
      </c>
      <c r="N53">
        <v>0.93534737941842239</v>
      </c>
    </row>
    <row r="54" spans="2:14" x14ac:dyDescent="0.3">
      <c r="B54" s="10" t="s">
        <v>164</v>
      </c>
      <c r="C54" t="str">
        <f t="shared" si="12"/>
        <v>Q2</v>
      </c>
      <c r="D54" s="11">
        <v>122.896</v>
      </c>
      <c r="E54" s="25">
        <f t="shared" si="8"/>
        <v>465.78200000000004</v>
      </c>
      <c r="F54" s="25">
        <f t="shared" si="9"/>
        <v>933.79200000000014</v>
      </c>
      <c r="G54">
        <f t="shared" si="10"/>
        <v>116.72</v>
      </c>
      <c r="H54">
        <f t="shared" si="11"/>
        <v>1.0529129540781357</v>
      </c>
      <c r="I54" s="26">
        <f t="shared" si="13"/>
        <v>1.0070871236966246</v>
      </c>
      <c r="J54">
        <f t="shared" si="7"/>
        <v>122.03115014408749</v>
      </c>
      <c r="M54" t="s">
        <v>218</v>
      </c>
      <c r="N54">
        <v>0.95690166142792998</v>
      </c>
    </row>
    <row r="55" spans="2:14" x14ac:dyDescent="0.3">
      <c r="B55" s="10" t="s">
        <v>165</v>
      </c>
      <c r="C55" t="str">
        <f t="shared" si="12"/>
        <v>Q3</v>
      </c>
      <c r="D55" s="11">
        <v>113.379</v>
      </c>
      <c r="E55" s="25">
        <f t="shared" si="8"/>
        <v>468.01000000000005</v>
      </c>
      <c r="F55" s="25">
        <f t="shared" si="9"/>
        <v>942.90599999999995</v>
      </c>
      <c r="G55">
        <f t="shared" si="10"/>
        <v>117.86</v>
      </c>
      <c r="H55">
        <f t="shared" si="11"/>
        <v>0.96198031562871211</v>
      </c>
      <c r="I55" s="26">
        <f t="shared" si="13"/>
        <v>0.92642331517428267</v>
      </c>
      <c r="J55">
        <f t="shared" si="7"/>
        <v>122.38357794208868</v>
      </c>
      <c r="M55" t="s">
        <v>215</v>
      </c>
      <c r="N55">
        <v>1.0315069742000182</v>
      </c>
    </row>
    <row r="56" spans="2:14" x14ac:dyDescent="0.3">
      <c r="B56" s="10" t="s">
        <v>166</v>
      </c>
      <c r="C56" t="str">
        <f t="shared" si="12"/>
        <v>Q4</v>
      </c>
      <c r="D56" s="11">
        <v>109.80200000000001</v>
      </c>
      <c r="E56" s="25">
        <f t="shared" si="8"/>
        <v>474.89599999999996</v>
      </c>
      <c r="F56" s="25">
        <f t="shared" si="9"/>
        <v>951.37799999999993</v>
      </c>
      <c r="G56">
        <f t="shared" si="10"/>
        <v>118.92</v>
      </c>
      <c r="H56">
        <f t="shared" si="11"/>
        <v>0.92332660612176254</v>
      </c>
      <c r="I56" s="26">
        <f t="shared" si="13"/>
        <v>0.967449713938763</v>
      </c>
      <c r="J56">
        <f t="shared" si="7"/>
        <v>113.49633827784685</v>
      </c>
      <c r="M56" t="s">
        <v>216</v>
      </c>
      <c r="N56">
        <v>1.018326367435944</v>
      </c>
    </row>
    <row r="57" spans="2:14" x14ac:dyDescent="0.3">
      <c r="B57" s="10" t="s">
        <v>167</v>
      </c>
      <c r="C57" t="str">
        <f t="shared" si="12"/>
        <v>Q1</v>
      </c>
      <c r="D57" s="11">
        <v>128.81899999999999</v>
      </c>
      <c r="E57" s="25">
        <f t="shared" si="8"/>
        <v>476.48199999999997</v>
      </c>
      <c r="F57" s="25">
        <f t="shared" si="9"/>
        <v>947.01899999999989</v>
      </c>
      <c r="G57">
        <f t="shared" si="10"/>
        <v>118.38</v>
      </c>
      <c r="H57">
        <f t="shared" si="11"/>
        <v>1.0881821253590134</v>
      </c>
      <c r="I57" s="26">
        <f t="shared" si="13"/>
        <v>1.1141456737301785</v>
      </c>
      <c r="J57">
        <f t="shared" si="7"/>
        <v>115.62132586191517</v>
      </c>
      <c r="M57" t="s">
        <v>217</v>
      </c>
      <c r="N57">
        <v>0.9535027288181086</v>
      </c>
    </row>
    <row r="58" spans="2:14" x14ac:dyDescent="0.3">
      <c r="B58" s="10" t="s">
        <v>168</v>
      </c>
      <c r="C58" t="str">
        <f t="shared" si="12"/>
        <v>Q2</v>
      </c>
      <c r="D58" s="11">
        <v>124.482</v>
      </c>
      <c r="E58" s="25">
        <f t="shared" si="8"/>
        <v>470.53699999999992</v>
      </c>
      <c r="F58" s="25">
        <f t="shared" si="9"/>
        <v>937.82299999999987</v>
      </c>
      <c r="G58">
        <f t="shared" si="10"/>
        <v>117.23</v>
      </c>
      <c r="H58">
        <f t="shared" si="11"/>
        <v>1.0618612983024822</v>
      </c>
      <c r="I58" s="26">
        <f t="shared" si="13"/>
        <v>1.0070871236966246</v>
      </c>
      <c r="J58">
        <f t="shared" si="7"/>
        <v>123.60598906584671</v>
      </c>
      <c r="M58" t="s">
        <v>218</v>
      </c>
      <c r="N58">
        <v>0.969040927454769</v>
      </c>
    </row>
    <row r="59" spans="2:14" x14ac:dyDescent="0.3">
      <c r="B59" s="10" t="s">
        <v>169</v>
      </c>
      <c r="C59" t="str">
        <f t="shared" si="12"/>
        <v>Q3</v>
      </c>
      <c r="D59" s="11">
        <v>107.434</v>
      </c>
      <c r="E59" s="25">
        <f t="shared" si="8"/>
        <v>467.286</v>
      </c>
      <c r="F59" s="25">
        <f t="shared" si="9"/>
        <v>918.899</v>
      </c>
      <c r="G59">
        <f t="shared" si="10"/>
        <v>114.86</v>
      </c>
      <c r="H59">
        <f t="shared" si="11"/>
        <v>0.93534737941842239</v>
      </c>
      <c r="I59" s="26">
        <f t="shared" si="13"/>
        <v>0.92642331517428267</v>
      </c>
      <c r="J59">
        <f t="shared" si="7"/>
        <v>115.96642511073792</v>
      </c>
      <c r="M59" t="s">
        <v>215</v>
      </c>
      <c r="N59">
        <v>1.0747750895274697</v>
      </c>
    </row>
    <row r="60" spans="2:14" x14ac:dyDescent="0.3">
      <c r="B60" s="10" t="s">
        <v>170</v>
      </c>
      <c r="C60" t="str">
        <f t="shared" si="12"/>
        <v>Q4</v>
      </c>
      <c r="D60" s="11">
        <v>106.551</v>
      </c>
      <c r="E60" s="25">
        <f t="shared" si="8"/>
        <v>451.613</v>
      </c>
      <c r="F60" s="25">
        <f t="shared" si="9"/>
        <v>890.82100000000003</v>
      </c>
      <c r="G60">
        <f t="shared" si="10"/>
        <v>111.35</v>
      </c>
      <c r="H60">
        <f t="shared" si="11"/>
        <v>0.95690166142792998</v>
      </c>
      <c r="I60" s="26">
        <f t="shared" si="13"/>
        <v>0.967449713938763</v>
      </c>
      <c r="J60">
        <f t="shared" si="7"/>
        <v>110.13595690281468</v>
      </c>
      <c r="M60" t="s">
        <v>216</v>
      </c>
      <c r="N60">
        <v>1.0472872996300864</v>
      </c>
    </row>
    <row r="61" spans="2:14" x14ac:dyDescent="0.3">
      <c r="B61" s="10" t="s">
        <v>171</v>
      </c>
      <c r="C61" t="str">
        <f t="shared" si="12"/>
        <v>Q1</v>
      </c>
      <c r="D61" s="11">
        <v>113.146</v>
      </c>
      <c r="E61" s="25">
        <f t="shared" si="8"/>
        <v>439.20800000000003</v>
      </c>
      <c r="F61" s="25">
        <f t="shared" si="9"/>
        <v>877.55500000000006</v>
      </c>
      <c r="G61">
        <f t="shared" si="10"/>
        <v>109.69</v>
      </c>
      <c r="H61">
        <f t="shared" si="11"/>
        <v>1.0315069742000182</v>
      </c>
      <c r="I61" s="26">
        <f t="shared" si="13"/>
        <v>1.1141456737301785</v>
      </c>
      <c r="J61">
        <f t="shared" si="7"/>
        <v>101.55404510182703</v>
      </c>
    </row>
    <row r="62" spans="2:14" x14ac:dyDescent="0.3">
      <c r="B62" s="10" t="s">
        <v>172</v>
      </c>
      <c r="C62" t="str">
        <f t="shared" si="12"/>
        <v>Q2</v>
      </c>
      <c r="D62" s="11">
        <v>112.077</v>
      </c>
      <c r="E62" s="25">
        <f t="shared" si="8"/>
        <v>438.34699999999998</v>
      </c>
      <c r="F62" s="25">
        <f t="shared" si="9"/>
        <v>880.47799999999995</v>
      </c>
      <c r="G62">
        <f t="shared" si="10"/>
        <v>110.06</v>
      </c>
      <c r="H62">
        <f t="shared" si="11"/>
        <v>1.018326367435944</v>
      </c>
      <c r="I62" s="26">
        <f t="shared" si="13"/>
        <v>1.0070871236966246</v>
      </c>
      <c r="J62">
        <f t="shared" si="7"/>
        <v>111.28828615006911</v>
      </c>
    </row>
    <row r="63" spans="2:14" x14ac:dyDescent="0.3">
      <c r="B63" s="10" t="s">
        <v>173</v>
      </c>
      <c r="C63" t="str">
        <f t="shared" si="12"/>
        <v>Q3</v>
      </c>
      <c r="D63" s="11">
        <v>106.57299999999999</v>
      </c>
      <c r="E63" s="25">
        <f t="shared" si="8"/>
        <v>442.13099999999997</v>
      </c>
      <c r="F63" s="25">
        <f t="shared" si="9"/>
        <v>894.16699999999992</v>
      </c>
      <c r="G63">
        <f t="shared" si="10"/>
        <v>111.77</v>
      </c>
      <c r="H63">
        <f t="shared" si="11"/>
        <v>0.9535027288181086</v>
      </c>
      <c r="I63" s="26">
        <f t="shared" si="13"/>
        <v>0.92642331517428267</v>
      </c>
      <c r="J63">
        <f t="shared" si="7"/>
        <v>115.03704435585263</v>
      </c>
    </row>
    <row r="64" spans="2:14" x14ac:dyDescent="0.3">
      <c r="B64" s="10" t="s">
        <v>174</v>
      </c>
      <c r="C64" t="str">
        <f t="shared" si="12"/>
        <v>Q4</v>
      </c>
      <c r="D64" s="11">
        <v>110.33499999999999</v>
      </c>
      <c r="E64" s="25">
        <f t="shared" si="8"/>
        <v>452.03599999999994</v>
      </c>
      <c r="F64" s="25">
        <f t="shared" si="9"/>
        <v>910.904</v>
      </c>
      <c r="G64">
        <f t="shared" si="10"/>
        <v>113.86</v>
      </c>
      <c r="H64">
        <f t="shared" si="11"/>
        <v>0.969040927454769</v>
      </c>
      <c r="I64" s="26">
        <f t="shared" si="13"/>
        <v>0.967449713938763</v>
      </c>
      <c r="J64">
        <f t="shared" si="7"/>
        <v>114.04727130549745</v>
      </c>
    </row>
    <row r="65" spans="2:10" x14ac:dyDescent="0.3">
      <c r="B65" s="10" t="s">
        <v>175</v>
      </c>
      <c r="C65" t="str">
        <f t="shared" si="12"/>
        <v>Q1</v>
      </c>
      <c r="D65" s="11">
        <v>123.051</v>
      </c>
      <c r="E65" s="25">
        <f t="shared" si="8"/>
        <v>458.86799999999999</v>
      </c>
      <c r="F65" s="25">
        <f t="shared" si="9"/>
        <v>915.95299999999997</v>
      </c>
      <c r="G65">
        <f t="shared" si="10"/>
        <v>114.49</v>
      </c>
      <c r="H65">
        <f t="shared" si="11"/>
        <v>1.0747750895274697</v>
      </c>
      <c r="I65" s="26">
        <f t="shared" si="13"/>
        <v>1.1141456737301785</v>
      </c>
      <c r="J65">
        <f t="shared" si="7"/>
        <v>110.44426496583986</v>
      </c>
    </row>
    <row r="66" spans="2:10" x14ac:dyDescent="0.3">
      <c r="B66" s="10" t="s">
        <v>176</v>
      </c>
      <c r="C66" t="str">
        <f t="shared" si="12"/>
        <v>Q2</v>
      </c>
      <c r="D66" s="11">
        <v>118.90900000000001</v>
      </c>
      <c r="E66" s="25">
        <f t="shared" si="8"/>
        <v>457.08500000000004</v>
      </c>
      <c r="F66" s="25">
        <f t="shared" si="9"/>
        <v>908.31799999999998</v>
      </c>
      <c r="G66">
        <f t="shared" si="10"/>
        <v>113.54</v>
      </c>
      <c r="H66">
        <f t="shared" si="11"/>
        <v>1.0472872996300864</v>
      </c>
      <c r="I66" s="26">
        <f t="shared" si="13"/>
        <v>1.0070871236966246</v>
      </c>
      <c r="J66">
        <f t="shared" si="7"/>
        <v>118.07220765918581</v>
      </c>
    </row>
    <row r="67" spans="2:10" x14ac:dyDescent="0.3">
      <c r="B67" s="10" t="s">
        <v>177</v>
      </c>
      <c r="C67" t="str">
        <f t="shared" si="12"/>
        <v>Q3</v>
      </c>
      <c r="D67" s="11">
        <v>104.79</v>
      </c>
      <c r="E67" s="25">
        <f t="shared" si="8"/>
        <v>451.233</v>
      </c>
      <c r="F67" s="25"/>
      <c r="I67" s="26">
        <f t="shared" si="13"/>
        <v>0.92642331517428267</v>
      </c>
      <c r="J67">
        <f t="shared" si="7"/>
        <v>113.11243821652575</v>
      </c>
    </row>
    <row r="68" spans="2:10" x14ac:dyDescent="0.3">
      <c r="B68" s="10" t="s">
        <v>178</v>
      </c>
      <c r="C68" t="str">
        <f t="shared" si="12"/>
        <v>Q4</v>
      </c>
      <c r="D68" s="11">
        <v>104.483</v>
      </c>
      <c r="F68" s="25"/>
      <c r="I68" s="26">
        <f t="shared" si="13"/>
        <v>0.967449713938763</v>
      </c>
      <c r="J68">
        <f t="shared" si="7"/>
        <v>107.99837810134854</v>
      </c>
    </row>
  </sheetData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Decomposition</vt:lpstr>
      <vt:lpstr>SES</vt:lpstr>
      <vt:lpstr>Holt-Method</vt:lpstr>
      <vt:lpstr>Winter's Exponential Smoothing</vt:lpstr>
      <vt:lpstr>IFS Data Quarterly</vt:lpstr>
      <vt:lpstr>Manufacturing Production Index</vt:lpstr>
      <vt:lpstr>Manufacturing Production In (2</vt:lpstr>
      <vt:lpstr>Seas Ind by MA</vt:lpstr>
      <vt:lpstr>'Holt-Method'!Alpha</vt:lpstr>
      <vt:lpstr>'Manufacturing Production In (2'!Alpha</vt:lpstr>
      <vt:lpstr>'Manufacturing Production Index'!Alpha</vt:lpstr>
      <vt:lpstr>'Winter''s Exponential Smoothing'!Alpha</vt:lpstr>
      <vt:lpstr>Alpha</vt:lpstr>
      <vt:lpstr>'Manufacturing Production In (2'!Beta</vt:lpstr>
      <vt:lpstr>'Winter''s Exponential Smoothing'!Beta</vt:lpstr>
      <vt:lpstr>Beta</vt:lpstr>
      <vt:lpstr>Consumersentiments</vt:lpstr>
      <vt:lpstr>'Manufacturing Production In (2'!Gama</vt:lpstr>
      <vt:lpstr>Gama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Dr.Zahid</dc:creator>
  <cp:lastModifiedBy>Prof. Dr. Zahid Asghar</cp:lastModifiedBy>
  <dcterms:created xsi:type="dcterms:W3CDTF">2013-06-03T05:02:33Z</dcterms:created>
  <dcterms:modified xsi:type="dcterms:W3CDTF">2024-03-14T17:53:28Z</dcterms:modified>
</cp:coreProperties>
</file>