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F:\Zahid\Study\Projects\Excel -- Projects\"/>
    </mc:Choice>
  </mc:AlternateContent>
  <xr:revisionPtr revIDLastSave="0" documentId="13_ncr:1_{AD4E79C4-69BA-4FC5-83CE-590A89DD7BAD}" xr6:coauthVersionLast="47" xr6:coauthVersionMax="47" xr10:uidLastSave="{00000000-0000-0000-0000-000000000000}"/>
  <bookViews>
    <workbookView xWindow="-120" yWindow="-120" windowWidth="20730" windowHeight="11160" xr2:uid="{964065DD-AB38-479E-8DF7-C8EDEC52DB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3" i="1" l="1"/>
  <c r="E24" i="1"/>
  <c r="E25" i="1"/>
  <c r="E22" i="1"/>
  <c r="G22" i="1"/>
  <c r="H22" i="1"/>
  <c r="G23" i="1"/>
  <c r="H23" i="1"/>
  <c r="G24" i="1"/>
  <c r="H24" i="1"/>
  <c r="G25" i="1"/>
  <c r="H25" i="1"/>
  <c r="F24" i="1"/>
  <c r="F23" i="1"/>
  <c r="H5" i="1"/>
  <c r="H6" i="1"/>
  <c r="H15" i="1"/>
  <c r="H16" i="1"/>
  <c r="H17" i="1"/>
  <c r="H18" i="1"/>
  <c r="G5" i="1"/>
  <c r="G6" i="1"/>
  <c r="G7" i="1"/>
  <c r="G8" i="1"/>
  <c r="G15" i="1"/>
  <c r="G16" i="1"/>
  <c r="G17" i="1"/>
  <c r="G18" i="1"/>
  <c r="G19" i="1"/>
  <c r="E4" i="1"/>
  <c r="G4" i="1" s="1"/>
  <c r="E5" i="1"/>
  <c r="E6" i="1"/>
  <c r="E7" i="1"/>
  <c r="E8" i="1"/>
  <c r="E9" i="1"/>
  <c r="G9" i="1" s="1"/>
  <c r="E10" i="1"/>
  <c r="G10" i="1" s="1"/>
  <c r="E11" i="1"/>
  <c r="G11" i="1" s="1"/>
  <c r="E12" i="1"/>
  <c r="G12" i="1" s="1"/>
  <c r="E13" i="1"/>
  <c r="G13" i="1" s="1"/>
  <c r="E14" i="1"/>
  <c r="G14" i="1" s="1"/>
  <c r="E15" i="1"/>
  <c r="E16" i="1"/>
  <c r="E17" i="1"/>
  <c r="E18" i="1"/>
  <c r="E19" i="1"/>
  <c r="E20" i="1"/>
  <c r="G20" i="1" s="1"/>
  <c r="D25" i="1"/>
  <c r="C25" i="1"/>
  <c r="D24" i="1"/>
  <c r="D23" i="1"/>
  <c r="D22" i="1"/>
  <c r="C24" i="1"/>
  <c r="C23" i="1"/>
  <c r="C22" i="1"/>
  <c r="F5" i="1"/>
  <c r="F6" i="1"/>
  <c r="F7" i="1"/>
  <c r="H7" i="1" s="1"/>
  <c r="F8" i="1"/>
  <c r="H8" i="1" s="1"/>
  <c r="F9" i="1"/>
  <c r="H9" i="1" s="1"/>
  <c r="F10" i="1"/>
  <c r="H10" i="1" s="1"/>
  <c r="F11" i="1"/>
  <c r="H11" i="1" s="1"/>
  <c r="F12" i="1"/>
  <c r="H12" i="1" s="1"/>
  <c r="F13" i="1"/>
  <c r="H13" i="1" s="1"/>
  <c r="F14" i="1"/>
  <c r="H14" i="1" s="1"/>
  <c r="F15" i="1"/>
  <c r="F16" i="1"/>
  <c r="F17" i="1"/>
  <c r="F18" i="1"/>
  <c r="F19" i="1"/>
  <c r="H19" i="1" s="1"/>
  <c r="F20" i="1"/>
  <c r="H20" i="1" s="1"/>
  <c r="F4" i="1"/>
  <c r="H4" i="1" l="1"/>
  <c r="F25" i="1"/>
  <c r="F22" i="1"/>
</calcChain>
</file>

<file path=xl/sharedStrings.xml><?xml version="1.0" encoding="utf-8"?>
<sst xmlns="http://schemas.openxmlformats.org/spreadsheetml/2006/main" count="48" uniqueCount="48">
  <si>
    <t>Last Name</t>
  </si>
  <si>
    <t>First Name</t>
  </si>
  <si>
    <t>Hourly Wage</t>
  </si>
  <si>
    <t>Pay</t>
  </si>
  <si>
    <t>Kern</t>
  </si>
  <si>
    <t>Howard</t>
  </si>
  <si>
    <t>Glenda</t>
  </si>
  <si>
    <t>O'Donnald</t>
  </si>
  <si>
    <t>Ron</t>
  </si>
  <si>
    <t>Hernndadez</t>
  </si>
  <si>
    <t>Wendy</t>
  </si>
  <si>
    <t>Smith</t>
  </si>
  <si>
    <t>Paul</t>
  </si>
  <si>
    <t>Baker</t>
  </si>
  <si>
    <t>Tom</t>
  </si>
  <si>
    <t>Velinda</t>
  </si>
  <si>
    <t>Nancy</t>
  </si>
  <si>
    <t>Carnehan</t>
  </si>
  <si>
    <t>Karen</t>
  </si>
  <si>
    <t>Westerfield</t>
  </si>
  <si>
    <t>Dennis</t>
  </si>
  <si>
    <t>Penfold</t>
  </si>
  <si>
    <t>Sandy</t>
  </si>
  <si>
    <t>Islington</t>
  </si>
  <si>
    <t>Linda</t>
  </si>
  <si>
    <t>Young</t>
  </si>
  <si>
    <t>Olivia</t>
  </si>
  <si>
    <t>Trenton</t>
  </si>
  <si>
    <t>Blessing</t>
  </si>
  <si>
    <t>Engleheart</t>
  </si>
  <si>
    <t>Chandra</t>
  </si>
  <si>
    <t>Norman</t>
  </si>
  <si>
    <t>Bill</t>
  </si>
  <si>
    <t>Mann</t>
  </si>
  <si>
    <t>Trent</t>
  </si>
  <si>
    <t>Underhill</t>
  </si>
  <si>
    <t>Genesis</t>
  </si>
  <si>
    <t>Hours Worked</t>
  </si>
  <si>
    <t>Employee Pyroll</t>
  </si>
  <si>
    <t>Min</t>
  </si>
  <si>
    <t>Max</t>
  </si>
  <si>
    <t>Average</t>
  </si>
  <si>
    <t>Total</t>
  </si>
  <si>
    <t>Over--Time Hours</t>
  </si>
  <si>
    <t>Over--Time Bonous</t>
  </si>
  <si>
    <t>Total Pay</t>
  </si>
  <si>
    <t>Zahid Shaikh</t>
  </si>
  <si>
    <t>Zahid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</si>
</sst>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4" formatCode="_ &quot;₹&quot;\ * #,##0.00_ ;_ &quot;₹&quot;\ * \-#,##0.00_ ;_ &quot;₹&quot;\ * &quot;-&quot;??_ ;_ @_ "/>
    <numFmt numFmtId="164" formatCode="_-[$$-409]* #,##0.00_ ;_-[$$-409]* \-#,##0.00\ ;_-[$$-409]* &quot;-&quot;??_ ;_-@_ "/>
    <numFmt numFmtId="165" formatCode="_-[$$-409]* #,##0.0_ ;_-[$$-409]* \-#,##0.0\ ;_-[$$-409]* &quot;-&quot;?_ ;_-@_ 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3"/>
      <name val="Times New Roman"/>
      <family val="1"/>
    </font>
    <font>
      <b/>
      <sz val="14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0" tint="-0.34998626667073579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6">
    <xf numFmtId="0" fontId="0" fillId="0" borderId="0" xfId="0"/>
    <xf numFmtId="0" fontId="4" fillId="2" borderId="0" xfId="0" applyFont="1" applyFill="1" applyProtection="1">
      <protection locked="0"/>
    </xf>
    <xf numFmtId="0" fontId="0" fillId="0" borderId="0" xfId="0" applyProtection="1">
      <protection locked="0"/>
    </xf>
    <xf numFmtId="0" fontId="3" fillId="0" borderId="0" xfId="0" applyFont="1" applyAlignment="1" applyProtection="1">
      <alignment horizontal="center" vertical="center" wrapText="1"/>
      <protection locked="0"/>
    </xf>
    <xf numFmtId="16" fontId="3" fillId="0" borderId="0" xfId="0" applyNumberFormat="1" applyFont="1" applyAlignment="1" applyProtection="1">
      <alignment horizontal="center" vertical="center" wrapText="1"/>
      <protection locked="0"/>
    </xf>
    <xf numFmtId="0" fontId="0" fillId="0" borderId="0" xfId="0" applyAlignment="1" applyProtection="1">
      <alignment vertical="center" wrapText="1"/>
      <protection locked="0"/>
    </xf>
    <xf numFmtId="164" fontId="0" fillId="0" borderId="0" xfId="0" applyNumberFormat="1" applyAlignment="1" applyProtection="1">
      <alignment vertical="center" wrapText="1"/>
      <protection locked="0"/>
    </xf>
    <xf numFmtId="165" fontId="0" fillId="0" borderId="0" xfId="0" applyNumberFormat="1" applyAlignment="1" applyProtection="1">
      <alignment vertical="center" wrapText="1"/>
      <protection locked="0"/>
    </xf>
    <xf numFmtId="164" fontId="3" fillId="0" borderId="0" xfId="0" applyNumberFormat="1" applyFont="1" applyProtection="1">
      <protection locked="0"/>
    </xf>
    <xf numFmtId="0" fontId="2" fillId="3" borderId="1" xfId="0" applyFont="1" applyFill="1" applyBorder="1" applyAlignment="1" applyProtection="1">
      <alignment horizontal="center"/>
      <protection locked="0"/>
    </xf>
    <xf numFmtId="164" fontId="0" fillId="0" borderId="1" xfId="0" applyNumberFormat="1" applyBorder="1" applyProtection="1">
      <protection locked="0"/>
    </xf>
    <xf numFmtId="0" fontId="0" fillId="0" borderId="1" xfId="0" applyBorder="1" applyProtection="1">
      <protection locked="0"/>
    </xf>
    <xf numFmtId="164" fontId="0" fillId="0" borderId="2" xfId="0" applyNumberFormat="1" applyBorder="1" applyProtection="1">
      <protection locked="0"/>
    </xf>
    <xf numFmtId="2" fontId="0" fillId="0" borderId="1" xfId="0" applyNumberFormat="1" applyBorder="1" applyProtection="1">
      <protection locked="0"/>
    </xf>
    <xf numFmtId="0" fontId="0" fillId="0" borderId="1" xfId="1" applyNumberFormat="1" applyFont="1" applyBorder="1" applyProtection="1">
      <protection locked="0"/>
    </xf>
    <xf numFmtId="0" fontId="5" fillId="0" borderId="0" xfId="0" applyFont="1" applyAlignment="1" applyProtection="1">
      <alignment horizontal="center"/>
    </xf>
  </cellXfs>
  <cellStyles count="2">
    <cellStyle name="Currency" xfId="1" builtinId="4"/>
    <cellStyle name="Normal" xfId="0" builtinId="0"/>
  </cellStyles>
  <dxfs count="16">
    <dxf>
      <alignment horizontal="general" vertical="center" textRotation="0" wrapText="1" indent="0" justifyLastLine="0" shrinkToFit="0" readingOrder="0"/>
      <protection locked="0" hidden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  <protection locked="0" hidden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  <protection locked="0" hidden="0"/>
    </dxf>
    <dxf>
      <numFmt numFmtId="165" formatCode="_-[$$-409]* #,##0.0_ ;_-[$$-409]* \-#,##0.0\ ;_-[$$-409]* &quot;-&quot;?_ ;_-@_ "/>
      <alignment horizontal="general" vertical="center" textRotation="0" wrapText="1" indent="0" justifyLastLine="0" shrinkToFit="0" readingOrder="0"/>
      <protection locked="0" hidden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  <protection locked="0" hidden="0"/>
    </dxf>
    <dxf>
      <numFmt numFmtId="0" formatCode="General"/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alignment horizontal="general" vertical="center" textRotation="0" wrapText="1" indent="0" justifyLastLine="0" shrinkToFit="0" readingOrder="0"/>
      <protection locked="0" hidden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numFmt numFmtId="164" formatCode="_-[$$-409]* #,##0.00_ ;_-[$$-409]* \-#,##0.00\ ;_-[$$-409]* &quot;-&quot;??_ ;_-@_ "/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1282E-D69B-4D54-9AE9-8C5234493695}" name="Table1" displayName="Table1" ref="A3:H20" totalsRowShown="0" headerRowDxfId="1" dataDxfId="0">
  <autoFilter ref="A3:H20" xr:uid="{4AE1282E-D69B-4D54-9AE9-8C5234493695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7852DE63-15F5-44F6-9E2F-0EABA7715F83}" name="Last Name" dataDxfId="9" totalsRowDxfId="15"/>
    <tableColumn id="2" xr3:uid="{CA2AF373-EABF-4936-BE2B-E7D1827DA3C2}" name="First Name" dataDxfId="8" totalsRowDxfId="14"/>
    <tableColumn id="3" xr3:uid="{243C0C3C-742A-4795-AE0B-06ED3EB8B801}" name="Hourly Wage" dataDxfId="7" totalsRowDxfId="13"/>
    <tableColumn id="4" xr3:uid="{50758FB1-DACC-44FD-B45B-7778CAACDA51}" name="Hours Worked" dataDxfId="6" totalsRowDxfId="12"/>
    <tableColumn id="6" xr3:uid="{76ACAE60-AF7C-4057-8819-B89D9BD69298}" name="Over--Time Hours" dataDxfId="5" totalsRowDxfId="11">
      <calculatedColumnFormula>IF(Table1[[#This Row],[Hours Worked]]&gt;40,Table1[[#This Row],[Hours Worked]]-40,0)</calculatedColumnFormula>
    </tableColumn>
    <tableColumn id="5" xr3:uid="{0049E151-0023-4FBC-867C-14C14EFCC004}" name="Pay" dataDxfId="4" totalsRowDxfId="10">
      <calculatedColumnFormula>C4*D4</calculatedColumnFormula>
    </tableColumn>
    <tableColumn id="8" xr3:uid="{658EAC00-F623-4983-BF70-4D32965F7A95}" name="Over--Time Bonous" dataDxfId="3">
      <calculatedColumnFormula>0.5*Table1[[#This Row],[Hourly Wage]]*Table1[[#This Row],[Over--Time Hours]]</calculatedColumnFormula>
    </tableColumn>
    <tableColumn id="9" xr3:uid="{336D3336-255B-48A8-83AF-162A72ADC866}" name="Total Pay" dataDxfId="2">
      <calculatedColumnFormula>Table1[[#This Row],[Pay]]+Table1[[#This Row],[Over--Time Bonous]]</calculatedColumnFormula>
    </tableColumn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8D180B-6383-4672-95C5-DF437A330FA2}">
  <dimension ref="A1:K26"/>
  <sheetViews>
    <sheetView tabSelected="1" topLeftCell="B1" workbookViewId="0">
      <selection activeCell="B5" sqref="B5"/>
    </sheetView>
  </sheetViews>
  <sheetFormatPr defaultRowHeight="15" x14ac:dyDescent="0.25"/>
  <cols>
    <col min="1" max="1" width="22" style="2" customWidth="1"/>
    <col min="2" max="2" width="13.85546875" style="2" customWidth="1"/>
    <col min="3" max="3" width="14.5703125" style="2" customWidth="1"/>
    <col min="4" max="5" width="17.85546875" style="2" customWidth="1"/>
    <col min="6" max="6" width="12.5703125" style="2" customWidth="1"/>
    <col min="7" max="7" width="22.28515625" style="2" customWidth="1"/>
    <col min="8" max="8" width="18.42578125" style="2" customWidth="1"/>
    <col min="9" max="16384" width="9.140625" style="2"/>
  </cols>
  <sheetData>
    <row r="1" spans="1:8" ht="18.75" x14ac:dyDescent="0.3">
      <c r="A1" s="1" t="s">
        <v>38</v>
      </c>
    </row>
    <row r="3" spans="1:8" ht="15" customHeight="1" x14ac:dyDescent="0.25">
      <c r="A3" s="3" t="s">
        <v>0</v>
      </c>
      <c r="B3" s="3" t="s">
        <v>1</v>
      </c>
      <c r="C3" s="3" t="s">
        <v>2</v>
      </c>
      <c r="D3" s="4" t="s">
        <v>37</v>
      </c>
      <c r="E3" s="4" t="s">
        <v>43</v>
      </c>
      <c r="F3" s="3" t="s">
        <v>3</v>
      </c>
      <c r="G3" s="3" t="s">
        <v>44</v>
      </c>
      <c r="H3" s="3" t="s">
        <v>45</v>
      </c>
    </row>
    <row r="4" spans="1:8" ht="15" customHeight="1" x14ac:dyDescent="0.25">
      <c r="A4" s="5" t="s">
        <v>4</v>
      </c>
      <c r="B4" s="5" t="s">
        <v>47</v>
      </c>
      <c r="C4" s="6">
        <v>15.09</v>
      </c>
      <c r="D4" s="5">
        <v>40</v>
      </c>
      <c r="E4" s="5">
        <f>IF(Table1[[#This Row],[Hours Worked]]&gt;40,Table1[[#This Row],[Hours Worked]]-40,0)</f>
        <v>0</v>
      </c>
      <c r="F4" s="6">
        <f>C4*D4</f>
        <v>603.6</v>
      </c>
      <c r="G4" s="7">
        <f>0.5*Table1[[#This Row],[Hourly Wage]]*Table1[[#This Row],[Over--Time Hours]]</f>
        <v>0</v>
      </c>
      <c r="H4" s="6">
        <f>Table1[[#This Row],[Pay]]+Table1[[#This Row],[Over--Time Bonous]]</f>
        <v>603.6</v>
      </c>
    </row>
    <row r="5" spans="1:8" ht="15" customHeight="1" x14ac:dyDescent="0.25">
      <c r="A5" s="5" t="s">
        <v>5</v>
      </c>
      <c r="B5" s="5" t="s">
        <v>6</v>
      </c>
      <c r="C5" s="6">
        <v>10</v>
      </c>
      <c r="D5" s="5">
        <v>42</v>
      </c>
      <c r="E5" s="5">
        <f>IF(Table1[[#This Row],[Hours Worked]]&gt;40,Table1[[#This Row],[Hours Worked]]-40,0)</f>
        <v>2</v>
      </c>
      <c r="F5" s="6">
        <f t="shared" ref="F5:F20" si="0">C5*D5</f>
        <v>420</v>
      </c>
      <c r="G5" s="7">
        <f>0.5*Table1[[#This Row],[Hourly Wage]]*Table1[[#This Row],[Over--Time Hours]]</f>
        <v>10</v>
      </c>
      <c r="H5" s="6">
        <f>Table1[[#This Row],[Pay]]+Table1[[#This Row],[Over--Time Bonous]]</f>
        <v>430</v>
      </c>
    </row>
    <row r="6" spans="1:8" ht="15" customHeight="1" x14ac:dyDescent="0.25">
      <c r="A6" s="5" t="s">
        <v>7</v>
      </c>
      <c r="B6" s="5" t="s">
        <v>8</v>
      </c>
      <c r="C6" s="6">
        <v>22.1</v>
      </c>
      <c r="D6" s="5">
        <v>49</v>
      </c>
      <c r="E6" s="5">
        <f>IF(Table1[[#This Row],[Hours Worked]]&gt;40,Table1[[#This Row],[Hours Worked]]-40,0)</f>
        <v>9</v>
      </c>
      <c r="F6" s="6">
        <f t="shared" si="0"/>
        <v>1082.9000000000001</v>
      </c>
      <c r="G6" s="7">
        <f>0.5*Table1[[#This Row],[Hourly Wage]]*Table1[[#This Row],[Over--Time Hours]]</f>
        <v>99.45</v>
      </c>
      <c r="H6" s="6">
        <f>Table1[[#This Row],[Pay]]+Table1[[#This Row],[Over--Time Bonous]]</f>
        <v>1182.3500000000001</v>
      </c>
    </row>
    <row r="7" spans="1:8" ht="15" customHeight="1" x14ac:dyDescent="0.25">
      <c r="A7" s="5" t="s">
        <v>9</v>
      </c>
      <c r="B7" s="5" t="s">
        <v>10</v>
      </c>
      <c r="C7" s="6">
        <v>9.6</v>
      </c>
      <c r="D7" s="5">
        <v>41</v>
      </c>
      <c r="E7" s="5">
        <f>IF(Table1[[#This Row],[Hours Worked]]&gt;40,Table1[[#This Row],[Hours Worked]]-40,0)</f>
        <v>1</v>
      </c>
      <c r="F7" s="6">
        <f t="shared" si="0"/>
        <v>393.59999999999997</v>
      </c>
      <c r="G7" s="7">
        <f>0.5*Table1[[#This Row],[Hourly Wage]]*Table1[[#This Row],[Over--Time Hours]]</f>
        <v>4.8</v>
      </c>
      <c r="H7" s="6">
        <f>Table1[[#This Row],[Pay]]+Table1[[#This Row],[Over--Time Bonous]]</f>
        <v>398.4</v>
      </c>
    </row>
    <row r="8" spans="1:8" ht="15" customHeight="1" x14ac:dyDescent="0.25">
      <c r="A8" s="5" t="s">
        <v>11</v>
      </c>
      <c r="B8" s="5" t="s">
        <v>12</v>
      </c>
      <c r="C8" s="6">
        <v>6.9</v>
      </c>
      <c r="D8" s="5">
        <v>39</v>
      </c>
      <c r="E8" s="5">
        <f>IF(Table1[[#This Row],[Hours Worked]]&gt;40,Table1[[#This Row],[Hours Worked]]-40,0)</f>
        <v>0</v>
      </c>
      <c r="F8" s="6">
        <f t="shared" si="0"/>
        <v>269.10000000000002</v>
      </c>
      <c r="G8" s="7">
        <f>0.5*Table1[[#This Row],[Hourly Wage]]*Table1[[#This Row],[Over--Time Hours]]</f>
        <v>0</v>
      </c>
      <c r="H8" s="6">
        <f>Table1[[#This Row],[Pay]]+Table1[[#This Row],[Over--Time Bonous]]</f>
        <v>269.10000000000002</v>
      </c>
    </row>
    <row r="9" spans="1:8" ht="15" customHeight="1" x14ac:dyDescent="0.25">
      <c r="A9" s="5" t="s">
        <v>13</v>
      </c>
      <c r="B9" s="5" t="s">
        <v>14</v>
      </c>
      <c r="C9" s="6">
        <v>14</v>
      </c>
      <c r="D9" s="5">
        <v>44</v>
      </c>
      <c r="E9" s="5">
        <f>IF(Table1[[#This Row],[Hours Worked]]&gt;40,Table1[[#This Row],[Hours Worked]]-40,0)</f>
        <v>4</v>
      </c>
      <c r="F9" s="6">
        <f t="shared" si="0"/>
        <v>616</v>
      </c>
      <c r="G9" s="7">
        <f>0.5*Table1[[#This Row],[Hourly Wage]]*Table1[[#This Row],[Over--Time Hours]]</f>
        <v>28</v>
      </c>
      <c r="H9" s="6">
        <f>Table1[[#This Row],[Pay]]+Table1[[#This Row],[Over--Time Bonous]]</f>
        <v>644</v>
      </c>
    </row>
    <row r="10" spans="1:8" ht="15" customHeight="1" x14ac:dyDescent="0.25">
      <c r="A10" s="5" t="s">
        <v>15</v>
      </c>
      <c r="B10" s="5" t="s">
        <v>16</v>
      </c>
      <c r="C10" s="6">
        <v>18</v>
      </c>
      <c r="D10" s="5">
        <v>55</v>
      </c>
      <c r="E10" s="5">
        <f>IF(Table1[[#This Row],[Hours Worked]]&gt;40,Table1[[#This Row],[Hours Worked]]-40,0)</f>
        <v>15</v>
      </c>
      <c r="F10" s="6">
        <f t="shared" si="0"/>
        <v>990</v>
      </c>
      <c r="G10" s="7">
        <f>0.5*Table1[[#This Row],[Hourly Wage]]*Table1[[#This Row],[Over--Time Hours]]</f>
        <v>135</v>
      </c>
      <c r="H10" s="6">
        <f>Table1[[#This Row],[Pay]]+Table1[[#This Row],[Over--Time Bonous]]</f>
        <v>1125</v>
      </c>
    </row>
    <row r="11" spans="1:8" ht="15" customHeight="1" x14ac:dyDescent="0.25">
      <c r="A11" s="5" t="s">
        <v>17</v>
      </c>
      <c r="B11" s="5" t="s">
        <v>18</v>
      </c>
      <c r="C11" s="6">
        <v>17.5</v>
      </c>
      <c r="D11" s="5">
        <v>33</v>
      </c>
      <c r="E11" s="5">
        <f>IF(Table1[[#This Row],[Hours Worked]]&gt;40,Table1[[#This Row],[Hours Worked]]-40,0)</f>
        <v>0</v>
      </c>
      <c r="F11" s="6">
        <f t="shared" si="0"/>
        <v>577.5</v>
      </c>
      <c r="G11" s="7">
        <f>0.5*Table1[[#This Row],[Hourly Wage]]*Table1[[#This Row],[Over--Time Hours]]</f>
        <v>0</v>
      </c>
      <c r="H11" s="6">
        <f>Table1[[#This Row],[Pay]]+Table1[[#This Row],[Over--Time Bonous]]</f>
        <v>577.5</v>
      </c>
    </row>
    <row r="12" spans="1:8" ht="15" customHeight="1" x14ac:dyDescent="0.25">
      <c r="A12" s="5" t="s">
        <v>19</v>
      </c>
      <c r="B12" s="5" t="s">
        <v>20</v>
      </c>
      <c r="C12" s="6">
        <v>14.7</v>
      </c>
      <c r="D12" s="5">
        <v>29</v>
      </c>
      <c r="E12" s="5">
        <f>IF(Table1[[#This Row],[Hours Worked]]&gt;40,Table1[[#This Row],[Hours Worked]]-40,0)</f>
        <v>0</v>
      </c>
      <c r="F12" s="6">
        <f t="shared" si="0"/>
        <v>426.29999999999995</v>
      </c>
      <c r="G12" s="7">
        <f>0.5*Table1[[#This Row],[Hourly Wage]]*Table1[[#This Row],[Over--Time Hours]]</f>
        <v>0</v>
      </c>
      <c r="H12" s="6">
        <f>Table1[[#This Row],[Pay]]+Table1[[#This Row],[Over--Time Bonous]]</f>
        <v>426.29999999999995</v>
      </c>
    </row>
    <row r="13" spans="1:8" ht="15" customHeight="1" x14ac:dyDescent="0.25">
      <c r="A13" s="5" t="s">
        <v>21</v>
      </c>
      <c r="B13" s="5" t="s">
        <v>22</v>
      </c>
      <c r="C13" s="6">
        <v>13.9</v>
      </c>
      <c r="D13" s="5">
        <v>43</v>
      </c>
      <c r="E13" s="5">
        <f>IF(Table1[[#This Row],[Hours Worked]]&gt;40,Table1[[#This Row],[Hours Worked]]-40,0)</f>
        <v>3</v>
      </c>
      <c r="F13" s="6">
        <f t="shared" si="0"/>
        <v>597.70000000000005</v>
      </c>
      <c r="G13" s="7">
        <f>0.5*Table1[[#This Row],[Hourly Wage]]*Table1[[#This Row],[Over--Time Hours]]</f>
        <v>20.85</v>
      </c>
      <c r="H13" s="6">
        <f>Table1[[#This Row],[Pay]]+Table1[[#This Row],[Over--Time Bonous]]</f>
        <v>618.55000000000007</v>
      </c>
    </row>
    <row r="14" spans="1:8" ht="15" customHeight="1" x14ac:dyDescent="0.25">
      <c r="A14" s="5" t="s">
        <v>23</v>
      </c>
      <c r="B14" s="5" t="s">
        <v>24</v>
      </c>
      <c r="C14" s="6">
        <v>11.2</v>
      </c>
      <c r="D14" s="5">
        <v>20</v>
      </c>
      <c r="E14" s="5">
        <f>IF(Table1[[#This Row],[Hours Worked]]&gt;40,Table1[[#This Row],[Hours Worked]]-40,0)</f>
        <v>0</v>
      </c>
      <c r="F14" s="6">
        <f t="shared" si="0"/>
        <v>224</v>
      </c>
      <c r="G14" s="7">
        <f>0.5*Table1[[#This Row],[Hourly Wage]]*Table1[[#This Row],[Over--Time Hours]]</f>
        <v>0</v>
      </c>
      <c r="H14" s="6">
        <f>Table1[[#This Row],[Pay]]+Table1[[#This Row],[Over--Time Bonous]]</f>
        <v>224</v>
      </c>
    </row>
    <row r="15" spans="1:8" ht="15" customHeight="1" x14ac:dyDescent="0.25">
      <c r="A15" s="5" t="s">
        <v>25</v>
      </c>
      <c r="B15" s="5" t="s">
        <v>26</v>
      </c>
      <c r="C15" s="6">
        <v>10</v>
      </c>
      <c r="D15" s="5">
        <v>41</v>
      </c>
      <c r="E15" s="5">
        <f>IF(Table1[[#This Row],[Hours Worked]]&gt;40,Table1[[#This Row],[Hours Worked]]-40,0)</f>
        <v>1</v>
      </c>
      <c r="F15" s="6">
        <f t="shared" si="0"/>
        <v>410</v>
      </c>
      <c r="G15" s="7">
        <f>0.5*Table1[[#This Row],[Hourly Wage]]*Table1[[#This Row],[Over--Time Hours]]</f>
        <v>5</v>
      </c>
      <c r="H15" s="6">
        <f>Table1[[#This Row],[Pay]]+Table1[[#This Row],[Over--Time Bonous]]</f>
        <v>415</v>
      </c>
    </row>
    <row r="16" spans="1:8" ht="15" customHeight="1" x14ac:dyDescent="0.25">
      <c r="A16" s="5" t="s">
        <v>27</v>
      </c>
      <c r="B16" s="5" t="s">
        <v>28</v>
      </c>
      <c r="C16" s="6">
        <v>9.6</v>
      </c>
      <c r="D16" s="5">
        <v>46</v>
      </c>
      <c r="E16" s="5">
        <f>IF(Table1[[#This Row],[Hours Worked]]&gt;40,Table1[[#This Row],[Hours Worked]]-40,0)</f>
        <v>6</v>
      </c>
      <c r="F16" s="6">
        <f t="shared" si="0"/>
        <v>441.59999999999997</v>
      </c>
      <c r="G16" s="7">
        <f>0.5*Table1[[#This Row],[Hourly Wage]]*Table1[[#This Row],[Over--Time Hours]]</f>
        <v>28.799999999999997</v>
      </c>
      <c r="H16" s="6">
        <f>Table1[[#This Row],[Pay]]+Table1[[#This Row],[Over--Time Bonous]]</f>
        <v>470.4</v>
      </c>
    </row>
    <row r="17" spans="1:11" ht="15" customHeight="1" x14ac:dyDescent="0.25">
      <c r="A17" s="5" t="s">
        <v>29</v>
      </c>
      <c r="B17" s="5" t="s">
        <v>30</v>
      </c>
      <c r="C17" s="6">
        <v>8</v>
      </c>
      <c r="D17" s="5">
        <v>40</v>
      </c>
      <c r="E17" s="5">
        <f>IF(Table1[[#This Row],[Hours Worked]]&gt;40,Table1[[#This Row],[Hours Worked]]-40,0)</f>
        <v>0</v>
      </c>
      <c r="F17" s="6">
        <f t="shared" si="0"/>
        <v>320</v>
      </c>
      <c r="G17" s="7">
        <f>0.5*Table1[[#This Row],[Hourly Wage]]*Table1[[#This Row],[Over--Time Hours]]</f>
        <v>0</v>
      </c>
      <c r="H17" s="6">
        <f>Table1[[#This Row],[Pay]]+Table1[[#This Row],[Over--Time Bonous]]</f>
        <v>320</v>
      </c>
    </row>
    <row r="18" spans="1:11" ht="15" customHeight="1" x14ac:dyDescent="0.25">
      <c r="A18" s="5" t="s">
        <v>31</v>
      </c>
      <c r="B18" s="5" t="s">
        <v>32</v>
      </c>
      <c r="C18" s="6">
        <v>14.2</v>
      </c>
      <c r="D18" s="5">
        <v>44</v>
      </c>
      <c r="E18" s="5">
        <f>IF(Table1[[#This Row],[Hours Worked]]&gt;40,Table1[[#This Row],[Hours Worked]]-40,0)</f>
        <v>4</v>
      </c>
      <c r="F18" s="6">
        <f t="shared" si="0"/>
        <v>624.79999999999995</v>
      </c>
      <c r="G18" s="7">
        <f>0.5*Table1[[#This Row],[Hourly Wage]]*Table1[[#This Row],[Over--Time Hours]]</f>
        <v>28.4</v>
      </c>
      <c r="H18" s="6">
        <f>Table1[[#This Row],[Pay]]+Table1[[#This Row],[Over--Time Bonous]]</f>
        <v>653.19999999999993</v>
      </c>
    </row>
    <row r="19" spans="1:11" ht="15" customHeight="1" x14ac:dyDescent="0.25">
      <c r="A19" s="5" t="s">
        <v>33</v>
      </c>
      <c r="B19" s="5" t="s">
        <v>34</v>
      </c>
      <c r="C19" s="6">
        <v>45</v>
      </c>
      <c r="D19" s="5">
        <v>40</v>
      </c>
      <c r="E19" s="5">
        <f>IF(Table1[[#This Row],[Hours Worked]]&gt;40,Table1[[#This Row],[Hours Worked]]-40,0)</f>
        <v>0</v>
      </c>
      <c r="F19" s="6">
        <f t="shared" si="0"/>
        <v>1800</v>
      </c>
      <c r="G19" s="7">
        <f>0.5*Table1[[#This Row],[Hourly Wage]]*Table1[[#This Row],[Over--Time Hours]]</f>
        <v>0</v>
      </c>
      <c r="H19" s="6">
        <f>Table1[[#This Row],[Pay]]+Table1[[#This Row],[Over--Time Bonous]]</f>
        <v>1800</v>
      </c>
    </row>
    <row r="20" spans="1:11" ht="15" customHeight="1" x14ac:dyDescent="0.25">
      <c r="A20" s="5" t="s">
        <v>35</v>
      </c>
      <c r="B20" s="5" t="s">
        <v>36</v>
      </c>
      <c r="C20" s="6">
        <v>30</v>
      </c>
      <c r="D20" s="5">
        <v>39</v>
      </c>
      <c r="E20" s="5">
        <f>IF(Table1[[#This Row],[Hours Worked]]&gt;40,Table1[[#This Row],[Hours Worked]]-40,0)</f>
        <v>0</v>
      </c>
      <c r="F20" s="6">
        <f t="shared" si="0"/>
        <v>1170</v>
      </c>
      <c r="G20" s="7">
        <f>0.5*Table1[[#This Row],[Hourly Wage]]*Table1[[#This Row],[Over--Time Hours]]</f>
        <v>0</v>
      </c>
      <c r="H20" s="6">
        <f>Table1[[#This Row],[Pay]]+Table1[[#This Row],[Over--Time Bonous]]</f>
        <v>1170</v>
      </c>
    </row>
    <row r="21" spans="1:11" ht="15.75" thickBot="1" x14ac:dyDescent="0.3">
      <c r="C21" s="8"/>
    </row>
    <row r="22" spans="1:11" ht="15.75" thickBot="1" x14ac:dyDescent="0.3">
      <c r="A22" s="9" t="s">
        <v>39</v>
      </c>
      <c r="C22" s="10">
        <f>MIN(Table1[Hourly Wage])</f>
        <v>6.9</v>
      </c>
      <c r="D22" s="11">
        <f>MIN(Table1[Hours Worked])</f>
        <v>20</v>
      </c>
      <c r="E22" s="11">
        <f>MIN(Table1[Over--Time Hours])</f>
        <v>0</v>
      </c>
      <c r="F22" s="12">
        <f>MIN(Table1[Pay])</f>
        <v>224</v>
      </c>
      <c r="G22" s="12">
        <f>MIN(Table1[Over--Time Bonous])</f>
        <v>0</v>
      </c>
      <c r="H22" s="12">
        <f>MIN(Table1[Total Pay])</f>
        <v>224</v>
      </c>
    </row>
    <row r="23" spans="1:11" ht="15.75" thickBot="1" x14ac:dyDescent="0.3">
      <c r="A23" s="9" t="s">
        <v>40</v>
      </c>
      <c r="C23" s="10">
        <f>MAX(Table1[Hourly Wage])</f>
        <v>45</v>
      </c>
      <c r="D23" s="11">
        <f>MAX(Table1[Hours Worked])</f>
        <v>55</v>
      </c>
      <c r="E23" s="11">
        <f>MAX(Table1[Over--Time Hours])</f>
        <v>15</v>
      </c>
      <c r="F23" s="10">
        <f>MAX(Table1[Pay])</f>
        <v>1800</v>
      </c>
      <c r="G23" s="10">
        <f>MAX(Table1[Over--Time Bonous])</f>
        <v>135</v>
      </c>
      <c r="H23" s="10">
        <f>MAX(Table1[Total Pay])</f>
        <v>1800</v>
      </c>
    </row>
    <row r="24" spans="1:11" ht="15.75" thickBot="1" x14ac:dyDescent="0.3">
      <c r="A24" s="9" t="s">
        <v>41</v>
      </c>
      <c r="C24" s="10">
        <f>AVERAGE(Table1[Hourly Wage])</f>
        <v>15.869999999999997</v>
      </c>
      <c r="D24" s="13">
        <f>AVERAGE(Table1[Hours Worked])</f>
        <v>40.294117647058826</v>
      </c>
      <c r="E24" s="13">
        <f>AVERAGE(Table1[Over--Time Hours])</f>
        <v>2.6470588235294117</v>
      </c>
      <c r="F24" s="10">
        <f>AVERAGE(Table1[Pay])</f>
        <v>645.12352941176471</v>
      </c>
      <c r="G24" s="10">
        <f>AVERAGE(Table1[Over--Time Bonous])</f>
        <v>21.194117647058825</v>
      </c>
      <c r="H24" s="10">
        <f>AVERAGE(Table1[Total Pay])</f>
        <v>666.31764705882347</v>
      </c>
    </row>
    <row r="25" spans="1:11" ht="15.75" thickBot="1" x14ac:dyDescent="0.3">
      <c r="A25" s="9" t="s">
        <v>42</v>
      </c>
      <c r="C25" s="10">
        <f>SUM(Table1[Hourly Wage])</f>
        <v>269.78999999999996</v>
      </c>
      <c r="D25" s="14">
        <f>SUM(Table1[Hours Worked])</f>
        <v>685</v>
      </c>
      <c r="E25" s="14">
        <f>SUM(Table1[Over--Time Hours])</f>
        <v>45</v>
      </c>
      <c r="F25" s="10">
        <f>SUM(Table1[Pay])</f>
        <v>10967.1</v>
      </c>
      <c r="G25" s="10">
        <f>SUM(Table1[Over--Time Bonous])</f>
        <v>360.3</v>
      </c>
      <c r="H25" s="10">
        <f>SUM(Table1[Total Pay])</f>
        <v>11327.4</v>
      </c>
    </row>
    <row r="26" spans="1:11" ht="18.75" x14ac:dyDescent="0.3">
      <c r="J26" s="15" t="s">
        <v>46</v>
      </c>
      <c r="K26" s="15"/>
    </row>
  </sheetData>
  <sheetProtection algorithmName="SHA-512" hashValue="/Xz3Hg4X3vFL1hGinBJ3W8R7dIPdxENCyR86WxMObIQwhWioow8GcSQkszKjCoRXyzN1P5XOIg2HtToQZcV7bw==" saltValue="2oq3pxIjIXCjfLwXY5wBUQ==" spinCount="100000" sheet="1" objects="1" scenarios="1"/>
  <mergeCells count="1">
    <mergeCell ref="J26:K26"/>
  </mergeCells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RJC DSAI40</dc:creator>
  <cp:lastModifiedBy>shaikh abdullah</cp:lastModifiedBy>
  <dcterms:created xsi:type="dcterms:W3CDTF">2025-07-30T07:34:24Z</dcterms:created>
  <dcterms:modified xsi:type="dcterms:W3CDTF">2025-08-16T13:08:38Z</dcterms:modified>
</cp:coreProperties>
</file>